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up3\Downloads\"/>
    </mc:Choice>
  </mc:AlternateContent>
  <bookViews>
    <workbookView xWindow="360" yWindow="15" windowWidth="20955" windowHeight="9720"/>
  </bookViews>
  <sheets>
    <sheet name="Расчет НМЦК" sheetId="1" r:id="rId1"/>
    <sheet name="НМЦК-п.3.7.1" sheetId="2" r:id="rId2"/>
  </sheets>
  <definedNames>
    <definedName name="_xlnm._FilterDatabase" localSheetId="0" hidden="1">'Расчет НМЦК'!$A$9:$N$15</definedName>
  </definedNames>
  <calcPr calcId="152511" fullPrecision="0"/>
</workbook>
</file>

<file path=xl/calcChain.xml><?xml version="1.0" encoding="utf-8"?>
<calcChain xmlns="http://schemas.openxmlformats.org/spreadsheetml/2006/main">
  <c r="L17" i="1" l="1"/>
  <c r="G17" i="1"/>
  <c r="J17" i="1" s="1"/>
  <c r="K17" i="1" s="1"/>
  <c r="N17" i="1" s="1"/>
  <c r="M17" i="1" l="1"/>
  <c r="G13" i="1"/>
  <c r="L15" i="1" l="1"/>
  <c r="L14" i="1"/>
  <c r="L13" i="1"/>
  <c r="L12" i="1"/>
  <c r="L11" i="1"/>
  <c r="L10" i="1"/>
  <c r="G15" i="1" l="1"/>
  <c r="J15" i="1" s="1"/>
  <c r="K15" i="1" s="1"/>
  <c r="G14" i="1"/>
  <c r="J14" i="1" s="1"/>
  <c r="K14" i="1" s="1"/>
  <c r="N14" i="1" s="1"/>
  <c r="J13" i="1"/>
  <c r="K13" i="1" s="1"/>
  <c r="G12" i="1"/>
  <c r="J12" i="1" s="1"/>
  <c r="K12" i="1" s="1"/>
  <c r="N12" i="1" s="1"/>
  <c r="G11" i="1"/>
  <c r="J11" i="1" s="1"/>
  <c r="K11" i="1" s="1"/>
  <c r="N11" i="1" s="1"/>
  <c r="G10" i="1"/>
  <c r="J10" i="1" s="1"/>
  <c r="K10" i="1" s="1"/>
  <c r="N10" i="1" s="1"/>
  <c r="M11" i="1" l="1"/>
  <c r="N13" i="1"/>
  <c r="N18" i="1" s="1"/>
  <c r="M13" i="1"/>
  <c r="N15" i="1"/>
  <c r="M15" i="1"/>
  <c r="M12" i="1"/>
  <c r="M14" i="1"/>
  <c r="M10" i="1"/>
  <c r="A11" i="1"/>
  <c r="A12" i="1" s="1"/>
  <c r="A13" i="1" s="1"/>
  <c r="A14" i="1" s="1"/>
  <c r="A15" i="1" s="1"/>
  <c r="F16" i="1" l="1"/>
  <c r="E16" i="1"/>
  <c r="D16" i="1"/>
  <c r="L16" i="1" l="1"/>
  <c r="G16" i="1"/>
  <c r="J16" i="1" s="1"/>
  <c r="K16" i="1" s="1"/>
  <c r="N16" i="1" s="1"/>
  <c r="M16" i="1" l="1"/>
</calcChain>
</file>

<file path=xl/sharedStrings.xml><?xml version="1.0" encoding="utf-8"?>
<sst xmlns="http://schemas.openxmlformats.org/spreadsheetml/2006/main" count="51" uniqueCount="49">
  <si>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</si>
  <si>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</si>
  <si>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</si>
  <si>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</si>
  <si>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</si>
  <si>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</si>
  <si>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</si>
  <si>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</si>
  <si>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</si>
  <si>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</si>
  <si>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</si>
  <si>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</si>
  <si>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</si>
  <si>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</si>
  <si>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</si>
  <si>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</si>
  <si>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</si>
  <si>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</si>
  <si>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</si>
  <si>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  <family val="1"/>
        <charset val="204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</si>
  <si>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</si>
  <si>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</si>
  <si>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</si>
  <si>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</si>
  <si>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</si>
  <si>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</si>
  <si>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</si>
  <si>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</si>
  <si>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</si>
  <si>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</si>
  <si>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  <family val="1"/>
        <charset val="204"/>
      </rPr>
      <t>Приложении №1</t>
    </r>
    <r>
      <rPr>
        <sz val="12"/>
        <rFont val="Times New Roman"/>
        <family val="1"/>
        <charset val="204"/>
      </rPr>
      <t>)</t>
    </r>
  </si>
  <si>
    <t>Метод сопоставимых рыночных цен (анализ рынка) - НМЦК рынка с использованием скриншотов цен,размещенных на сайтах в сети "Интернет")  (п.3.7.1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</si>
  <si>
    <t>___________ /Щелочкова О.С./ (подпись/ФИО)</t>
  </si>
  <si>
    <t xml:space="preserve">Работник контрактной службы                                                                          </t>
  </si>
  <si>
    <t xml:space="preserve"> Закупка и доставка расходных материалов для текущего ремонта освещения здания Куб ГЕОХИ РАН</t>
  </si>
  <si>
    <t>Лампы Е27, 2700 К, 15Вт</t>
  </si>
  <si>
    <t>ВВГ 3х1,5 100м</t>
  </si>
  <si>
    <t>Труба армированная для кабеля (в метрах)</t>
  </si>
  <si>
    <t>Светильники уличные для входной группы</t>
  </si>
  <si>
    <t>Светильники по периметру здания</t>
  </si>
  <si>
    <t>Хомут стяжки, по 100 шт, 4,5*150</t>
  </si>
  <si>
    <t>Выключатели открытой установки</t>
  </si>
  <si>
    <t>22.21.29.140</t>
  </si>
  <si>
    <t>27.40.39.113</t>
  </si>
  <si>
    <t>27.40.15.150</t>
  </si>
  <si>
    <t>27.32.13.111</t>
  </si>
  <si>
    <t>27.33.13.130</t>
  </si>
  <si>
    <t>27.33.11.140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</si>
  <si>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  <family val="1"/>
        <charset val="204"/>
      </rPr>
      <t xml:space="preserve"> 33 435 (Тридцать три тысячи четыреста тридцать пять) рублей 48 копейка,в т. ч. НДС 22%</t>
    </r>
    <r>
      <rPr>
        <sz val="10"/>
        <color theme="1"/>
        <rFont val="Times New Roman"/>
        <family val="1"/>
        <charset val="204"/>
      </rPr>
      <t xml:space="preserve"> (далее – НМЦК) определена методом сопоставимых рыночных цен (анализ рынка) </t>
    </r>
    <r>
      <rPr>
        <b/>
        <sz val="10"/>
        <color indexed="2"/>
        <rFont val="Times New Roman"/>
        <family val="1"/>
        <charset val="204"/>
      </rPr>
      <t>и исходя из лимитов бюджетных обязательств и исходя из наименьшей цены предложения</t>
    </r>
    <r>
      <rPr>
        <b/>
        <sz val="10"/>
        <color theme="1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О.С. Щелочкова                                                                                                                                      04.06.2025г.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</si>
</sst>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indexed="2"/>
      <name val="Times New Roman"/>
      <family val="1"/>
      <charset val="204"/>
    </font>
    <font>
      <b/>
      <u/>
      <sz val="10"/>
      <color indexed="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rgb="FF000000"/>
      <name val="Times New Roman"/>
      <family val="2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92D05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 indent="15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4" fontId="18" fillId="0" borderId="18" xfId="0" applyNumberFormat="1" applyFont="1" applyFill="1" applyBorder="1" applyAlignment="1">
      <alignment horizontal="center" vertical="center" shrinkToFit="1"/>
    </xf>
    <xf numFmtId="1" fontId="18" fillId="0" borderId="1" xfId="0" applyNumberFormat="1" applyFont="1" applyFill="1" applyBorder="1" applyAlignment="1">
      <alignment horizontal="center" vertical="center" shrinkToFit="1"/>
    </xf>
    <xf numFmtId="2" fontId="17" fillId="0" borderId="14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top" shrinkToFit="1"/>
    </xf>
    <xf numFmtId="4" fontId="1" fillId="0" borderId="1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4" fontId="18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571500</xdr:rowOff>
    </xdr:from>
    <xdr:to>
      <xdr:col>6</xdr:col>
      <xdr:colOff>524256</xdr:colOff>
      <xdr:row>7</xdr:row>
      <xdr:rowOff>819150</xdr:rowOff>
    </xdr:to>
    <xdr:pic>
      <xdr:nvPicPr>
        <xdr:cNvPr id="19105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7</xdr:row>
      <xdr:rowOff>828674</xdr:rowOff>
    </xdr:from>
    <xdr:to>
      <xdr:col>11</xdr:col>
      <xdr:colOff>868680</xdr:colOff>
      <xdr:row>7</xdr:row>
      <xdr:rowOff>1219199</xdr:rowOff>
    </xdr:to>
    <xdr:pic>
      <xdr:nvPicPr>
        <xdr:cNvPr id="19106" name="Picture 21" descr="C:\Temp\KClipboardExport\sssqsznq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7</xdr:row>
      <xdr:rowOff>923925</xdr:rowOff>
    </xdr:from>
    <xdr:to>
      <xdr:col>12</xdr:col>
      <xdr:colOff>709803</xdr:colOff>
      <xdr:row>7</xdr:row>
      <xdr:rowOff>1247775</xdr:rowOff>
    </xdr:to>
    <xdr:pic>
      <xdr:nvPicPr>
        <xdr:cNvPr id="19107" name="Picture 19" descr="C:\Temp\KClipboardExport\8c4wnzhy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7</xdr:row>
      <xdr:rowOff>114300</xdr:rowOff>
    </xdr:from>
    <xdr:to>
      <xdr:col>13</xdr:col>
      <xdr:colOff>898399</xdr:colOff>
      <xdr:row>7</xdr:row>
      <xdr:rowOff>600075</xdr:rowOff>
    </xdr:to>
    <xdr:pic>
      <xdr:nvPicPr>
        <xdr:cNvPr id="19109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17</xdr:row>
      <xdr:rowOff>38100</xdr:rowOff>
    </xdr:from>
    <xdr:to>
      <xdr:col>12</xdr:col>
      <xdr:colOff>204892</xdr:colOff>
      <xdr:row>17</xdr:row>
      <xdr:rowOff>333375</xdr:rowOff>
    </xdr:to>
    <xdr:pic>
      <xdr:nvPicPr>
        <xdr:cNvPr id="19110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</xdr:row>
      <xdr:rowOff>333375</xdr:rowOff>
    </xdr:from>
    <xdr:to>
      <xdr:col>13</xdr:col>
      <xdr:colOff>613791</xdr:colOff>
      <xdr:row>6</xdr:row>
      <xdr:rowOff>600075</xdr:rowOff>
    </xdr:to>
    <xdr:pic>
      <xdr:nvPicPr>
        <xdr:cNvPr id="19111" name="Picture 1" descr="C:\Temp\KClipboardExport\7d4qbwfz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27</xdr:row>
      <xdr:rowOff>101592</xdr:rowOff>
    </xdr:from>
    <xdr:to>
      <xdr:col>1</xdr:col>
      <xdr:colOff>1690497</xdr:colOff>
      <xdr:row>31</xdr:row>
      <xdr:rowOff>57143</xdr:rowOff>
    </xdr:to>
    <xdr:pic>
      <xdr:nvPicPr>
        <xdr:cNvPr id="19122" name="Picture 690" descr="http://naiz.org/fz44/nmc/nmck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40"/>
  <sheetViews>
    <sheetView tabSelected="1" zoomScale="80" zoomScaleNormal="80" workbookViewId="0">
      <selection activeCell="W26" sqref="W26"/>
    </sheetView>
  </sheetViews>
  <sheetFormatPr defaultColWidth="9.140625" defaultRowHeight="12.75" x14ac:dyDescent="0.25"/>
  <cols>
    <col min="1" max="1" width="6.42578125" style="1" customWidth="1"/>
    <col min="2" max="2" width="41.7109375" style="1" customWidth="1"/>
    <col min="3" max="3" width="27.7109375" style="1" customWidth="1"/>
    <col min="4" max="4" width="15.28515625" style="1" customWidth="1"/>
    <col min="5" max="5" width="12.42578125" style="2" customWidth="1"/>
    <col min="6" max="6" width="12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8.7109375" style="1" customWidth="1"/>
    <col min="13" max="13" width="15.140625" style="1" customWidth="1"/>
    <col min="14" max="14" width="21.140625" style="1" customWidth="1"/>
    <col min="15" max="16" width="9.140625" style="1"/>
    <col min="17" max="17" width="9.140625" style="35"/>
    <col min="18" max="18" width="9.140625" style="1"/>
    <col min="19" max="19" width="18.140625" style="1" customWidth="1"/>
    <col min="20" max="16384" width="9.140625" style="1"/>
  </cols>
  <sheetData>
    <row r="1" spans="1:19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9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65" t="s">
        <v>0</v>
      </c>
      <c r="J3" s="65"/>
      <c r="K3" s="65"/>
      <c r="L3" s="65"/>
      <c r="M3" s="65"/>
      <c r="N3" s="65"/>
      <c r="Q3" s="36"/>
    </row>
    <row r="4" spans="1:19" ht="75.75" customHeight="1" x14ac:dyDescent="0.25">
      <c r="A4" s="66" t="s">
        <v>1</v>
      </c>
      <c r="B4" s="66"/>
      <c r="C4" s="7"/>
      <c r="D4" s="67" t="s">
        <v>34</v>
      </c>
      <c r="E4" s="68"/>
      <c r="F4" s="68"/>
      <c r="G4" s="68"/>
      <c r="H4" s="68"/>
      <c r="I4" s="8"/>
      <c r="J4" s="8"/>
      <c r="K4" s="8"/>
      <c r="L4" s="8"/>
      <c r="M4" s="8"/>
    </row>
    <row r="5" spans="1:19" ht="28.5" customHeight="1" x14ac:dyDescent="0.25">
      <c r="A5" s="66" t="s">
        <v>2</v>
      </c>
      <c r="B5" s="66"/>
      <c r="C5" s="7"/>
      <c r="D5" s="68" t="s">
        <v>3</v>
      </c>
      <c r="E5" s="68"/>
      <c r="F5" s="68"/>
      <c r="G5" s="68"/>
      <c r="H5" s="68"/>
      <c r="I5" s="8"/>
      <c r="J5" s="8"/>
      <c r="K5" s="8"/>
      <c r="L5" s="8"/>
      <c r="M5" s="8"/>
    </row>
    <row r="6" spans="1:19" ht="19.5" customHeight="1" x14ac:dyDescent="0.25">
      <c r="A6" s="66" t="s">
        <v>4</v>
      </c>
      <c r="B6" s="66"/>
      <c r="C6" s="9"/>
      <c r="D6" s="69"/>
      <c r="E6" s="69"/>
      <c r="F6" s="69"/>
      <c r="G6" s="69"/>
      <c r="H6" s="69"/>
      <c r="I6" s="8"/>
      <c r="J6" s="10"/>
      <c r="K6" s="8"/>
      <c r="L6" s="8"/>
      <c r="M6" s="8"/>
    </row>
    <row r="7" spans="1:19" ht="75" customHeight="1" x14ac:dyDescent="0.25">
      <c r="A7" s="70" t="s">
        <v>5</v>
      </c>
      <c r="B7" s="72" t="s">
        <v>6</v>
      </c>
      <c r="C7" s="11"/>
      <c r="D7" s="74" t="s">
        <v>7</v>
      </c>
      <c r="E7" s="75"/>
      <c r="F7" s="75"/>
      <c r="G7" s="76"/>
      <c r="H7" s="72" t="s">
        <v>8</v>
      </c>
      <c r="I7" s="72" t="s">
        <v>9</v>
      </c>
      <c r="J7" s="79" t="s">
        <v>10</v>
      </c>
      <c r="K7" s="79"/>
      <c r="L7" s="80"/>
      <c r="M7" s="80"/>
      <c r="N7" s="12" t="s">
        <v>11</v>
      </c>
    </row>
    <row r="8" spans="1:19" ht="102.75" customHeight="1" x14ac:dyDescent="0.25">
      <c r="A8" s="71"/>
      <c r="B8" s="73"/>
      <c r="C8" s="13" t="s">
        <v>12</v>
      </c>
      <c r="D8" s="14" t="s">
        <v>13</v>
      </c>
      <c r="E8" s="15" t="s">
        <v>14</v>
      </c>
      <c r="F8" s="15" t="s">
        <v>15</v>
      </c>
      <c r="G8" s="16"/>
      <c r="H8" s="77"/>
      <c r="I8" s="78"/>
      <c r="J8" s="17" t="s">
        <v>16</v>
      </c>
      <c r="K8" s="18" t="s">
        <v>17</v>
      </c>
      <c r="L8" s="19" t="s">
        <v>18</v>
      </c>
      <c r="M8" s="20" t="s">
        <v>19</v>
      </c>
      <c r="N8" s="21"/>
    </row>
    <row r="9" spans="1:19" ht="52.5" customHeight="1" thickBot="1" x14ac:dyDescent="0.3">
      <c r="A9" s="23">
        <v>1</v>
      </c>
      <c r="B9" s="23">
        <v>2</v>
      </c>
      <c r="C9" s="23">
        <v>3</v>
      </c>
      <c r="D9" s="23">
        <v>4</v>
      </c>
      <c r="E9" s="22">
        <v>5</v>
      </c>
      <c r="F9" s="23">
        <v>6</v>
      </c>
      <c r="G9" s="23" t="s">
        <v>20</v>
      </c>
      <c r="H9" s="23">
        <v>7</v>
      </c>
      <c r="I9" s="41" t="s">
        <v>21</v>
      </c>
      <c r="J9" s="42" t="s">
        <v>22</v>
      </c>
      <c r="K9" s="43" t="s">
        <v>23</v>
      </c>
      <c r="L9" s="44">
        <v>10</v>
      </c>
      <c r="M9" s="45">
        <v>11</v>
      </c>
      <c r="N9" s="23" t="s">
        <v>24</v>
      </c>
    </row>
    <row r="10" spans="1:19" s="47" customFormat="1" ht="15" x14ac:dyDescent="0.25">
      <c r="A10" s="48">
        <v>1</v>
      </c>
      <c r="B10" s="62" t="s">
        <v>37</v>
      </c>
      <c r="C10" s="46" t="s">
        <v>42</v>
      </c>
      <c r="D10" s="49">
        <v>197</v>
      </c>
      <c r="E10" s="49">
        <v>220</v>
      </c>
      <c r="F10" s="49">
        <v>173</v>
      </c>
      <c r="G10" s="49">
        <f t="shared" ref="G10:G17" si="0">D10+E10+F10</f>
        <v>590</v>
      </c>
      <c r="H10" s="50">
        <v>50</v>
      </c>
      <c r="I10" s="22">
        <v>3</v>
      </c>
      <c r="J10" s="51">
        <f t="shared" ref="J10:J17" si="1">G10/I10</f>
        <v>196.67</v>
      </c>
      <c r="K10" s="52">
        <f t="shared" ref="K10:K17" si="2">ROUND(J10,2)</f>
        <v>196.67</v>
      </c>
      <c r="L10" s="53">
        <f t="shared" ref="L10:L17" si="3">STDEV(D10:F10)</f>
        <v>23.5</v>
      </c>
      <c r="M10" s="54">
        <f t="shared" ref="M10:M17" si="4">L10/K10</f>
        <v>0.12</v>
      </c>
      <c r="N10" s="64">
        <f>K10*H10</f>
        <v>9833.5</v>
      </c>
      <c r="Q10" s="35"/>
      <c r="S10" s="90"/>
    </row>
    <row r="11" spans="1:19" s="47" customFormat="1" ht="18.75" customHeight="1" x14ac:dyDescent="0.25">
      <c r="A11" s="48">
        <f>SUM(A10+1)</f>
        <v>2</v>
      </c>
      <c r="B11" s="56" t="s">
        <v>38</v>
      </c>
      <c r="C11" s="46" t="s">
        <v>43</v>
      </c>
      <c r="D11" s="49">
        <v>2200</v>
      </c>
      <c r="E11" s="49">
        <v>2370</v>
      </c>
      <c r="F11" s="49">
        <v>2010</v>
      </c>
      <c r="G11" s="49">
        <f t="shared" si="0"/>
        <v>6580</v>
      </c>
      <c r="H11" s="50">
        <v>2</v>
      </c>
      <c r="I11" s="22">
        <v>3</v>
      </c>
      <c r="J11" s="51">
        <f t="shared" si="1"/>
        <v>2193.33</v>
      </c>
      <c r="K11" s="52">
        <f t="shared" si="2"/>
        <v>2193.33</v>
      </c>
      <c r="L11" s="53">
        <f t="shared" si="3"/>
        <v>180.09</v>
      </c>
      <c r="M11" s="54">
        <f t="shared" si="4"/>
        <v>0.08</v>
      </c>
      <c r="N11" s="64">
        <f>K11*H11</f>
        <v>4386.66</v>
      </c>
      <c r="Q11" s="35"/>
      <c r="S11" s="90"/>
    </row>
    <row r="12" spans="1:19" s="47" customFormat="1" ht="17.25" customHeight="1" x14ac:dyDescent="0.25">
      <c r="A12" s="48">
        <f t="shared" ref="A12:A15" si="5">SUM(A11+1)</f>
        <v>3</v>
      </c>
      <c r="B12" s="56" t="s">
        <v>39</v>
      </c>
      <c r="C12" s="46" t="s">
        <v>43</v>
      </c>
      <c r="D12" s="49">
        <v>390</v>
      </c>
      <c r="E12" s="49">
        <v>420</v>
      </c>
      <c r="F12" s="49">
        <v>350</v>
      </c>
      <c r="G12" s="49">
        <f t="shared" si="0"/>
        <v>1160</v>
      </c>
      <c r="H12" s="50">
        <v>8</v>
      </c>
      <c r="I12" s="22">
        <v>3</v>
      </c>
      <c r="J12" s="51">
        <f t="shared" si="1"/>
        <v>386.67</v>
      </c>
      <c r="K12" s="52">
        <f t="shared" si="2"/>
        <v>386.67</v>
      </c>
      <c r="L12" s="53">
        <f t="shared" si="3"/>
        <v>35.119999999999997</v>
      </c>
      <c r="M12" s="54">
        <f t="shared" si="4"/>
        <v>0.09</v>
      </c>
      <c r="N12" s="64">
        <f t="shared" ref="N12:N17" si="6">K12*H12</f>
        <v>3093.36</v>
      </c>
      <c r="Q12" s="35"/>
      <c r="S12" s="90"/>
    </row>
    <row r="13" spans="1:19" s="47" customFormat="1" ht="20.25" customHeight="1" x14ac:dyDescent="0.25">
      <c r="A13" s="48">
        <f t="shared" si="5"/>
        <v>4</v>
      </c>
      <c r="B13" s="56" t="s">
        <v>35</v>
      </c>
      <c r="C13" s="46" t="s">
        <v>44</v>
      </c>
      <c r="D13" s="49">
        <v>150</v>
      </c>
      <c r="E13" s="49">
        <v>135</v>
      </c>
      <c r="F13" s="49">
        <v>133</v>
      </c>
      <c r="G13" s="49">
        <f>D13+E13+F13</f>
        <v>418</v>
      </c>
      <c r="H13" s="50">
        <v>10</v>
      </c>
      <c r="I13" s="22">
        <v>3</v>
      </c>
      <c r="J13" s="51">
        <f t="shared" si="1"/>
        <v>139.33000000000001</v>
      </c>
      <c r="K13" s="52">
        <f t="shared" si="2"/>
        <v>139.33000000000001</v>
      </c>
      <c r="L13" s="53">
        <f t="shared" si="3"/>
        <v>9.2899999999999991</v>
      </c>
      <c r="M13" s="54">
        <f t="shared" si="4"/>
        <v>7.0000000000000007E-2</v>
      </c>
      <c r="N13" s="64">
        <f t="shared" si="6"/>
        <v>1393.3</v>
      </c>
      <c r="Q13" s="35"/>
      <c r="S13" s="90"/>
    </row>
    <row r="14" spans="1:19" s="47" customFormat="1" ht="15" x14ac:dyDescent="0.25">
      <c r="A14" s="48">
        <f t="shared" si="5"/>
        <v>5</v>
      </c>
      <c r="B14" s="56" t="s">
        <v>36</v>
      </c>
      <c r="C14" s="46" t="s">
        <v>45</v>
      </c>
      <c r="D14" s="49">
        <v>10870</v>
      </c>
      <c r="E14" s="49">
        <v>10750</v>
      </c>
      <c r="F14" s="49">
        <v>10400</v>
      </c>
      <c r="G14" s="49">
        <f t="shared" si="0"/>
        <v>32020</v>
      </c>
      <c r="H14" s="50">
        <v>1</v>
      </c>
      <c r="I14" s="22">
        <v>3</v>
      </c>
      <c r="J14" s="51">
        <f t="shared" si="1"/>
        <v>10673.33</v>
      </c>
      <c r="K14" s="52">
        <f t="shared" si="2"/>
        <v>10673.33</v>
      </c>
      <c r="L14" s="53">
        <f t="shared" si="3"/>
        <v>244.2</v>
      </c>
      <c r="M14" s="54">
        <f t="shared" si="4"/>
        <v>0.02</v>
      </c>
      <c r="N14" s="64">
        <f t="shared" si="6"/>
        <v>10673.33</v>
      </c>
      <c r="Q14" s="35"/>
      <c r="S14" s="90"/>
    </row>
    <row r="15" spans="1:19" s="47" customFormat="1" ht="15" x14ac:dyDescent="0.25">
      <c r="A15" s="48">
        <f t="shared" si="5"/>
        <v>6</v>
      </c>
      <c r="B15" s="56" t="s">
        <v>40</v>
      </c>
      <c r="C15" s="46" t="s">
        <v>46</v>
      </c>
      <c r="D15" s="49">
        <v>1770</v>
      </c>
      <c r="E15" s="49">
        <v>1590</v>
      </c>
      <c r="F15" s="49">
        <v>1520</v>
      </c>
      <c r="G15" s="49">
        <f t="shared" si="0"/>
        <v>4880</v>
      </c>
      <c r="H15" s="50">
        <v>2</v>
      </c>
      <c r="I15" s="22">
        <v>3</v>
      </c>
      <c r="J15" s="51">
        <f t="shared" si="1"/>
        <v>1626.67</v>
      </c>
      <c r="K15" s="52">
        <f t="shared" si="2"/>
        <v>1626.67</v>
      </c>
      <c r="L15" s="53">
        <f t="shared" si="3"/>
        <v>128.97</v>
      </c>
      <c r="M15" s="54">
        <f t="shared" si="4"/>
        <v>0.08</v>
      </c>
      <c r="N15" s="64">
        <f t="shared" si="6"/>
        <v>3253.34</v>
      </c>
      <c r="Q15" s="35"/>
      <c r="S15" s="90"/>
    </row>
    <row r="16" spans="1:19" s="40" customFormat="1" ht="15" hidden="1" x14ac:dyDescent="0.25">
      <c r="A16" s="57"/>
      <c r="B16" s="58"/>
      <c r="C16" s="22"/>
      <c r="D16" s="59" t="e">
        <f>SUM(#REF!)</f>
        <v>#REF!</v>
      </c>
      <c r="E16" s="49" t="e">
        <f>SUM(#REF!)</f>
        <v>#REF!</v>
      </c>
      <c r="F16" s="49" t="e">
        <f>SUM(#REF!)</f>
        <v>#REF!</v>
      </c>
      <c r="G16" s="49" t="e">
        <f t="shared" si="0"/>
        <v>#REF!</v>
      </c>
      <c r="H16" s="60"/>
      <c r="I16" s="22"/>
      <c r="J16" s="51" t="e">
        <f t="shared" si="1"/>
        <v>#REF!</v>
      </c>
      <c r="K16" s="52" t="e">
        <f t="shared" si="2"/>
        <v>#REF!</v>
      </c>
      <c r="L16" s="53" t="e">
        <f t="shared" si="3"/>
        <v>#REF!</v>
      </c>
      <c r="M16" s="54" t="e">
        <f t="shared" si="4"/>
        <v>#REF!</v>
      </c>
      <c r="N16" s="64" t="e">
        <f t="shared" si="6"/>
        <v>#REF!</v>
      </c>
      <c r="Q16" s="37"/>
      <c r="S16" s="91"/>
    </row>
    <row r="17" spans="1:19" s="55" customFormat="1" ht="15" x14ac:dyDescent="0.25">
      <c r="A17" s="57">
        <v>7</v>
      </c>
      <c r="B17" s="58" t="s">
        <v>41</v>
      </c>
      <c r="C17" s="46" t="s">
        <v>47</v>
      </c>
      <c r="D17" s="61">
        <v>286</v>
      </c>
      <c r="E17" s="49">
        <v>280</v>
      </c>
      <c r="F17" s="49">
        <v>236</v>
      </c>
      <c r="G17" s="49">
        <f t="shared" si="0"/>
        <v>802</v>
      </c>
      <c r="H17" s="60">
        <v>3</v>
      </c>
      <c r="I17" s="22">
        <v>3</v>
      </c>
      <c r="J17" s="51">
        <f t="shared" si="1"/>
        <v>267.33</v>
      </c>
      <c r="K17" s="52">
        <f t="shared" si="2"/>
        <v>267.33</v>
      </c>
      <c r="L17" s="53">
        <f t="shared" si="3"/>
        <v>27.3</v>
      </c>
      <c r="M17" s="54">
        <f t="shared" si="4"/>
        <v>0.1</v>
      </c>
      <c r="N17" s="64">
        <f t="shared" si="6"/>
        <v>801.99</v>
      </c>
      <c r="Q17" s="37"/>
      <c r="S17" s="92"/>
    </row>
    <row r="18" spans="1:19" ht="33" customHeight="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24"/>
      <c r="L18" s="24"/>
      <c r="M18" s="24"/>
      <c r="N18" s="63">
        <f>N10+N11+N12+N13+N14+N15+N17</f>
        <v>33435.480000000003</v>
      </c>
      <c r="Q18" s="37"/>
      <c r="S18" s="93"/>
    </row>
    <row r="19" spans="1:19" x14ac:dyDescent="0.25">
      <c r="S19" s="35"/>
    </row>
    <row r="20" spans="1:19" x14ac:dyDescent="0.25">
      <c r="B20" s="25"/>
      <c r="C20" s="25"/>
      <c r="S20" s="35"/>
    </row>
    <row r="21" spans="1:19" ht="15" x14ac:dyDescent="0.25">
      <c r="B21" s="82" t="s">
        <v>48</v>
      </c>
      <c r="C21" s="8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S21" s="90"/>
    </row>
    <row r="22" spans="1:19" ht="15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S22" s="90"/>
    </row>
    <row r="23" spans="1:19" ht="15" x14ac:dyDescent="0.25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S23" s="90"/>
    </row>
    <row r="24" spans="1:19" ht="15" x14ac:dyDescent="0.25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S24" s="90"/>
    </row>
    <row r="25" spans="1:19" ht="15" x14ac:dyDescent="0.25"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S25" s="90"/>
    </row>
    <row r="26" spans="1:19" ht="15" x14ac:dyDescent="0.25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S26" s="90"/>
    </row>
    <row r="27" spans="1:19" x14ac:dyDescent="0.25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S27" s="92"/>
    </row>
    <row r="28" spans="1:19" x14ac:dyDescent="0.25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S28" s="93"/>
    </row>
    <row r="29" spans="1:19" x14ac:dyDescent="0.25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1:19" x14ac:dyDescent="0.25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1:19" x14ac:dyDescent="0.2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</row>
    <row r="32" spans="1:19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4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</row>
    <row r="35" spans="1:14" x14ac:dyDescent="0.25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x14ac:dyDescent="0.25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4" ht="73.5" customHeight="1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</row>
    <row r="38" spans="1:14" x14ac:dyDescent="0.25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</row>
    <row r="40" spans="1:14" x14ac:dyDescent="0.2">
      <c r="B40" s="26"/>
      <c r="C40" s="26"/>
    </row>
  </sheetData>
  <autoFilter ref="A9:N15"/>
  <mergeCells count="16">
    <mergeCell ref="I7:I8"/>
    <mergeCell ref="J7:M7"/>
    <mergeCell ref="A18:J18"/>
    <mergeCell ref="B21:N37"/>
    <mergeCell ref="A38:N38"/>
    <mergeCell ref="A6:B6"/>
    <mergeCell ref="D6:H6"/>
    <mergeCell ref="A7:A8"/>
    <mergeCell ref="B7:B8"/>
    <mergeCell ref="D7:G7"/>
    <mergeCell ref="H7:H8"/>
    <mergeCell ref="I3:N3"/>
    <mergeCell ref="A4:B4"/>
    <mergeCell ref="D4:H4"/>
    <mergeCell ref="A5:B5"/>
    <mergeCell ref="D5:H5"/>
  </mergeCells>
  <pageMargins left="0.19685039370078738" right="0.19685039370078738" top="0.31496062992125984" bottom="0.19685039370078738" header="0" footer="0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B13"/>
  <sheetViews>
    <sheetView topLeftCell="A7" workbookViewId="0">
      <selection activeCell="A8" sqref="A8:B8"/>
    </sheetView>
  </sheetViews>
  <sheetFormatPr defaultColWidth="9.140625" defaultRowHeight="15" x14ac:dyDescent="0.25"/>
  <cols>
    <col min="1" max="1" width="36.140625" style="28" customWidth="1"/>
    <col min="2" max="2" width="49" style="29" customWidth="1"/>
    <col min="3" max="16384" width="9.140625" style="27"/>
  </cols>
  <sheetData>
    <row r="1" spans="1:2" ht="25.5" customHeight="1" x14ac:dyDescent="0.25">
      <c r="A1" s="85" t="s">
        <v>25</v>
      </c>
      <c r="B1" s="85"/>
    </row>
    <row r="2" spans="1:2" ht="65.25" customHeight="1" x14ac:dyDescent="0.25">
      <c r="A2" s="30"/>
      <c r="B2" s="30" t="s">
        <v>34</v>
      </c>
    </row>
    <row r="3" spans="1:2" ht="15.75" x14ac:dyDescent="0.25">
      <c r="A3" s="86" t="s">
        <v>26</v>
      </c>
      <c r="B3" s="86"/>
    </row>
    <row r="4" spans="1:2" ht="15.75" x14ac:dyDescent="0.25">
      <c r="A4" s="31"/>
      <c r="B4" s="31"/>
    </row>
    <row r="5" spans="1:2" ht="86.25" customHeight="1" x14ac:dyDescent="0.25">
      <c r="A5" s="32" t="s">
        <v>27</v>
      </c>
      <c r="B5" s="32" t="s">
        <v>28</v>
      </c>
    </row>
    <row r="6" spans="1:2" ht="242.25" customHeight="1" x14ac:dyDescent="0.25">
      <c r="A6" s="32" t="s">
        <v>29</v>
      </c>
      <c r="B6" s="32" t="s">
        <v>31</v>
      </c>
    </row>
    <row r="7" spans="1:2" ht="91.5" customHeight="1" x14ac:dyDescent="0.25">
      <c r="A7" s="32" t="s">
        <v>30</v>
      </c>
      <c r="B7" s="33">
        <v>33435.480000000003</v>
      </c>
    </row>
    <row r="8" spans="1:2" ht="29.25" customHeight="1" x14ac:dyDescent="0.25">
      <c r="A8" s="87"/>
      <c r="B8" s="88"/>
    </row>
    <row r="9" spans="1:2" ht="15.75" x14ac:dyDescent="0.25">
      <c r="A9" s="34"/>
      <c r="B9" s="34"/>
    </row>
    <row r="10" spans="1:2" ht="15.75" x14ac:dyDescent="0.25">
      <c r="A10" s="89" t="s">
        <v>33</v>
      </c>
      <c r="B10" s="89"/>
    </row>
    <row r="11" spans="1:2" ht="15.75" x14ac:dyDescent="0.25">
      <c r="A11" s="34"/>
      <c r="B11" s="34"/>
    </row>
    <row r="12" spans="1:2" ht="15.75" x14ac:dyDescent="0.25">
      <c r="A12" s="38"/>
      <c r="B12" s="39" t="s">
        <v>32</v>
      </c>
    </row>
    <row r="13" spans="1:2" ht="15.75" x14ac:dyDescent="0.25">
      <c r="A13" s="34"/>
      <c r="B13" s="34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НМЦК-п.3.7.1</vt:lpstr>
    </vt:vector>
  </TitlesOfParts>
  <Company>organization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Щелочкова О.С.</cp:lastModifiedBy>
  <cp:revision>4</cp:revision>
  <cp:lastPrinted>2026-07-02T08:27:18Z</cp:lastPrinted>
  <dcterms:created xsi:type="dcterms:W3CDTF">2011-08-15T06:57:36Z</dcterms:created>
  <dcterms:modified xsi:type="dcterms:W3CDTF">2026-07-02T08:27:45Z</dcterms:modified>
</cp:coreProperties>
</file>