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konova_et\Desktop\2026\СТЕКЛО\"/>
    </mc:Choice>
  </mc:AlternateContent>
  <bookViews>
    <workbookView xWindow="0" yWindow="0" windowWidth="28635" windowHeight="12270"/>
  </bookViews>
  <sheets>
    <sheet name="Расчет цены" sheetId="2" r:id="rId1"/>
  </sheets>
  <calcPr calcId="152511" refMode="R1C1"/>
</workbook>
</file>

<file path=xl/calcChain.xml><?xml version="1.0" encoding="utf-8"?>
<calcChain xmlns="http://schemas.openxmlformats.org/spreadsheetml/2006/main">
  <c r="I8" i="2" l="1"/>
  <c r="J8" i="2" s="1"/>
  <c r="K8" i="2" s="1"/>
  <c r="L8" i="2"/>
  <c r="M8" i="2"/>
  <c r="N8" i="2" s="1"/>
  <c r="O8" i="2" s="1"/>
  <c r="Q8" i="2"/>
  <c r="E36" i="2"/>
  <c r="Q9" i="2" l="1"/>
  <c r="Q10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7" i="2"/>
  <c r="Q36" i="2" l="1"/>
  <c r="L9" i="2"/>
  <c r="M9" i="2" s="1"/>
  <c r="N9" i="2" s="1"/>
  <c r="O9" i="2" s="1"/>
  <c r="L10" i="2"/>
  <c r="M10" i="2" s="1"/>
  <c r="N10" i="2" s="1"/>
  <c r="O10" i="2" s="1"/>
  <c r="L11" i="2"/>
  <c r="M11" i="2" s="1"/>
  <c r="N11" i="2" s="1"/>
  <c r="O11" i="2" s="1"/>
  <c r="L12" i="2"/>
  <c r="M12" i="2" s="1"/>
  <c r="N12" i="2" s="1"/>
  <c r="O12" i="2" s="1"/>
  <c r="L13" i="2"/>
  <c r="M13" i="2" s="1"/>
  <c r="N13" i="2" s="1"/>
  <c r="O13" i="2" s="1"/>
  <c r="L14" i="2"/>
  <c r="M14" i="2" s="1"/>
  <c r="N14" i="2" s="1"/>
  <c r="O14" i="2" s="1"/>
  <c r="L15" i="2"/>
  <c r="M15" i="2" s="1"/>
  <c r="N15" i="2" s="1"/>
  <c r="O15" i="2" s="1"/>
  <c r="L16" i="2"/>
  <c r="M16" i="2" s="1"/>
  <c r="N16" i="2" s="1"/>
  <c r="O16" i="2" s="1"/>
  <c r="L17" i="2"/>
  <c r="M17" i="2" s="1"/>
  <c r="N17" i="2" s="1"/>
  <c r="O17" i="2" s="1"/>
  <c r="L18" i="2"/>
  <c r="M18" i="2" s="1"/>
  <c r="N18" i="2" s="1"/>
  <c r="O18" i="2" s="1"/>
  <c r="L19" i="2"/>
  <c r="M19" i="2" s="1"/>
  <c r="N19" i="2" s="1"/>
  <c r="O19" i="2" s="1"/>
  <c r="L20" i="2"/>
  <c r="M20" i="2" s="1"/>
  <c r="N20" i="2" s="1"/>
  <c r="O20" i="2" s="1"/>
  <c r="L21" i="2"/>
  <c r="M21" i="2" s="1"/>
  <c r="N21" i="2" s="1"/>
  <c r="O21" i="2" s="1"/>
  <c r="L22" i="2"/>
  <c r="M22" i="2" s="1"/>
  <c r="N22" i="2" s="1"/>
  <c r="O22" i="2" s="1"/>
  <c r="L23" i="2"/>
  <c r="M23" i="2" s="1"/>
  <c r="N23" i="2" s="1"/>
  <c r="O23" i="2" s="1"/>
  <c r="L24" i="2"/>
  <c r="M24" i="2" s="1"/>
  <c r="N24" i="2" s="1"/>
  <c r="O24" i="2" s="1"/>
  <c r="L25" i="2"/>
  <c r="M25" i="2" s="1"/>
  <c r="N25" i="2" s="1"/>
  <c r="O25" i="2" s="1"/>
  <c r="L26" i="2"/>
  <c r="M26" i="2" s="1"/>
  <c r="N26" i="2" s="1"/>
  <c r="O26" i="2" s="1"/>
  <c r="L27" i="2"/>
  <c r="M27" i="2" s="1"/>
  <c r="N27" i="2" s="1"/>
  <c r="O27" i="2" s="1"/>
  <c r="L28" i="2"/>
  <c r="M28" i="2" s="1"/>
  <c r="N28" i="2" s="1"/>
  <c r="O28" i="2" s="1"/>
  <c r="L29" i="2"/>
  <c r="M29" i="2" s="1"/>
  <c r="N29" i="2" s="1"/>
  <c r="O29" i="2" s="1"/>
  <c r="L30" i="2"/>
  <c r="M30" i="2" s="1"/>
  <c r="N30" i="2" s="1"/>
  <c r="O30" i="2" s="1"/>
  <c r="L31" i="2"/>
  <c r="M31" i="2" s="1"/>
  <c r="N31" i="2" s="1"/>
  <c r="O31" i="2" s="1"/>
  <c r="L32" i="2"/>
  <c r="M32" i="2" s="1"/>
  <c r="N32" i="2" s="1"/>
  <c r="O32" i="2" s="1"/>
  <c r="L33" i="2"/>
  <c r="M33" i="2" s="1"/>
  <c r="N33" i="2" s="1"/>
  <c r="O33" i="2" s="1"/>
  <c r="L34" i="2"/>
  <c r="M34" i="2" s="1"/>
  <c r="N34" i="2" s="1"/>
  <c r="O34" i="2" s="1"/>
  <c r="L35" i="2"/>
  <c r="M35" i="2" s="1"/>
  <c r="N35" i="2" s="1"/>
  <c r="O35" i="2" s="1"/>
  <c r="I9" i="2"/>
  <c r="J9" i="2" s="1"/>
  <c r="K9" i="2" s="1"/>
  <c r="I10" i="2"/>
  <c r="J10" i="2" s="1"/>
  <c r="K10" i="2" s="1"/>
  <c r="I11" i="2"/>
  <c r="J11" i="2" s="1"/>
  <c r="K11" i="2" s="1"/>
  <c r="I12" i="2"/>
  <c r="J12" i="2" s="1"/>
  <c r="K12" i="2" s="1"/>
  <c r="I13" i="2"/>
  <c r="J13" i="2" s="1"/>
  <c r="K13" i="2" s="1"/>
  <c r="I14" i="2"/>
  <c r="J14" i="2" s="1"/>
  <c r="K14" i="2" s="1"/>
  <c r="I15" i="2"/>
  <c r="J15" i="2" s="1"/>
  <c r="K15" i="2" s="1"/>
  <c r="I16" i="2"/>
  <c r="J16" i="2" s="1"/>
  <c r="K16" i="2" s="1"/>
  <c r="I17" i="2"/>
  <c r="J17" i="2" s="1"/>
  <c r="K17" i="2" s="1"/>
  <c r="I18" i="2"/>
  <c r="J18" i="2" s="1"/>
  <c r="K18" i="2" s="1"/>
  <c r="I19" i="2"/>
  <c r="J19" i="2" s="1"/>
  <c r="K19" i="2" s="1"/>
  <c r="I20" i="2"/>
  <c r="J20" i="2" s="1"/>
  <c r="K20" i="2" s="1"/>
  <c r="I21" i="2"/>
  <c r="J21" i="2" s="1"/>
  <c r="K21" i="2" s="1"/>
  <c r="I22" i="2"/>
  <c r="J22" i="2" s="1"/>
  <c r="K22" i="2" s="1"/>
  <c r="I23" i="2"/>
  <c r="J23" i="2" s="1"/>
  <c r="K23" i="2" s="1"/>
  <c r="I24" i="2"/>
  <c r="J24" i="2" s="1"/>
  <c r="K24" i="2" s="1"/>
  <c r="I25" i="2"/>
  <c r="J25" i="2" s="1"/>
  <c r="K25" i="2" s="1"/>
  <c r="I26" i="2"/>
  <c r="J26" i="2" s="1"/>
  <c r="K26" i="2" s="1"/>
  <c r="I27" i="2"/>
  <c r="J27" i="2" s="1"/>
  <c r="K27" i="2" s="1"/>
  <c r="I28" i="2"/>
  <c r="J28" i="2" s="1"/>
  <c r="K28" i="2" s="1"/>
  <c r="I29" i="2"/>
  <c r="J29" i="2" s="1"/>
  <c r="K29" i="2" s="1"/>
  <c r="I30" i="2"/>
  <c r="J30" i="2" s="1"/>
  <c r="K30" i="2" s="1"/>
  <c r="I31" i="2"/>
  <c r="J31" i="2" s="1"/>
  <c r="K31" i="2" s="1"/>
  <c r="I32" i="2"/>
  <c r="J32" i="2" s="1"/>
  <c r="K32" i="2" s="1"/>
  <c r="I33" i="2"/>
  <c r="J33" i="2" s="1"/>
  <c r="K33" i="2" s="1"/>
  <c r="I34" i="2"/>
  <c r="J34" i="2" s="1"/>
  <c r="K34" i="2" s="1"/>
  <c r="I35" i="2"/>
  <c r="J35" i="2" s="1"/>
  <c r="K35" i="2" s="1"/>
  <c r="I7" i="2" l="1"/>
  <c r="G36" i="2" l="1"/>
  <c r="F36" i="2"/>
  <c r="L7" i="2"/>
  <c r="M7" i="2" s="1"/>
  <c r="N7" i="2" s="1"/>
  <c r="O7" i="2" s="1"/>
  <c r="O36" i="2" s="1"/>
  <c r="J7" i="2"/>
  <c r="K7" i="2" s="1"/>
</calcChain>
</file>

<file path=xl/sharedStrings.xml><?xml version="1.0" encoding="utf-8"?>
<sst xmlns="http://schemas.openxmlformats.org/spreadsheetml/2006/main" count="102" uniqueCount="53">
  <si>
    <t>№</t>
  </si>
  <si>
    <t>Ед. изм</t>
  </si>
  <si>
    <t>Кол-во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</si>
  <si>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</si>
  <si>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</si>
  <si>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</si>
  <si>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</si>
  <si>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</si>
  <si>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Цена за единицу изм. с округлением (вниз) до сотых долей после запятой (руб.)</t>
  </si>
  <si>
    <t>Наименование предмета товара (работы, услуги)</t>
  </si>
  <si>
    <t>Источник информации о цене (руб./ед.изм.)</t>
  </si>
  <si>
    <t>Н(М)ЦК, контракта с учетом округления цены за единицу (руб.)</t>
  </si>
  <si>
    <t>Работник контрактной службы:</t>
  </si>
  <si>
    <t>Однородность совокупности значений выявленных цен, используемых в расчете Н(М)ЦК**</t>
  </si>
  <si>
    <t>** В соответствии с п. 3.20.1 Методических рекомендаций, утвержденных Приказом Минэкономразвития России от 02.10.2013 № 567 расчет произведен с помощью стандартных функций табличного редактора EXCEL.</t>
  </si>
  <si>
    <t xml:space="preserve">* Определение НМЦК произведено Заказчиком в соответствии с Приказом Минэкономразвития России от 02.10.2013 №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
 </t>
  </si>
  <si>
    <t>Подпись:____________________________</t>
  </si>
  <si>
    <t>Характеристики объекта закупки</t>
  </si>
  <si>
    <t>Используемый метод определения НМЦК:</t>
  </si>
  <si>
    <r>
      <rPr>
        <b/>
        <sz val="11"/>
        <color indexed="8"/>
        <rFont val="Times New Roman"/>
        <family val="1"/>
        <charset val="204"/>
      </rP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</si>
  <si>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</si>
  <si>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Н(М)ЦК определяемая методом сопоставимых рыночных цен (анализа рынка)*</t>
  </si>
  <si>
    <t>Приложение № 2 к Извещению об осуществлении закупке</t>
  </si>
  <si>
    <t>В соответствии с Приложением № 1 к Извещению об осуществлении закупки</t>
  </si>
  <si>
    <t>ИТОГО:</t>
  </si>
  <si>
    <t xml:space="preserve">Специалист по закупкам </t>
  </si>
  <si>
    <t>Шерстнева П.А.</t>
  </si>
  <si>
    <t>шт</t>
  </si>
  <si>
    <t>уп</t>
  </si>
  <si>
    <t>кг</t>
  </si>
  <si>
    <t>Стакан</t>
  </si>
  <si>
    <t>Колба</t>
  </si>
  <si>
    <t>Пробка</t>
  </si>
  <si>
    <t>Стекло часовое</t>
  </si>
  <si>
    <t>Емкость для окраски</t>
  </si>
  <si>
    <t>Стеклошарики</t>
  </si>
  <si>
    <t>Спиртовка</t>
  </si>
  <si>
    <t>Пипетка Пастера</t>
  </si>
  <si>
    <t>Пробирка цилиндрическая с развернутым краем (тип П1)</t>
  </si>
  <si>
    <t>Флаконы пенициллиновые</t>
  </si>
  <si>
    <t>Колба мерная</t>
  </si>
  <si>
    <t>Цилиндр</t>
  </si>
  <si>
    <t>Фильтродержатель</t>
  </si>
  <si>
    <t>Воронка</t>
  </si>
  <si>
    <t>упак</t>
  </si>
  <si>
    <t>Стекло покровное</t>
  </si>
  <si>
    <t>Коммер-ческое предложение №1           вх 4808 от 25.03.2026 г.</t>
  </si>
  <si>
    <t>Коммер-ческое предложение №2           вх 4809 от 25.03.2026 г.</t>
  </si>
  <si>
    <t xml:space="preserve">Коммер-ческое предложение №3           вх 4807от 25.03.2026 г. </t>
  </si>
  <si>
    <r>
      <t>Обоснование начальной (максимальной) цены государственного контракта на поставк</t>
    </r>
    <r>
      <rPr>
        <sz val="12"/>
        <rFont val="Times New Roman"/>
        <family val="1"/>
        <charset val="204"/>
      </rPr>
      <t>у лабораторной посуды  для обесп</t>
    </r>
    <r>
      <rPr>
        <sz val="12"/>
        <color indexed="8"/>
        <rFont val="Times New Roman"/>
        <family val="1"/>
        <charset val="204"/>
      </rPr>
      <t>ечения государственных нужд ФКУЗ Ставропольский противочумный институт Роспотребнадзора (СМП, СОНКО) 
Идентификационный код закупки в соответствии с порядковым номером закупки
 (сформированный в извещении о закупке)</t>
    </r>
    <r>
      <rPr>
        <sz val="12"/>
        <rFont val="Times New Roman"/>
        <family val="1"/>
        <charset val="204"/>
      </rPr>
      <t xml:space="preserve">: 261263600064126360100100350012319244
</t>
    </r>
  </si>
  <si>
    <t>иной метод в соответствии со ст.22 Федерального закона от 05.04.2013 №44-ФЗ</t>
  </si>
  <si>
    <r>
      <rPr>
        <b/>
        <sz val="12"/>
        <rFont val="Times New Roman"/>
        <family val="1"/>
        <charset val="204"/>
      </rPr>
      <t xml:space="preserve">В результате проведенного расчета Н(М)Ц контракта составила (в руб.): 256 526,69  рублей.                                                                                                                                                                                                                     В соответвии с бюджетными ассигнованиями, выделенными Заказчику на 2026 год  и в соответствии со ст. 72 Бюджетного кодекса Российской Федерации начальная (максимальная) цена контракта составляет 249 863,46 (двести сорок девять тысяч восемьсот шестьдесят три)  рубля 46 копеек.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>Наименование валюты - Российский рубль.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не установлен.</t>
    </r>
    <r>
      <rPr>
        <b/>
        <sz val="12"/>
        <color indexed="9"/>
        <rFont val="Times New Roman"/>
        <family val="1"/>
        <charset val="204"/>
      </rPr>
      <t xml:space="preserve">ВВ </t>
    </r>
  </si>
  <si>
    <t>Дата составления 25.03.2026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</si>
</sst>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i/>
      <sz val="12"/>
      <color theme="1"/>
      <name val="Calibri"/>
      <family val="2"/>
      <charset val="204"/>
      <scheme val="minor"/>
    </font>
    <font>
      <b/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Fill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3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distributed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 applyProtection="1">
      <alignment horizontal="center" vertical="center" wrapText="1"/>
      <protection locked="0"/>
    </xf>
    <xf numFmtId="4" fontId="9" fillId="0" borderId="2" xfId="0" applyNumberFormat="1" applyFont="1" applyBorder="1" applyAlignment="1" applyProtection="1">
      <alignment horizontal="center" vertical="center" wrapText="1"/>
      <protection locked="0"/>
    </xf>
    <xf numFmtId="4" fontId="9" fillId="0" borderId="3" xfId="0" applyNumberFormat="1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top" wrapText="1"/>
    </xf>
    <xf numFmtId="4" fontId="5" fillId="0" borderId="0" xfId="0" applyNumberFormat="1" applyFont="1" applyAlignment="1">
      <alignment vertical="center"/>
    </xf>
    <xf numFmtId="4" fontId="15" fillId="0" borderId="0" xfId="0" applyNumberFormat="1" applyFont="1" applyAlignment="1">
      <alignment horizontal="left" vertical="distributed" wrapText="1"/>
    </xf>
    <xf numFmtId="4" fontId="6" fillId="0" borderId="0" xfId="0" applyNumberFormat="1" applyFont="1" applyFill="1" applyAlignment="1" applyProtection="1">
      <alignment vertical="center"/>
      <protection locked="0"/>
    </xf>
    <xf numFmtId="4" fontId="6" fillId="0" borderId="0" xfId="0" applyNumberFormat="1" applyFont="1" applyProtection="1">
      <protection locked="0"/>
    </xf>
    <xf numFmtId="4" fontId="3" fillId="0" borderId="0" xfId="0" applyNumberFormat="1" applyFont="1"/>
    <xf numFmtId="4" fontId="6" fillId="0" borderId="0" xfId="0" applyNumberFormat="1" applyFont="1"/>
    <xf numFmtId="4" fontId="5" fillId="0" borderId="0" xfId="0" applyNumberFormat="1" applyFont="1" applyBorder="1" applyAlignment="1">
      <alignment horizontal="right" vertical="center"/>
    </xf>
    <xf numFmtId="4" fontId="6" fillId="0" borderId="0" xfId="0" applyNumberFormat="1" applyFont="1" applyFill="1" applyAlignment="1" applyProtection="1">
      <alignment horizontal="center" vertical="center"/>
      <protection locked="0"/>
    </xf>
    <xf numFmtId="4" fontId="4" fillId="0" borderId="0" xfId="0" applyNumberFormat="1" applyFont="1" applyProtection="1">
      <protection locked="0"/>
    </xf>
    <xf numFmtId="4" fontId="3" fillId="0" borderId="0" xfId="0" applyNumberFormat="1" applyFont="1" applyAlignment="1">
      <alignment vertical="center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2" fontId="9" fillId="0" borderId="3" xfId="0" applyNumberFormat="1" applyFont="1" applyBorder="1" applyAlignment="1" applyProtection="1">
      <alignment horizontal="center" vertical="center" wrapText="1"/>
      <protection locked="0"/>
    </xf>
    <xf numFmtId="164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6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5" fillId="0" borderId="0" xfId="0" applyNumberFormat="1" applyFont="1" applyBorder="1" applyAlignment="1">
      <alignment horizontal="center" vertical="center"/>
    </xf>
    <xf numFmtId="4" fontId="15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 wrapText="1"/>
    </xf>
    <xf numFmtId="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1" fillId="0" borderId="3" xfId="0" applyFont="1" applyFill="1" applyBorder="1" applyAlignment="1">
      <alignment horizontal="center" vertical="center" wrapText="1"/>
    </xf>
    <xf numFmtId="4" fontId="9" fillId="0" borderId="6" xfId="0" applyNumberFormat="1" applyFont="1" applyBorder="1" applyAlignment="1" applyProtection="1">
      <alignment horizontal="center" vertical="center" wrapText="1"/>
      <protection locked="0"/>
    </xf>
    <xf numFmtId="4" fontId="9" fillId="0" borderId="7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3" fontId="6" fillId="0" borderId="0" xfId="0" applyNumberFormat="1" applyFont="1"/>
    <xf numFmtId="3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0" xfId="0" applyNumberFormat="1" applyFont="1" applyBorder="1" applyAlignment="1">
      <alignment horizontal="right" vertical="center"/>
    </xf>
    <xf numFmtId="3" fontId="15" fillId="0" borderId="0" xfId="0" applyNumberFormat="1" applyFont="1" applyAlignment="1">
      <alignment horizontal="left" vertical="distributed" wrapText="1"/>
    </xf>
    <xf numFmtId="3" fontId="4" fillId="0" borderId="0" xfId="0" applyNumberFormat="1" applyFont="1" applyProtection="1">
      <protection locked="0"/>
    </xf>
    <xf numFmtId="3" fontId="3" fillId="0" borderId="0" xfId="0" applyNumberFormat="1" applyFont="1"/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4" fontId="9" fillId="0" borderId="0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top" wrapText="1"/>
    </xf>
    <xf numFmtId="0" fontId="1" fillId="0" borderId="0" xfId="0" applyFont="1" applyAlignment="1" applyProtection="1">
      <alignment horizontal="center"/>
      <protection locked="0"/>
    </xf>
    <xf numFmtId="0" fontId="15" fillId="0" borderId="0" xfId="0" applyFont="1" applyAlignment="1">
      <alignment horizontal="left" vertical="distributed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Border="1" applyAlignment="1">
      <alignment vertical="distributed" wrapText="1"/>
    </xf>
    <xf numFmtId="0" fontId="14" fillId="0" borderId="0" xfId="0" applyFont="1" applyAlignment="1">
      <alignment vertical="distributed" wrapText="1"/>
    </xf>
    <xf numFmtId="0" fontId="13" fillId="0" borderId="4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64" fontId="12" fillId="0" borderId="0" xfId="0" applyNumberFormat="1" applyFont="1" applyBorder="1" applyAlignment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2" fontId="1" fillId="0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5</xdr:row>
      <xdr:rowOff>1171575</xdr:rowOff>
    </xdr:from>
    <xdr:to>
      <xdr:col>11</xdr:col>
      <xdr:colOff>9525</xdr:colOff>
      <xdr:row>5</xdr:row>
      <xdr:rowOff>1524000</xdr:rowOff>
    </xdr:to>
    <xdr:pic>
      <xdr:nvPicPr>
        <xdr:cNvPr id="2317" name="Picture 1">
          <a:extLst>
            <a:ext uri="{FF2B5EF4-FFF2-40B4-BE49-F238E27FC236}">
              <a16:creationId xmlns:a16="http://schemas.microsoft.com/office/drawing/2014/main" xmlns="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5825" y="4162425"/>
          <a:ext cx="102870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5</xdr:row>
      <xdr:rowOff>923925</xdr:rowOff>
    </xdr:from>
    <xdr:to>
      <xdr:col>9</xdr:col>
      <xdr:colOff>1019175</xdr:colOff>
      <xdr:row>5</xdr:row>
      <xdr:rowOff>1362075</xdr:rowOff>
    </xdr:to>
    <xdr:pic>
      <xdr:nvPicPr>
        <xdr:cNvPr id="2318" name="Picture 2">
          <a:extLst>
            <a:ext uri="{FF2B5EF4-FFF2-40B4-BE49-F238E27FC236}">
              <a16:creationId xmlns:a16="http://schemas.microsoft.com/office/drawing/2014/main" xmlns="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180975</xdr:colOff>
      <xdr:row>5</xdr:row>
      <xdr:rowOff>2105025</xdr:rowOff>
    </xdr:from>
    <xdr:to>
      <xdr:col>11</xdr:col>
      <xdr:colOff>1381125</xdr:colOff>
      <xdr:row>5</xdr:row>
      <xdr:rowOff>2571750</xdr:rowOff>
    </xdr:to>
    <xdr:pic>
      <xdr:nvPicPr>
        <xdr:cNvPr id="2319" name="Picture 5">
          <a:extLst>
            <a:ext uri="{FF2B5EF4-FFF2-40B4-BE49-F238E27FC236}">
              <a16:creationId xmlns:a16="http://schemas.microsoft.com/office/drawing/2014/main" xmlns="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10725" y="5095875"/>
          <a:ext cx="120015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219075</xdr:colOff>
      <xdr:row>5</xdr:row>
      <xdr:rowOff>1762125</xdr:rowOff>
    </xdr:from>
    <xdr:to>
      <xdr:col>11</xdr:col>
      <xdr:colOff>371475</xdr:colOff>
      <xdr:row>5</xdr:row>
      <xdr:rowOff>1990725</xdr:rowOff>
    </xdr:to>
    <xdr:pic>
      <xdr:nvPicPr>
        <xdr:cNvPr id="2320" name="Picture 6">
          <a:extLst>
            <a:ext uri="{FF2B5EF4-FFF2-40B4-BE49-F238E27FC236}">
              <a16:creationId xmlns:a16="http://schemas.microsoft.com/office/drawing/2014/main" xmlns="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8"/>
  <sheetViews>
    <sheetView tabSelected="1" topLeftCell="A25" zoomScaleNormal="100" zoomScaleSheetLayoutView="100" workbookViewId="0">
      <selection activeCell="A37" sqref="A37:N37"/>
    </sheetView>
  </sheetViews>
  <sheetFormatPr defaultRowHeight="12.75" x14ac:dyDescent="0.2"/>
  <cols>
    <col min="1" max="1" width="4" style="1" customWidth="1"/>
    <col min="2" max="2" width="26.85546875" style="1" customWidth="1"/>
    <col min="3" max="3" width="8.7109375" style="1" customWidth="1"/>
    <col min="4" max="4" width="6.85546875" style="64" customWidth="1"/>
    <col min="5" max="6" width="21" style="31" customWidth="1"/>
    <col min="7" max="7" width="21" style="45" customWidth="1"/>
    <col min="8" max="8" width="9.140625" style="1"/>
    <col min="9" max="9" width="15.5703125" style="1" customWidth="1"/>
    <col min="10" max="10" width="15.42578125" style="1" customWidth="1"/>
    <col min="11" max="11" width="15.7109375" style="1" customWidth="1"/>
    <col min="12" max="12" width="23.140625" style="1" customWidth="1"/>
    <col min="13" max="13" width="11.5703125" style="1" customWidth="1"/>
    <col min="14" max="14" width="14.140625" style="1" customWidth="1"/>
    <col min="15" max="15" width="14.5703125" style="31" customWidth="1"/>
    <col min="16" max="16" width="9.140625" style="31"/>
    <col min="17" max="17" width="20.140625" style="31" customWidth="1"/>
    <col min="18" max="16384" width="9.140625" style="1"/>
  </cols>
  <sheetData>
    <row r="1" spans="1:17" ht="37.5" customHeight="1" x14ac:dyDescent="0.3">
      <c r="A1" s="3"/>
      <c r="B1" s="3"/>
      <c r="C1" s="3"/>
      <c r="D1" s="58"/>
      <c r="E1" s="32"/>
      <c r="F1" s="32"/>
      <c r="G1" s="44"/>
      <c r="H1" s="3"/>
      <c r="I1" s="3"/>
      <c r="J1" s="3"/>
      <c r="K1" s="3"/>
      <c r="L1" s="87" t="s">
        <v>22</v>
      </c>
      <c r="M1" s="88"/>
      <c r="N1" s="88"/>
      <c r="O1" s="88"/>
    </row>
    <row r="2" spans="1:17" s="3" customFormat="1" ht="81.75" customHeight="1" x14ac:dyDescent="0.3">
      <c r="A2" s="86" t="s">
        <v>49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32"/>
      <c r="Q2" s="32"/>
    </row>
    <row r="3" spans="1:17" s="3" customFormat="1" ht="31.5" customHeight="1" x14ac:dyDescent="0.3">
      <c r="A3" s="12"/>
      <c r="B3" s="16" t="s">
        <v>17</v>
      </c>
      <c r="C3" s="80" t="s">
        <v>23</v>
      </c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2"/>
      <c r="P3" s="32"/>
      <c r="Q3" s="32"/>
    </row>
    <row r="4" spans="1:17" s="3" customFormat="1" ht="31.5" customHeight="1" x14ac:dyDescent="0.3">
      <c r="A4" s="5"/>
      <c r="B4" s="15" t="s">
        <v>18</v>
      </c>
      <c r="C4" s="83" t="s">
        <v>50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32"/>
      <c r="Q4" s="32"/>
    </row>
    <row r="5" spans="1:17" ht="53.25" customHeight="1" x14ac:dyDescent="0.2">
      <c r="A5" s="75" t="s">
        <v>0</v>
      </c>
      <c r="B5" s="75" t="s">
        <v>9</v>
      </c>
      <c r="C5" s="75" t="s">
        <v>1</v>
      </c>
      <c r="D5" s="73" t="s">
        <v>2</v>
      </c>
      <c r="E5" s="74" t="s">
        <v>10</v>
      </c>
      <c r="F5" s="74"/>
      <c r="G5" s="74"/>
      <c r="H5" s="50"/>
      <c r="I5" s="89" t="s">
        <v>13</v>
      </c>
      <c r="J5" s="89"/>
      <c r="K5" s="89"/>
      <c r="L5" s="76" t="s">
        <v>21</v>
      </c>
      <c r="M5" s="76"/>
      <c r="N5" s="76"/>
      <c r="O5" s="76"/>
    </row>
    <row r="6" spans="1:17" s="52" customFormat="1" ht="219.75" customHeight="1" x14ac:dyDescent="0.25">
      <c r="A6" s="75"/>
      <c r="B6" s="75"/>
      <c r="C6" s="75"/>
      <c r="D6" s="73"/>
      <c r="E6" s="70" t="s">
        <v>46</v>
      </c>
      <c r="F6" s="70" t="s">
        <v>47</v>
      </c>
      <c r="G6" s="70" t="s">
        <v>48</v>
      </c>
      <c r="H6" s="49" t="s">
        <v>5</v>
      </c>
      <c r="I6" s="49" t="s">
        <v>4</v>
      </c>
      <c r="J6" s="49" t="s">
        <v>3</v>
      </c>
      <c r="K6" s="9" t="s">
        <v>19</v>
      </c>
      <c r="L6" s="10" t="s">
        <v>20</v>
      </c>
      <c r="M6" s="8" t="s">
        <v>7</v>
      </c>
      <c r="N6" s="8" t="s">
        <v>8</v>
      </c>
      <c r="O6" s="26" t="s">
        <v>11</v>
      </c>
      <c r="P6" s="51"/>
      <c r="Q6" s="51"/>
    </row>
    <row r="7" spans="1:17" ht="45" x14ac:dyDescent="0.2">
      <c r="A7" s="14">
        <v>1</v>
      </c>
      <c r="B7" s="57" t="s">
        <v>38</v>
      </c>
      <c r="C7" s="21" t="s">
        <v>27</v>
      </c>
      <c r="D7" s="59">
        <v>1000</v>
      </c>
      <c r="E7" s="22">
        <v>12.09</v>
      </c>
      <c r="F7" s="23">
        <v>12.67</v>
      </c>
      <c r="G7" s="22">
        <v>12.37</v>
      </c>
      <c r="H7" s="22" t="s">
        <v>6</v>
      </c>
      <c r="I7" s="24">
        <f>AVERAGE(E7:G7)</f>
        <v>12.376666666666665</v>
      </c>
      <c r="J7" s="25">
        <f t="shared" ref="J7:J35" si="0">SQRT(((SUM((POWER(G7-I7,2)),(POWER(F7-I7,2)),(POWER(E7-I7,2)))/(COLUMNS(E7:G7)-1))))</f>
        <v>0.29005746557076129</v>
      </c>
      <c r="K7" s="25">
        <f t="shared" ref="K7:K35" si="1">J7/I7*100</f>
        <v>2.343583077598395</v>
      </c>
      <c r="L7" s="24">
        <f t="shared" ref="L7:L35" si="2">((D7/3)*(SUM(E7:G7)))</f>
        <v>12376.666666666664</v>
      </c>
      <c r="M7" s="24">
        <f t="shared" ref="M7:M35" si="3">L7/D7</f>
        <v>12.376666666666663</v>
      </c>
      <c r="N7" s="24">
        <f t="shared" ref="N7:N35" si="4">ROUNDDOWN(M7,2)</f>
        <v>12.37</v>
      </c>
      <c r="O7" s="24">
        <f>N7*D7</f>
        <v>12370</v>
      </c>
      <c r="Q7" s="31">
        <f>E7*D7</f>
        <v>12090</v>
      </c>
    </row>
    <row r="8" spans="1:17" ht="15.75" x14ac:dyDescent="0.2">
      <c r="A8" s="14">
        <v>2</v>
      </c>
      <c r="B8" s="57" t="s">
        <v>39</v>
      </c>
      <c r="C8" s="21" t="s">
        <v>27</v>
      </c>
      <c r="D8" s="59">
        <v>2000</v>
      </c>
      <c r="E8" s="22">
        <v>13</v>
      </c>
      <c r="F8" s="23">
        <v>13.63</v>
      </c>
      <c r="G8" s="22">
        <v>13.3</v>
      </c>
      <c r="H8" s="22" t="s">
        <v>6</v>
      </c>
      <c r="I8" s="24">
        <f t="shared" ref="I8:I35" si="5">AVERAGE(E8:G8)</f>
        <v>13.310000000000002</v>
      </c>
      <c r="J8" s="25">
        <f t="shared" si="0"/>
        <v>0.31511902513177503</v>
      </c>
      <c r="K8" s="25">
        <f t="shared" si="1"/>
        <v>2.3675358762717877</v>
      </c>
      <c r="L8" s="24">
        <f t="shared" si="2"/>
        <v>26620.000000000004</v>
      </c>
      <c r="M8" s="24">
        <f t="shared" si="3"/>
        <v>13.310000000000002</v>
      </c>
      <c r="N8" s="24">
        <f t="shared" si="4"/>
        <v>13.31</v>
      </c>
      <c r="O8" s="24">
        <f t="shared" ref="O8:O35" si="6">N8*D8</f>
        <v>26620</v>
      </c>
      <c r="Q8" s="31">
        <f t="shared" ref="Q8:Q35" si="7">E8*D8</f>
        <v>26000</v>
      </c>
    </row>
    <row r="9" spans="1:17" ht="15.75" x14ac:dyDescent="0.2">
      <c r="A9" s="14">
        <v>3</v>
      </c>
      <c r="B9" s="57" t="s">
        <v>35</v>
      </c>
      <c r="C9" s="21" t="s">
        <v>29</v>
      </c>
      <c r="D9" s="59">
        <v>3</v>
      </c>
      <c r="E9" s="22">
        <v>1882.92</v>
      </c>
      <c r="F9" s="23">
        <v>1973.79</v>
      </c>
      <c r="G9" s="22">
        <v>1926.37</v>
      </c>
      <c r="H9" s="22" t="s">
        <v>6</v>
      </c>
      <c r="I9" s="24">
        <f t="shared" si="5"/>
        <v>1927.6933333333334</v>
      </c>
      <c r="J9" s="25">
        <f t="shared" si="0"/>
        <v>45.449451408496984</v>
      </c>
      <c r="K9" s="25">
        <f t="shared" si="1"/>
        <v>2.3577117076971259</v>
      </c>
      <c r="L9" s="24">
        <f t="shared" si="2"/>
        <v>5783.08</v>
      </c>
      <c r="M9" s="24">
        <f t="shared" si="3"/>
        <v>1927.6933333333334</v>
      </c>
      <c r="N9" s="24">
        <f t="shared" si="4"/>
        <v>1927.69</v>
      </c>
      <c r="O9" s="24">
        <f t="shared" si="6"/>
        <v>5783.07</v>
      </c>
      <c r="Q9" s="31">
        <f t="shared" si="7"/>
        <v>5648.76</v>
      </c>
    </row>
    <row r="10" spans="1:17" ht="15.75" x14ac:dyDescent="0.2">
      <c r="A10" s="14">
        <v>4</v>
      </c>
      <c r="B10" s="57" t="s">
        <v>36</v>
      </c>
      <c r="C10" s="21" t="s">
        <v>27</v>
      </c>
      <c r="D10" s="59">
        <v>30</v>
      </c>
      <c r="E10" s="22">
        <v>703.3</v>
      </c>
      <c r="F10" s="23">
        <v>737.25</v>
      </c>
      <c r="G10" s="22">
        <v>719.53</v>
      </c>
      <c r="H10" s="22" t="s">
        <v>6</v>
      </c>
      <c r="I10" s="24">
        <f t="shared" si="5"/>
        <v>720.02666666666664</v>
      </c>
      <c r="J10" s="25">
        <f t="shared" si="0"/>
        <v>16.980448561016701</v>
      </c>
      <c r="K10" s="25">
        <f t="shared" si="1"/>
        <v>2.3583082887231077</v>
      </c>
      <c r="L10" s="24">
        <f t="shared" si="2"/>
        <v>21600.799999999999</v>
      </c>
      <c r="M10" s="24">
        <f t="shared" si="3"/>
        <v>720.02666666666664</v>
      </c>
      <c r="N10" s="24">
        <f t="shared" si="4"/>
        <v>720.02</v>
      </c>
      <c r="O10" s="24">
        <f t="shared" si="6"/>
        <v>21600.6</v>
      </c>
      <c r="Q10" s="31">
        <f t="shared" si="7"/>
        <v>21099</v>
      </c>
    </row>
    <row r="11" spans="1:17" ht="15.75" x14ac:dyDescent="0.2">
      <c r="A11" s="14">
        <v>5</v>
      </c>
      <c r="B11" s="57" t="s">
        <v>30</v>
      </c>
      <c r="C11" s="21" t="s">
        <v>27</v>
      </c>
      <c r="D11" s="59">
        <v>10</v>
      </c>
      <c r="E11" s="22">
        <v>104.26</v>
      </c>
      <c r="F11" s="23">
        <v>109.29</v>
      </c>
      <c r="G11" s="22">
        <v>106.67</v>
      </c>
      <c r="H11" s="22" t="s">
        <v>6</v>
      </c>
      <c r="I11" s="24">
        <f t="shared" si="5"/>
        <v>106.74000000000001</v>
      </c>
      <c r="J11" s="25">
        <f t="shared" si="0"/>
        <v>2.5157305102097092</v>
      </c>
      <c r="K11" s="25">
        <f t="shared" si="1"/>
        <v>2.3568770003838382</v>
      </c>
      <c r="L11" s="24">
        <f t="shared" si="2"/>
        <v>1067.4000000000001</v>
      </c>
      <c r="M11" s="24">
        <f t="shared" si="3"/>
        <v>106.74000000000001</v>
      </c>
      <c r="N11" s="24">
        <f t="shared" si="4"/>
        <v>106.74</v>
      </c>
      <c r="O11" s="24">
        <f t="shared" si="6"/>
        <v>1067.3999999999999</v>
      </c>
      <c r="Q11" s="31">
        <f t="shared" si="7"/>
        <v>1042.6000000000001</v>
      </c>
    </row>
    <row r="12" spans="1:17" ht="15.75" x14ac:dyDescent="0.2">
      <c r="A12" s="14">
        <v>6</v>
      </c>
      <c r="B12" s="57" t="s">
        <v>30</v>
      </c>
      <c r="C12" s="21" t="s">
        <v>27</v>
      </c>
      <c r="D12" s="59">
        <v>10</v>
      </c>
      <c r="E12" s="22">
        <v>136.5</v>
      </c>
      <c r="F12" s="23">
        <v>143.08000000000001</v>
      </c>
      <c r="G12" s="22">
        <v>139.65</v>
      </c>
      <c r="H12" s="22" t="s">
        <v>6</v>
      </c>
      <c r="I12" s="24">
        <f t="shared" si="5"/>
        <v>139.74333333333334</v>
      </c>
      <c r="J12" s="25">
        <f t="shared" si="0"/>
        <v>3.2909927580189802</v>
      </c>
      <c r="K12" s="25">
        <f t="shared" si="1"/>
        <v>2.3550266617505762</v>
      </c>
      <c r="L12" s="24">
        <f t="shared" si="2"/>
        <v>1397.4333333333334</v>
      </c>
      <c r="M12" s="24">
        <f t="shared" si="3"/>
        <v>139.74333333333334</v>
      </c>
      <c r="N12" s="24">
        <f t="shared" si="4"/>
        <v>139.74</v>
      </c>
      <c r="O12" s="24">
        <f t="shared" si="6"/>
        <v>1397.4</v>
      </c>
      <c r="Q12" s="31">
        <f t="shared" si="7"/>
        <v>1365</v>
      </c>
    </row>
    <row r="13" spans="1:17" ht="15.75" x14ac:dyDescent="0.2">
      <c r="A13" s="14">
        <v>7</v>
      </c>
      <c r="B13" s="57" t="s">
        <v>30</v>
      </c>
      <c r="C13" s="21" t="s">
        <v>27</v>
      </c>
      <c r="D13" s="59">
        <v>7</v>
      </c>
      <c r="E13" s="22">
        <v>392.6</v>
      </c>
      <c r="F13" s="23">
        <v>411.54</v>
      </c>
      <c r="G13" s="22">
        <v>401.66</v>
      </c>
      <c r="H13" s="22" t="s">
        <v>6</v>
      </c>
      <c r="I13" s="24">
        <f t="shared" si="5"/>
        <v>401.93333333333339</v>
      </c>
      <c r="J13" s="25">
        <f t="shared" si="0"/>
        <v>9.4729580033553038</v>
      </c>
      <c r="K13" s="25">
        <f t="shared" si="1"/>
        <v>2.3568480685077051</v>
      </c>
      <c r="L13" s="24">
        <f t="shared" si="2"/>
        <v>2813.5333333333338</v>
      </c>
      <c r="M13" s="24">
        <f t="shared" si="3"/>
        <v>401.93333333333339</v>
      </c>
      <c r="N13" s="24">
        <f t="shared" si="4"/>
        <v>401.93</v>
      </c>
      <c r="O13" s="24">
        <f t="shared" si="6"/>
        <v>2813.51</v>
      </c>
      <c r="Q13" s="31">
        <f t="shared" si="7"/>
        <v>2748.2000000000003</v>
      </c>
    </row>
    <row r="14" spans="1:17" ht="15.75" x14ac:dyDescent="0.2">
      <c r="A14" s="14">
        <v>8</v>
      </c>
      <c r="B14" s="57" t="s">
        <v>32</v>
      </c>
      <c r="C14" s="21" t="s">
        <v>27</v>
      </c>
      <c r="D14" s="59">
        <v>10</v>
      </c>
      <c r="E14" s="22">
        <v>270.5</v>
      </c>
      <c r="F14" s="23">
        <v>283.56</v>
      </c>
      <c r="G14" s="22">
        <v>276.75</v>
      </c>
      <c r="H14" s="22" t="s">
        <v>6</v>
      </c>
      <c r="I14" s="24">
        <f t="shared" si="5"/>
        <v>276.93666666666667</v>
      </c>
      <c r="J14" s="25">
        <f t="shared" si="0"/>
        <v>6.5320007144314784</v>
      </c>
      <c r="K14" s="25">
        <f t="shared" si="1"/>
        <v>2.3586622865991544</v>
      </c>
      <c r="L14" s="24">
        <f t="shared" si="2"/>
        <v>2769.3666666666668</v>
      </c>
      <c r="M14" s="24">
        <f t="shared" si="3"/>
        <v>276.93666666666667</v>
      </c>
      <c r="N14" s="24">
        <f t="shared" si="4"/>
        <v>276.93</v>
      </c>
      <c r="O14" s="24">
        <f t="shared" si="6"/>
        <v>2769.3</v>
      </c>
      <c r="Q14" s="31">
        <f t="shared" si="7"/>
        <v>2705</v>
      </c>
    </row>
    <row r="15" spans="1:17" ht="15.75" x14ac:dyDescent="0.2">
      <c r="A15" s="14">
        <v>9</v>
      </c>
      <c r="B15" s="57" t="s">
        <v>33</v>
      </c>
      <c r="C15" s="21" t="s">
        <v>28</v>
      </c>
      <c r="D15" s="59">
        <v>1</v>
      </c>
      <c r="E15" s="22">
        <v>811.2</v>
      </c>
      <c r="F15" s="23">
        <v>850.35</v>
      </c>
      <c r="G15" s="22">
        <v>829.92</v>
      </c>
      <c r="H15" s="22"/>
      <c r="I15" s="24">
        <f t="shared" si="5"/>
        <v>830.49000000000012</v>
      </c>
      <c r="J15" s="25">
        <f t="shared" si="0"/>
        <v>19.581223148720806</v>
      </c>
      <c r="K15" s="25">
        <f t="shared" si="1"/>
        <v>2.3577915626582864</v>
      </c>
      <c r="L15" s="24">
        <f t="shared" si="2"/>
        <v>830.49</v>
      </c>
      <c r="M15" s="24">
        <f t="shared" si="3"/>
        <v>830.49</v>
      </c>
      <c r="N15" s="24">
        <f t="shared" si="4"/>
        <v>830.49</v>
      </c>
      <c r="O15" s="24">
        <f t="shared" si="6"/>
        <v>830.49</v>
      </c>
      <c r="Q15" s="31">
        <f t="shared" si="7"/>
        <v>811.2</v>
      </c>
    </row>
    <row r="16" spans="1:17" ht="15.75" x14ac:dyDescent="0.2">
      <c r="A16" s="14">
        <v>10</v>
      </c>
      <c r="B16" s="57" t="s">
        <v>40</v>
      </c>
      <c r="C16" s="21" t="s">
        <v>27</v>
      </c>
      <c r="D16" s="59">
        <v>10</v>
      </c>
      <c r="E16" s="22">
        <v>1371.89</v>
      </c>
      <c r="F16" s="23">
        <v>1438.1</v>
      </c>
      <c r="G16" s="22">
        <v>1403.55</v>
      </c>
      <c r="H16" s="22"/>
      <c r="I16" s="24">
        <f t="shared" si="5"/>
        <v>1404.5133333333333</v>
      </c>
      <c r="J16" s="25">
        <f t="shared" si="0"/>
        <v>33.115510464634653</v>
      </c>
      <c r="K16" s="25">
        <f t="shared" si="1"/>
        <v>2.3577925306014413</v>
      </c>
      <c r="L16" s="24">
        <f t="shared" si="2"/>
        <v>14045.133333333333</v>
      </c>
      <c r="M16" s="24">
        <f t="shared" si="3"/>
        <v>1404.5133333333333</v>
      </c>
      <c r="N16" s="24">
        <f t="shared" si="4"/>
        <v>1404.51</v>
      </c>
      <c r="O16" s="24">
        <f t="shared" si="6"/>
        <v>14045.1</v>
      </c>
      <c r="Q16" s="31">
        <f t="shared" si="7"/>
        <v>13718.900000000001</v>
      </c>
    </row>
    <row r="17" spans="1:17" ht="15.75" x14ac:dyDescent="0.2">
      <c r="A17" s="14">
        <v>11</v>
      </c>
      <c r="B17" s="57" t="s">
        <v>40</v>
      </c>
      <c r="C17" s="21" t="s">
        <v>27</v>
      </c>
      <c r="D17" s="59">
        <v>13</v>
      </c>
      <c r="E17" s="22">
        <v>1516.32</v>
      </c>
      <c r="F17" s="23">
        <v>1589.5</v>
      </c>
      <c r="G17" s="22">
        <v>1551.31</v>
      </c>
      <c r="H17" s="22"/>
      <c r="I17" s="24">
        <f t="shared" si="5"/>
        <v>1552.3766666666663</v>
      </c>
      <c r="J17" s="25">
        <f t="shared" si="0"/>
        <v>36.601658887724419</v>
      </c>
      <c r="K17" s="25">
        <f t="shared" si="1"/>
        <v>2.3577820817364614</v>
      </c>
      <c r="L17" s="24">
        <f t="shared" si="2"/>
        <v>20180.89666666666</v>
      </c>
      <c r="M17" s="24">
        <f t="shared" si="3"/>
        <v>1552.3766666666661</v>
      </c>
      <c r="N17" s="24">
        <f t="shared" si="4"/>
        <v>1552.37</v>
      </c>
      <c r="O17" s="24">
        <f t="shared" si="6"/>
        <v>20180.809999999998</v>
      </c>
      <c r="Q17" s="31">
        <f t="shared" si="7"/>
        <v>19712.16</v>
      </c>
    </row>
    <row r="18" spans="1:17" ht="15.75" x14ac:dyDescent="0.2">
      <c r="A18" s="14">
        <v>12</v>
      </c>
      <c r="B18" s="57" t="s">
        <v>34</v>
      </c>
      <c r="C18" s="21" t="s">
        <v>27</v>
      </c>
      <c r="D18" s="59">
        <v>1</v>
      </c>
      <c r="E18" s="22">
        <v>2232.98</v>
      </c>
      <c r="F18" s="23">
        <v>2340.73</v>
      </c>
      <c r="G18" s="22">
        <v>2284.5100000000002</v>
      </c>
      <c r="H18" s="22"/>
      <c r="I18" s="24">
        <f t="shared" si="5"/>
        <v>2286.0733333333333</v>
      </c>
      <c r="J18" s="25">
        <f t="shared" si="0"/>
        <v>53.892008993294482</v>
      </c>
      <c r="K18" s="25">
        <f t="shared" si="1"/>
        <v>2.3574050844079579</v>
      </c>
      <c r="L18" s="24">
        <f t="shared" si="2"/>
        <v>2286.0733333333333</v>
      </c>
      <c r="M18" s="24">
        <f t="shared" si="3"/>
        <v>2286.0733333333333</v>
      </c>
      <c r="N18" s="24">
        <f t="shared" si="4"/>
        <v>2286.0700000000002</v>
      </c>
      <c r="O18" s="24">
        <f t="shared" si="6"/>
        <v>2286.0700000000002</v>
      </c>
      <c r="Q18" s="31">
        <f t="shared" si="7"/>
        <v>2232.98</v>
      </c>
    </row>
    <row r="19" spans="1:17" ht="15.75" x14ac:dyDescent="0.2">
      <c r="A19" s="14">
        <v>13</v>
      </c>
      <c r="B19" s="57" t="s">
        <v>31</v>
      </c>
      <c r="C19" s="21" t="s">
        <v>27</v>
      </c>
      <c r="D19" s="59">
        <v>3</v>
      </c>
      <c r="E19" s="22">
        <v>244.53</v>
      </c>
      <c r="F19" s="23">
        <v>256.33</v>
      </c>
      <c r="G19" s="22">
        <v>250.17</v>
      </c>
      <c r="H19" s="22"/>
      <c r="I19" s="24">
        <f t="shared" si="5"/>
        <v>250.34333333333333</v>
      </c>
      <c r="J19" s="25">
        <f t="shared" si="0"/>
        <v>5.9019092955867452</v>
      </c>
      <c r="K19" s="25">
        <f t="shared" si="1"/>
        <v>2.3575260491272303</v>
      </c>
      <c r="L19" s="24">
        <f t="shared" si="2"/>
        <v>751.03</v>
      </c>
      <c r="M19" s="24">
        <f t="shared" si="3"/>
        <v>250.34333333333333</v>
      </c>
      <c r="N19" s="24">
        <f t="shared" si="4"/>
        <v>250.34</v>
      </c>
      <c r="O19" s="24">
        <f t="shared" si="6"/>
        <v>751.02</v>
      </c>
      <c r="Q19" s="31">
        <f t="shared" si="7"/>
        <v>733.59</v>
      </c>
    </row>
    <row r="20" spans="1:17" ht="15.75" x14ac:dyDescent="0.2">
      <c r="A20" s="14">
        <v>14</v>
      </c>
      <c r="B20" s="57" t="s">
        <v>31</v>
      </c>
      <c r="C20" s="21" t="s">
        <v>27</v>
      </c>
      <c r="D20" s="59">
        <v>3</v>
      </c>
      <c r="E20" s="22">
        <v>307.70999999999998</v>
      </c>
      <c r="F20" s="23">
        <v>322.56</v>
      </c>
      <c r="G20" s="22">
        <v>314.81</v>
      </c>
      <c r="H20" s="22"/>
      <c r="I20" s="24">
        <f t="shared" si="5"/>
        <v>315.02666666666664</v>
      </c>
      <c r="J20" s="25">
        <f t="shared" si="0"/>
        <v>7.4273705531186138</v>
      </c>
      <c r="K20" s="25">
        <f t="shared" si="1"/>
        <v>2.3576958203914846</v>
      </c>
      <c r="L20" s="24">
        <f t="shared" si="2"/>
        <v>945.07999999999993</v>
      </c>
      <c r="M20" s="24">
        <f t="shared" si="3"/>
        <v>315.02666666666664</v>
      </c>
      <c r="N20" s="24">
        <f t="shared" si="4"/>
        <v>315.02</v>
      </c>
      <c r="O20" s="24">
        <f t="shared" si="6"/>
        <v>945.06</v>
      </c>
      <c r="Q20" s="31">
        <f t="shared" si="7"/>
        <v>923.12999999999988</v>
      </c>
    </row>
    <row r="21" spans="1:17" ht="15.75" x14ac:dyDescent="0.2">
      <c r="A21" s="14">
        <v>15</v>
      </c>
      <c r="B21" s="57" t="s">
        <v>31</v>
      </c>
      <c r="C21" s="21" t="s">
        <v>27</v>
      </c>
      <c r="D21" s="59">
        <v>3</v>
      </c>
      <c r="E21" s="22">
        <v>513.63</v>
      </c>
      <c r="F21" s="23">
        <v>538.41</v>
      </c>
      <c r="G21" s="22">
        <v>525.48</v>
      </c>
      <c r="H21" s="22"/>
      <c r="I21" s="24">
        <f t="shared" si="5"/>
        <v>525.84</v>
      </c>
      <c r="J21" s="25">
        <f t="shared" si="0"/>
        <v>12.393921897446331</v>
      </c>
      <c r="K21" s="25">
        <f t="shared" si="1"/>
        <v>2.3569758666982978</v>
      </c>
      <c r="L21" s="24">
        <f t="shared" si="2"/>
        <v>1577.52</v>
      </c>
      <c r="M21" s="24">
        <f t="shared" si="3"/>
        <v>525.84</v>
      </c>
      <c r="N21" s="24">
        <f t="shared" si="4"/>
        <v>525.84</v>
      </c>
      <c r="O21" s="24">
        <f t="shared" si="6"/>
        <v>1577.52</v>
      </c>
      <c r="Q21" s="31">
        <f t="shared" si="7"/>
        <v>1540.8899999999999</v>
      </c>
    </row>
    <row r="22" spans="1:17" ht="15.75" x14ac:dyDescent="0.2">
      <c r="A22" s="14">
        <v>16</v>
      </c>
      <c r="B22" s="57" t="s">
        <v>31</v>
      </c>
      <c r="C22" s="21" t="s">
        <v>27</v>
      </c>
      <c r="D22" s="59">
        <v>3</v>
      </c>
      <c r="E22" s="22">
        <v>888.03</v>
      </c>
      <c r="F22" s="23">
        <v>930.88</v>
      </c>
      <c r="G22" s="22">
        <v>908.52</v>
      </c>
      <c r="H22" s="22"/>
      <c r="I22" s="24">
        <f t="shared" si="5"/>
        <v>909.14333333333332</v>
      </c>
      <c r="J22" s="25">
        <f t="shared" si="0"/>
        <v>21.431799582240728</v>
      </c>
      <c r="K22" s="25">
        <f t="shared" si="1"/>
        <v>2.3573620128370729</v>
      </c>
      <c r="L22" s="24">
        <f t="shared" si="2"/>
        <v>2727.43</v>
      </c>
      <c r="M22" s="24">
        <f t="shared" si="3"/>
        <v>909.14333333333332</v>
      </c>
      <c r="N22" s="24">
        <f t="shared" si="4"/>
        <v>909.14</v>
      </c>
      <c r="O22" s="24">
        <f t="shared" si="6"/>
        <v>2727.42</v>
      </c>
      <c r="Q22" s="31">
        <f t="shared" si="7"/>
        <v>2664.09</v>
      </c>
    </row>
    <row r="23" spans="1:17" ht="15.75" x14ac:dyDescent="0.2">
      <c r="A23" s="14">
        <v>17</v>
      </c>
      <c r="B23" s="57" t="s">
        <v>31</v>
      </c>
      <c r="C23" s="21" t="s">
        <v>27</v>
      </c>
      <c r="D23" s="59">
        <v>3</v>
      </c>
      <c r="E23" s="22">
        <v>1698.84</v>
      </c>
      <c r="F23" s="23">
        <v>1780.83</v>
      </c>
      <c r="G23" s="22">
        <v>1738.04</v>
      </c>
      <c r="H23" s="22"/>
      <c r="I23" s="24">
        <f t="shared" si="5"/>
        <v>1739.2366666666667</v>
      </c>
      <c r="J23" s="25">
        <f t="shared" si="0"/>
        <v>41.008097167917143</v>
      </c>
      <c r="K23" s="25">
        <f t="shared" si="1"/>
        <v>2.3578215635547286</v>
      </c>
      <c r="L23" s="24">
        <f t="shared" si="2"/>
        <v>5217.71</v>
      </c>
      <c r="M23" s="24">
        <f t="shared" si="3"/>
        <v>1739.2366666666667</v>
      </c>
      <c r="N23" s="24">
        <f t="shared" si="4"/>
        <v>1739.23</v>
      </c>
      <c r="O23" s="24">
        <f t="shared" si="6"/>
        <v>5217.6900000000005</v>
      </c>
      <c r="Q23" s="31">
        <f t="shared" si="7"/>
        <v>5096.5199999999995</v>
      </c>
    </row>
    <row r="24" spans="1:17" ht="15.75" x14ac:dyDescent="0.2">
      <c r="A24" s="14">
        <v>18</v>
      </c>
      <c r="B24" s="57" t="s">
        <v>31</v>
      </c>
      <c r="C24" s="21" t="s">
        <v>27</v>
      </c>
      <c r="D24" s="59">
        <v>3</v>
      </c>
      <c r="E24" s="22">
        <v>1472.9</v>
      </c>
      <c r="F24" s="23">
        <v>1543.98</v>
      </c>
      <c r="G24" s="22">
        <v>1506.89</v>
      </c>
      <c r="H24" s="22"/>
      <c r="I24" s="24">
        <f t="shared" si="5"/>
        <v>1507.9233333333334</v>
      </c>
      <c r="J24" s="25">
        <f t="shared" si="0"/>
        <v>35.551264862636472</v>
      </c>
      <c r="K24" s="25">
        <f t="shared" si="1"/>
        <v>2.3576307944017802</v>
      </c>
      <c r="L24" s="24">
        <f t="shared" si="2"/>
        <v>4523.7700000000004</v>
      </c>
      <c r="M24" s="24">
        <f t="shared" si="3"/>
        <v>1507.9233333333334</v>
      </c>
      <c r="N24" s="24">
        <f t="shared" si="4"/>
        <v>1507.92</v>
      </c>
      <c r="O24" s="24">
        <f t="shared" si="6"/>
        <v>4523.76</v>
      </c>
      <c r="Q24" s="31">
        <f t="shared" si="7"/>
        <v>4418.7000000000007</v>
      </c>
    </row>
    <row r="25" spans="1:17" ht="15.75" x14ac:dyDescent="0.2">
      <c r="A25" s="14">
        <v>19</v>
      </c>
      <c r="B25" s="57" t="s">
        <v>31</v>
      </c>
      <c r="C25" s="21" t="s">
        <v>27</v>
      </c>
      <c r="D25" s="59">
        <v>3</v>
      </c>
      <c r="E25" s="22">
        <v>5187</v>
      </c>
      <c r="F25" s="23">
        <v>5566.43</v>
      </c>
      <c r="G25" s="22">
        <v>5432.7</v>
      </c>
      <c r="H25" s="22"/>
      <c r="I25" s="24">
        <f t="shared" si="5"/>
        <v>5395.376666666667</v>
      </c>
      <c r="J25" s="25">
        <f t="shared" si="0"/>
        <v>192.44883640420738</v>
      </c>
      <c r="K25" s="25">
        <f t="shared" si="1"/>
        <v>3.5669212419066327</v>
      </c>
      <c r="L25" s="24">
        <f t="shared" si="2"/>
        <v>16186.130000000001</v>
      </c>
      <c r="M25" s="24">
        <f t="shared" si="3"/>
        <v>5395.376666666667</v>
      </c>
      <c r="N25" s="24">
        <f t="shared" si="4"/>
        <v>5395.37</v>
      </c>
      <c r="O25" s="24">
        <f t="shared" si="6"/>
        <v>16186.11</v>
      </c>
      <c r="Q25" s="31">
        <f t="shared" si="7"/>
        <v>15561</v>
      </c>
    </row>
    <row r="26" spans="1:17" ht="15.75" x14ac:dyDescent="0.2">
      <c r="A26" s="14">
        <v>20</v>
      </c>
      <c r="B26" s="57" t="s">
        <v>31</v>
      </c>
      <c r="C26" s="56" t="s">
        <v>27</v>
      </c>
      <c r="D26" s="59">
        <v>3</v>
      </c>
      <c r="E26" s="22">
        <v>5187</v>
      </c>
      <c r="F26" s="23">
        <v>5566.43</v>
      </c>
      <c r="G26" s="22">
        <v>5432.7</v>
      </c>
      <c r="H26" s="22"/>
      <c r="I26" s="24">
        <f t="shared" si="5"/>
        <v>5395.376666666667</v>
      </c>
      <c r="J26" s="25">
        <f t="shared" si="0"/>
        <v>192.44883640420738</v>
      </c>
      <c r="K26" s="25">
        <f t="shared" si="1"/>
        <v>3.5669212419066327</v>
      </c>
      <c r="L26" s="24">
        <f t="shared" si="2"/>
        <v>16186.130000000001</v>
      </c>
      <c r="M26" s="24">
        <f t="shared" si="3"/>
        <v>5395.376666666667</v>
      </c>
      <c r="N26" s="24">
        <f t="shared" si="4"/>
        <v>5395.37</v>
      </c>
      <c r="O26" s="24">
        <f t="shared" si="6"/>
        <v>16186.11</v>
      </c>
      <c r="Q26" s="31">
        <f t="shared" si="7"/>
        <v>15561</v>
      </c>
    </row>
    <row r="27" spans="1:17" ht="15.75" x14ac:dyDescent="0.2">
      <c r="A27" s="14">
        <v>21</v>
      </c>
      <c r="B27" s="57" t="s">
        <v>31</v>
      </c>
      <c r="C27" s="65" t="s">
        <v>27</v>
      </c>
      <c r="D27" s="66">
        <v>3</v>
      </c>
      <c r="E27" s="67">
        <v>7504</v>
      </c>
      <c r="F27" s="22">
        <v>7977.05</v>
      </c>
      <c r="G27" s="22">
        <v>7785.4</v>
      </c>
      <c r="H27" s="22"/>
      <c r="I27" s="24">
        <f t="shared" si="5"/>
        <v>7755.4833333333327</v>
      </c>
      <c r="J27" s="25">
        <f t="shared" si="0"/>
        <v>237.93976303538122</v>
      </c>
      <c r="K27" s="25">
        <f t="shared" si="1"/>
        <v>3.0680197843080648</v>
      </c>
      <c r="L27" s="24">
        <f t="shared" si="2"/>
        <v>23266.449999999997</v>
      </c>
      <c r="M27" s="24">
        <f t="shared" si="3"/>
        <v>7755.4833333333327</v>
      </c>
      <c r="N27" s="24">
        <f t="shared" si="4"/>
        <v>7755.48</v>
      </c>
      <c r="O27" s="24">
        <f t="shared" si="6"/>
        <v>23266.44</v>
      </c>
      <c r="Q27" s="31">
        <f t="shared" si="7"/>
        <v>22512</v>
      </c>
    </row>
    <row r="28" spans="1:17" ht="15.75" x14ac:dyDescent="0.2">
      <c r="A28" s="14">
        <v>22</v>
      </c>
      <c r="B28" s="68" t="s">
        <v>41</v>
      </c>
      <c r="C28" s="21" t="s">
        <v>27</v>
      </c>
      <c r="D28" s="60">
        <v>3</v>
      </c>
      <c r="E28" s="54">
        <v>291.72000000000003</v>
      </c>
      <c r="F28" s="55">
        <v>305.79000000000002</v>
      </c>
      <c r="G28" s="54">
        <v>298.45</v>
      </c>
      <c r="H28" s="22"/>
      <c r="I28" s="24">
        <f t="shared" si="5"/>
        <v>298.65333333333336</v>
      </c>
      <c r="J28" s="25">
        <f t="shared" si="0"/>
        <v>7.037203516549261</v>
      </c>
      <c r="K28" s="25">
        <f t="shared" si="1"/>
        <v>2.3563117270467187</v>
      </c>
      <c r="L28" s="24">
        <f t="shared" si="2"/>
        <v>895.96</v>
      </c>
      <c r="M28" s="24">
        <f t="shared" si="3"/>
        <v>298.65333333333336</v>
      </c>
      <c r="N28" s="24">
        <f t="shared" si="4"/>
        <v>298.64999999999998</v>
      </c>
      <c r="O28" s="24">
        <f t="shared" si="6"/>
        <v>895.94999999999993</v>
      </c>
      <c r="Q28" s="31">
        <f t="shared" si="7"/>
        <v>875.16000000000008</v>
      </c>
    </row>
    <row r="29" spans="1:17" ht="15.75" x14ac:dyDescent="0.2">
      <c r="A29" s="14">
        <v>23</v>
      </c>
      <c r="B29" s="57" t="s">
        <v>41</v>
      </c>
      <c r="C29" s="21" t="s">
        <v>27</v>
      </c>
      <c r="D29" s="59">
        <v>3</v>
      </c>
      <c r="E29" s="22">
        <v>645.71</v>
      </c>
      <c r="F29" s="23">
        <v>676.86</v>
      </c>
      <c r="G29" s="22">
        <v>660.61</v>
      </c>
      <c r="H29" s="22"/>
      <c r="I29" s="24">
        <f t="shared" si="5"/>
        <v>661.06000000000006</v>
      </c>
      <c r="J29" s="25">
        <f t="shared" si="0"/>
        <v>15.579874839035121</v>
      </c>
      <c r="K29" s="25">
        <f t="shared" si="1"/>
        <v>2.3568019300873022</v>
      </c>
      <c r="L29" s="24">
        <f t="shared" si="2"/>
        <v>1983.1800000000003</v>
      </c>
      <c r="M29" s="24">
        <f t="shared" si="3"/>
        <v>661.06000000000006</v>
      </c>
      <c r="N29" s="24">
        <f t="shared" si="4"/>
        <v>661.06</v>
      </c>
      <c r="O29" s="24">
        <f t="shared" si="6"/>
        <v>1983.1799999999998</v>
      </c>
      <c r="Q29" s="31">
        <f t="shared" si="7"/>
        <v>1937.13</v>
      </c>
    </row>
    <row r="30" spans="1:17" ht="15.75" x14ac:dyDescent="0.2">
      <c r="A30" s="14">
        <v>24</v>
      </c>
      <c r="B30" s="57" t="s">
        <v>41</v>
      </c>
      <c r="C30" s="21" t="s">
        <v>27</v>
      </c>
      <c r="D30" s="59">
        <v>3</v>
      </c>
      <c r="E30" s="22">
        <v>984.1</v>
      </c>
      <c r="F30" s="23">
        <v>1031.5899999999999</v>
      </c>
      <c r="G30" s="22">
        <v>1006.81</v>
      </c>
      <c r="H30" s="22"/>
      <c r="I30" s="24">
        <f t="shared" si="5"/>
        <v>1007.5</v>
      </c>
      <c r="J30" s="25">
        <f t="shared" si="0"/>
        <v>23.752517761281592</v>
      </c>
      <c r="K30" s="25">
        <f t="shared" si="1"/>
        <v>2.3575700011197611</v>
      </c>
      <c r="L30" s="24">
        <f t="shared" si="2"/>
        <v>3022.5</v>
      </c>
      <c r="M30" s="24">
        <f t="shared" si="3"/>
        <v>1007.5</v>
      </c>
      <c r="N30" s="24">
        <f t="shared" si="4"/>
        <v>1007.5</v>
      </c>
      <c r="O30" s="24">
        <f t="shared" si="6"/>
        <v>3022.5</v>
      </c>
      <c r="Q30" s="31">
        <f t="shared" si="7"/>
        <v>2952.3</v>
      </c>
    </row>
    <row r="31" spans="1:17" ht="15.75" x14ac:dyDescent="0.2">
      <c r="A31" s="14">
        <v>25</v>
      </c>
      <c r="B31" s="57" t="s">
        <v>41</v>
      </c>
      <c r="C31" s="21" t="s">
        <v>27</v>
      </c>
      <c r="D31" s="59">
        <v>3</v>
      </c>
      <c r="E31" s="22">
        <v>1465.36</v>
      </c>
      <c r="F31" s="23">
        <v>1536.08</v>
      </c>
      <c r="G31" s="22">
        <v>1499.18</v>
      </c>
      <c r="H31" s="22"/>
      <c r="I31" s="24">
        <f t="shared" si="5"/>
        <v>1500.2066666666667</v>
      </c>
      <c r="J31" s="25">
        <f t="shared" si="0"/>
        <v>35.371176589609433</v>
      </c>
      <c r="K31" s="25">
        <f t="shared" si="1"/>
        <v>2.3577535932566689</v>
      </c>
      <c r="L31" s="24">
        <f t="shared" si="2"/>
        <v>4500.62</v>
      </c>
      <c r="M31" s="24">
        <f t="shared" si="3"/>
        <v>1500.2066666666667</v>
      </c>
      <c r="N31" s="24">
        <f t="shared" si="4"/>
        <v>1500.2</v>
      </c>
      <c r="O31" s="24">
        <f t="shared" si="6"/>
        <v>4500.6000000000004</v>
      </c>
      <c r="Q31" s="31">
        <f t="shared" si="7"/>
        <v>4396.08</v>
      </c>
    </row>
    <row r="32" spans="1:17" ht="15.75" x14ac:dyDescent="0.2">
      <c r="A32" s="14">
        <v>26</v>
      </c>
      <c r="B32" s="57" t="s">
        <v>42</v>
      </c>
      <c r="C32" s="21" t="s">
        <v>27</v>
      </c>
      <c r="D32" s="59">
        <v>1</v>
      </c>
      <c r="E32" s="22">
        <v>43680</v>
      </c>
      <c r="F32" s="23">
        <v>45784.15</v>
      </c>
      <c r="G32" s="22">
        <v>44688</v>
      </c>
      <c r="H32" s="22" t="s">
        <v>6</v>
      </c>
      <c r="I32" s="24">
        <f t="shared" si="5"/>
        <v>44717.383333333331</v>
      </c>
      <c r="J32" s="25">
        <f t="shared" si="0"/>
        <v>1052.3826969469494</v>
      </c>
      <c r="K32" s="25">
        <f t="shared" si="1"/>
        <v>2.3534084924027296</v>
      </c>
      <c r="L32" s="24">
        <f t="shared" si="2"/>
        <v>44717.383333333331</v>
      </c>
      <c r="M32" s="24">
        <f t="shared" si="3"/>
        <v>44717.383333333331</v>
      </c>
      <c r="N32" s="24">
        <f t="shared" si="4"/>
        <v>44717.38</v>
      </c>
      <c r="O32" s="24">
        <f t="shared" si="6"/>
        <v>44717.38</v>
      </c>
      <c r="Q32" s="31">
        <f t="shared" si="7"/>
        <v>43680</v>
      </c>
    </row>
    <row r="33" spans="1:18" ht="15.75" x14ac:dyDescent="0.2">
      <c r="A33" s="14">
        <v>27</v>
      </c>
      <c r="B33" s="57" t="s">
        <v>43</v>
      </c>
      <c r="C33" s="21" t="s">
        <v>27</v>
      </c>
      <c r="D33" s="59">
        <v>3</v>
      </c>
      <c r="E33" s="22">
        <v>1407.29</v>
      </c>
      <c r="F33" s="23">
        <v>1475.21</v>
      </c>
      <c r="G33" s="22">
        <v>1439.76</v>
      </c>
      <c r="H33" s="22" t="s">
        <v>6</v>
      </c>
      <c r="I33" s="24">
        <f t="shared" si="5"/>
        <v>1440.7533333333333</v>
      </c>
      <c r="J33" s="25">
        <f t="shared" si="0"/>
        <v>33.97089391425159</v>
      </c>
      <c r="K33" s="25">
        <f t="shared" si="1"/>
        <v>2.3578563469748413</v>
      </c>
      <c r="L33" s="24">
        <f t="shared" si="2"/>
        <v>4322.26</v>
      </c>
      <c r="M33" s="24">
        <f t="shared" si="3"/>
        <v>1440.7533333333333</v>
      </c>
      <c r="N33" s="24">
        <f t="shared" si="4"/>
        <v>1440.75</v>
      </c>
      <c r="O33" s="24">
        <f t="shared" si="6"/>
        <v>4322.25</v>
      </c>
      <c r="Q33" s="31">
        <f t="shared" si="7"/>
        <v>4221.87</v>
      </c>
    </row>
    <row r="34" spans="1:18" ht="15.75" x14ac:dyDescent="0.2">
      <c r="A34" s="14">
        <v>28</v>
      </c>
      <c r="B34" s="57" t="s">
        <v>37</v>
      </c>
      <c r="C34" s="21" t="s">
        <v>44</v>
      </c>
      <c r="D34" s="59">
        <v>5</v>
      </c>
      <c r="E34" s="22">
        <v>2054</v>
      </c>
      <c r="F34" s="23">
        <v>2153.12</v>
      </c>
      <c r="G34" s="22">
        <v>2101.4</v>
      </c>
      <c r="H34" s="22" t="s">
        <v>6</v>
      </c>
      <c r="I34" s="24">
        <f t="shared" si="5"/>
        <v>2102.84</v>
      </c>
      <c r="J34" s="25">
        <f t="shared" si="0"/>
        <v>49.575687589785325</v>
      </c>
      <c r="K34" s="25">
        <f t="shared" si="1"/>
        <v>2.3575587105906926</v>
      </c>
      <c r="L34" s="24">
        <f t="shared" si="2"/>
        <v>10514.2</v>
      </c>
      <c r="M34" s="24">
        <f t="shared" si="3"/>
        <v>2102.84</v>
      </c>
      <c r="N34" s="24">
        <f t="shared" si="4"/>
        <v>2102.84</v>
      </c>
      <c r="O34" s="24">
        <f t="shared" si="6"/>
        <v>10514.2</v>
      </c>
      <c r="Q34" s="31">
        <f t="shared" si="7"/>
        <v>10270</v>
      </c>
    </row>
    <row r="35" spans="1:18" ht="15.75" x14ac:dyDescent="0.2">
      <c r="A35" s="14">
        <v>29</v>
      </c>
      <c r="B35" s="57" t="s">
        <v>45</v>
      </c>
      <c r="C35" s="21" t="s">
        <v>44</v>
      </c>
      <c r="D35" s="59">
        <v>5</v>
      </c>
      <c r="E35" s="22">
        <v>669.24</v>
      </c>
      <c r="F35" s="23">
        <v>701.54</v>
      </c>
      <c r="G35" s="22">
        <v>684.68</v>
      </c>
      <c r="H35" s="22"/>
      <c r="I35" s="24">
        <f t="shared" si="5"/>
        <v>685.15333333333331</v>
      </c>
      <c r="J35" s="25">
        <f t="shared" si="0"/>
        <v>16.155201432768724</v>
      </c>
      <c r="K35" s="25">
        <f t="shared" si="1"/>
        <v>2.3578957653423651</v>
      </c>
      <c r="L35" s="24">
        <f t="shared" si="2"/>
        <v>3425.7666666666669</v>
      </c>
      <c r="M35" s="24">
        <f t="shared" si="3"/>
        <v>685.15333333333342</v>
      </c>
      <c r="N35" s="24">
        <f t="shared" si="4"/>
        <v>685.15</v>
      </c>
      <c r="O35" s="24">
        <f t="shared" si="6"/>
        <v>3425.75</v>
      </c>
      <c r="Q35" s="31">
        <f t="shared" si="7"/>
        <v>3346.2</v>
      </c>
    </row>
    <row r="36" spans="1:18" ht="23.25" customHeight="1" x14ac:dyDescent="0.2">
      <c r="A36" s="53"/>
      <c r="B36" s="37" t="s">
        <v>24</v>
      </c>
      <c r="C36" s="37"/>
      <c r="D36" s="59"/>
      <c r="E36" s="22">
        <f>SUMPRODUCT(D7:D35,E7:E35)</f>
        <v>249863.46</v>
      </c>
      <c r="F36" s="22">
        <f>SUMPRODUCT(D7:D35,F7:F35)</f>
        <v>263027.26999999996</v>
      </c>
      <c r="G36" s="22">
        <f>SUMPRODUCT(D7:D35,G7:G35)</f>
        <v>256711.24999999997</v>
      </c>
      <c r="H36" s="38"/>
      <c r="I36" s="39"/>
      <c r="J36" s="40"/>
      <c r="K36" s="40"/>
      <c r="L36" s="39"/>
      <c r="M36" s="41"/>
      <c r="N36" s="42"/>
      <c r="O36" s="24">
        <f>SUM(O7:O35)</f>
        <v>256526.69000000003</v>
      </c>
      <c r="Q36" s="31">
        <f>SUM(Q7:Q35)</f>
        <v>249863.46</v>
      </c>
      <c r="R36" s="31"/>
    </row>
    <row r="37" spans="1:18" s="2" customFormat="1" ht="78" customHeight="1" x14ac:dyDescent="0.2">
      <c r="A37" s="85" t="s">
        <v>51</v>
      </c>
      <c r="B37" s="85"/>
      <c r="C37" s="85"/>
      <c r="D37" s="85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69"/>
      <c r="P37" s="31"/>
      <c r="Q37" s="36"/>
    </row>
    <row r="38" spans="1:18" s="2" customFormat="1" ht="10.5" customHeight="1" x14ac:dyDescent="0.25">
      <c r="A38" s="11"/>
      <c r="B38" s="11"/>
      <c r="C38" s="11"/>
      <c r="D38" s="61"/>
      <c r="E38" s="33"/>
      <c r="F38" s="33"/>
      <c r="G38" s="46"/>
      <c r="H38" s="11"/>
      <c r="I38" s="6"/>
      <c r="J38" s="7"/>
      <c r="K38" s="7"/>
      <c r="L38" s="7"/>
      <c r="M38" s="7"/>
      <c r="N38" s="7"/>
      <c r="O38" s="27"/>
      <c r="P38" s="36"/>
      <c r="Q38" s="36"/>
    </row>
    <row r="39" spans="1:18" s="2" customFormat="1" ht="31.5" customHeight="1" x14ac:dyDescent="0.25">
      <c r="A39" s="78" t="s">
        <v>15</v>
      </c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36"/>
      <c r="Q39" s="36"/>
    </row>
    <row r="40" spans="1:18" s="2" customFormat="1" ht="33" customHeight="1" x14ac:dyDescent="0.25">
      <c r="A40" s="72" t="s">
        <v>14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36"/>
      <c r="Q40" s="36"/>
    </row>
    <row r="41" spans="1:18" s="2" customFormat="1" ht="10.5" customHeight="1" x14ac:dyDescent="0.25">
      <c r="A41" s="72"/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36"/>
      <c r="Q41" s="36"/>
    </row>
    <row r="42" spans="1:18" s="2" customFormat="1" ht="9.75" customHeight="1" x14ac:dyDescent="0.25">
      <c r="A42" s="17"/>
      <c r="B42" s="17"/>
      <c r="C42" s="17"/>
      <c r="D42" s="62"/>
      <c r="E42" s="28"/>
      <c r="F42" s="28"/>
      <c r="G42" s="47"/>
      <c r="H42" s="17"/>
      <c r="I42" s="17"/>
      <c r="J42" s="17"/>
      <c r="K42" s="17"/>
      <c r="L42" s="17"/>
      <c r="M42" s="17"/>
      <c r="N42" s="17"/>
      <c r="O42" s="28"/>
      <c r="P42" s="36"/>
      <c r="Q42" s="36"/>
    </row>
    <row r="43" spans="1:18" s="4" customFormat="1" ht="27" customHeight="1" x14ac:dyDescent="0.25">
      <c r="A43" s="18"/>
      <c r="B43" s="77" t="s">
        <v>52</v>
      </c>
      <c r="C43" s="77"/>
      <c r="D43" s="77"/>
      <c r="E43" s="77"/>
      <c r="F43" s="34"/>
      <c r="G43" s="43"/>
      <c r="O43" s="29"/>
      <c r="P43" s="29"/>
      <c r="Q43" s="29"/>
    </row>
    <row r="44" spans="1:18" s="3" customFormat="1" ht="19.5" customHeight="1" x14ac:dyDescent="0.3">
      <c r="A44" s="71" t="s">
        <v>12</v>
      </c>
      <c r="B44" s="71"/>
      <c r="C44" s="71"/>
      <c r="D44" s="71"/>
      <c r="E44" s="71"/>
      <c r="F44" s="30"/>
      <c r="G44" s="48"/>
      <c r="H44" s="13"/>
      <c r="I44" s="13"/>
      <c r="J44" s="13"/>
      <c r="K44" s="13"/>
      <c r="L44" s="13"/>
      <c r="M44" s="13"/>
      <c r="N44" s="13"/>
      <c r="O44" s="30"/>
      <c r="P44" s="32"/>
      <c r="Q44" s="32"/>
    </row>
    <row r="45" spans="1:18" s="3" customFormat="1" ht="14.25" customHeight="1" x14ac:dyDescent="0.3">
      <c r="A45" s="19"/>
      <c r="B45" s="19" t="s">
        <v>25</v>
      </c>
      <c r="C45" s="20"/>
      <c r="D45" s="63"/>
      <c r="E45" s="35"/>
      <c r="F45" s="30"/>
      <c r="G45" s="48"/>
      <c r="H45" s="13"/>
      <c r="I45" s="13"/>
      <c r="J45" s="13"/>
      <c r="K45" s="13"/>
      <c r="L45" s="13"/>
      <c r="M45" s="13"/>
      <c r="N45" s="13"/>
      <c r="O45" s="30"/>
      <c r="P45" s="32"/>
      <c r="Q45" s="32"/>
    </row>
    <row r="46" spans="1:18" s="3" customFormat="1" ht="14.25" customHeight="1" x14ac:dyDescent="0.3">
      <c r="A46" s="19"/>
      <c r="B46" s="19" t="s">
        <v>26</v>
      </c>
      <c r="C46" s="20"/>
      <c r="D46" s="63"/>
      <c r="E46" s="35"/>
      <c r="F46" s="30"/>
      <c r="G46" s="48"/>
      <c r="H46" s="13"/>
      <c r="I46" s="13"/>
      <c r="J46" s="13"/>
      <c r="K46" s="13"/>
      <c r="L46" s="13"/>
      <c r="M46" s="13"/>
      <c r="N46" s="13"/>
      <c r="O46" s="30"/>
      <c r="P46" s="32"/>
      <c r="Q46" s="32"/>
    </row>
    <row r="47" spans="1:18" s="3" customFormat="1" ht="14.25" customHeight="1" x14ac:dyDescent="0.3">
      <c r="A47" s="19"/>
      <c r="B47" s="19" t="s">
        <v>16</v>
      </c>
      <c r="C47" s="20"/>
      <c r="D47" s="63"/>
      <c r="E47" s="35"/>
      <c r="F47" s="30"/>
      <c r="G47" s="48"/>
      <c r="H47" s="13"/>
      <c r="I47" s="13"/>
      <c r="J47" s="13"/>
      <c r="K47" s="13"/>
      <c r="L47" s="13"/>
      <c r="M47" s="13"/>
      <c r="N47" s="13"/>
      <c r="O47" s="30"/>
      <c r="P47" s="32"/>
      <c r="Q47" s="32"/>
    </row>
    <row r="48" spans="1:18" s="3" customFormat="1" ht="14.25" customHeight="1" x14ac:dyDescent="0.3">
      <c r="A48" s="19"/>
      <c r="B48" s="19"/>
      <c r="C48" s="20"/>
      <c r="D48" s="63"/>
      <c r="E48" s="35"/>
      <c r="F48" s="30"/>
      <c r="G48" s="48"/>
      <c r="H48" s="13"/>
      <c r="I48" s="13"/>
      <c r="J48" s="13"/>
      <c r="K48" s="13"/>
      <c r="L48" s="13"/>
      <c r="M48" s="13"/>
      <c r="N48" s="13"/>
      <c r="O48" s="30"/>
      <c r="P48" s="32"/>
      <c r="Q48" s="32"/>
    </row>
  </sheetData>
  <mergeCells count="17">
    <mergeCell ref="C3:O3"/>
    <mergeCell ref="C4:O4"/>
    <mergeCell ref="A37:N37"/>
    <mergeCell ref="A2:O2"/>
    <mergeCell ref="L1:O1"/>
    <mergeCell ref="A5:A6"/>
    <mergeCell ref="B5:B6"/>
    <mergeCell ref="I5:K5"/>
    <mergeCell ref="A44:E44"/>
    <mergeCell ref="A41:O41"/>
    <mergeCell ref="D5:D6"/>
    <mergeCell ref="E5:G5"/>
    <mergeCell ref="C5:C6"/>
    <mergeCell ref="L5:O5"/>
    <mergeCell ref="B43:E43"/>
    <mergeCell ref="A40:O40"/>
    <mergeCell ref="A39:O39"/>
  </mergeCells>
  <phoneticPr fontId="0" type="noConversion"/>
  <pageMargins left="0" right="0" top="0" bottom="0" header="0" footer="0"/>
  <pageSetup paperSize="9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Евгения Дьяконова</cp:lastModifiedBy>
  <cp:lastPrinted>2026-03-25T12:55:20Z</cp:lastPrinted>
  <dcterms:created xsi:type="dcterms:W3CDTF">2014-01-15T18:15:09Z</dcterms:created>
  <dcterms:modified xsi:type="dcterms:W3CDTF">2026-03-25T13:08:34Z</dcterms:modified>
</cp:coreProperties>
</file>