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995"/>
  </bookViews>
  <sheets>
    <sheet name="Метод сопоставления цен" sheetId="7" r:id="rId1"/>
  </sheets>
  <calcPr calcId="145621"/>
</workbook>
</file>

<file path=xl/calcChain.xml><?xml version="1.0" encoding="utf-8"?>
<calcChain xmlns="http://schemas.openxmlformats.org/spreadsheetml/2006/main">
  <c r="H13" i="7" l="1"/>
  <c r="I13" i="7" s="1"/>
  <c r="J13" i="7" s="1"/>
  <c r="K13" i="7"/>
  <c r="L13" i="7" s="1"/>
  <c r="M13" i="7" s="1"/>
  <c r="H12" i="7"/>
  <c r="I12" i="7" s="1"/>
  <c r="J12" i="7" s="1"/>
  <c r="K12" i="7"/>
  <c r="L12" i="7"/>
  <c r="M12" i="7" s="1"/>
  <c r="K11" i="7"/>
  <c r="L11" i="7" s="1"/>
  <c r="M11" i="7" s="1"/>
  <c r="H11" i="7"/>
  <c r="I11" i="7" s="1"/>
  <c r="J11" i="7" s="1"/>
  <c r="K10" i="7"/>
  <c r="L10" i="7" s="1"/>
  <c r="M10" i="7" s="1"/>
  <c r="H10" i="7"/>
  <c r="I10" i="7" s="1"/>
  <c r="J10" i="7" s="1"/>
  <c r="K9" i="7" l="1"/>
  <c r="L9" i="7" s="1"/>
  <c r="M9" i="7" s="1"/>
  <c r="H9" i="7"/>
  <c r="I9" i="7" s="1"/>
  <c r="J9" i="7" s="1"/>
  <c r="K8" i="7"/>
  <c r="L8" i="7" s="1"/>
  <c r="M8" i="7" s="1"/>
  <c r="H8" i="7"/>
  <c r="I8" i="7" s="1"/>
  <c r="J8" i="7" s="1"/>
  <c r="H7" i="7" l="1"/>
  <c r="I7" i="7" s="1"/>
  <c r="J7" i="7" s="1"/>
  <c r="K7" i="7"/>
  <c r="L7" i="7" s="1"/>
  <c r="M7" i="7" s="1"/>
  <c r="H14" i="7"/>
  <c r="I14" i="7" s="1"/>
  <c r="J14" i="7" s="1"/>
  <c r="K14" i="7"/>
  <c r="L14" i="7" s="1"/>
  <c r="M14" i="7" s="1"/>
  <c r="M15" i="7" l="1"/>
</calcChain>
</file>

<file path=xl/sharedStrings.xml><?xml version="1.0" encoding="utf-8"?>
<sst xmlns="http://schemas.openxmlformats.org/spreadsheetml/2006/main" count="40" uniqueCount="33">
  <si>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</si>
  <si>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</si>
  <si>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</si>
  <si>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</si>
  <si>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</si>
  <si>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</si>
  <si>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</si>
  <si>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</si>
  <si>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</si>
  <si>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</si>
  <si>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</si>
  <si>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</si>
  <si>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</si>
  <si>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</si>
  <si>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</si>
  <si>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</si>
  <si>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</si>
  <si>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</si>
  <si>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</si>
  <si>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</si>
  <si>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Е.Е. Панина</t>
  </si>
  <si>
    <t>шт.</t>
  </si>
  <si>
    <t>Инд Конго красный (CAS 3441-14-3 ) 0,05 кг</t>
  </si>
  <si>
    <t>Коммерческое предложение№ 19/55/01/1055558  от 10.07.2026(Источник №1)</t>
  </si>
  <si>
    <t>Протеинат серебра сверхчистый, 8% Ag 25 г</t>
  </si>
  <si>
    <t>Серебро азотнокислое "ХЧ" 0,05 кг ГОСТ 1277-75 0,05 кг</t>
  </si>
  <si>
    <t>Уксусная кислота ледяная "ХЧ" 1,05 кг</t>
  </si>
  <si>
    <t>Натрия гипохлорит 5%-й раствор (technical grade); Sodium hypochlorite solution 5% technical grade 1 л</t>
  </si>
  <si>
    <t>Гидрохинон сверхчистый AR, 99% 500 г</t>
  </si>
  <si>
    <t>Натрий сернистокислый (сульфит) "чда" ГОСТ 195-77 изм. 1,2 1 кг</t>
  </si>
  <si>
    <t>Пикриновая кислота сверхчистая AR, 99,8% 500 г</t>
  </si>
  <si>
    <t>Анализ рынка  от 24.07.2026 (Источник №3)</t>
  </si>
  <si>
    <t>Анализ рынка от 24.07.2026 (Источник №2)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</si>
</sst>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4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zoomScale="75" zoomScaleNormal="75" workbookViewId="0">
      <selection activeCell="L9" sqref="L9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6" t="s">
        <v>17</v>
      </c>
      <c r="I1" s="37"/>
      <c r="J1" s="37"/>
      <c r="K1" s="37"/>
      <c r="L1" s="37"/>
      <c r="M1" s="37"/>
    </row>
    <row r="2" spans="1:15" s="3" customFormat="1" ht="24" customHeight="1" x14ac:dyDescent="0.2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4" customFormat="1" ht="20.25" customHeight="1" x14ac:dyDescent="0.2">
      <c r="A3" s="45" t="s">
        <v>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5" ht="29.25" customHeight="1" x14ac:dyDescent="0.2">
      <c r="A4" s="44" t="s">
        <v>6</v>
      </c>
      <c r="B4" s="44" t="s">
        <v>7</v>
      </c>
      <c r="C4" s="44" t="s">
        <v>5</v>
      </c>
      <c r="D4" s="44" t="s">
        <v>0</v>
      </c>
      <c r="E4" s="47" t="s">
        <v>10</v>
      </c>
      <c r="F4" s="47"/>
      <c r="G4" s="47"/>
      <c r="H4" s="43" t="s">
        <v>14</v>
      </c>
      <c r="I4" s="43"/>
      <c r="J4" s="43"/>
      <c r="K4" s="46" t="s">
        <v>15</v>
      </c>
      <c r="L4" s="46"/>
      <c r="M4" s="51" t="s">
        <v>12</v>
      </c>
    </row>
    <row r="5" spans="1:15" ht="219.75" customHeight="1" x14ac:dyDescent="0.2">
      <c r="A5" s="44"/>
      <c r="B5" s="44"/>
      <c r="C5" s="44"/>
      <c r="D5" s="44"/>
      <c r="E5" s="15" t="s">
        <v>23</v>
      </c>
      <c r="F5" s="15" t="s">
        <v>32</v>
      </c>
      <c r="G5" s="15" t="s">
        <v>31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51"/>
    </row>
    <row r="6" spans="1:15" ht="19.899999999999999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5" ht="15.75" x14ac:dyDescent="0.2">
      <c r="A7" s="17">
        <v>1</v>
      </c>
      <c r="B7" s="33" t="s">
        <v>22</v>
      </c>
      <c r="C7" s="30" t="s">
        <v>21</v>
      </c>
      <c r="D7" s="17">
        <v>1</v>
      </c>
      <c r="E7" s="31">
        <v>510</v>
      </c>
      <c r="F7" s="34">
        <v>455</v>
      </c>
      <c r="G7" s="35">
        <v>934.9</v>
      </c>
      <c r="H7" s="18">
        <f t="shared" ref="H7" si="0">(E7+F7+G7)/3</f>
        <v>633.30000000000007</v>
      </c>
      <c r="I7" s="19">
        <f t="shared" ref="I7" si="1">SQRT(((SUM((POWER(G7-H7,2)),(POWER(F7-H7,2)),(POWER(E7-H7,2)))/(COLUMNS(E7:G7)-1))))</f>
        <v>262.63695474932695</v>
      </c>
      <c r="J7" s="14">
        <f t="shared" ref="J7" si="2">I7/H7*100</f>
        <v>41.471175548606809</v>
      </c>
      <c r="K7" s="18">
        <f t="shared" ref="K7" si="3">((D7/3)*(SUM(E7:G7)))</f>
        <v>633.29999999999995</v>
      </c>
      <c r="L7" s="18">
        <f t="shared" ref="L7" si="4">ROUND((K7/D7),2)</f>
        <v>633.29999999999995</v>
      </c>
      <c r="M7" s="19">
        <f>ROUND(D7*L7,2)</f>
        <v>633.29999999999995</v>
      </c>
    </row>
    <row r="8" spans="1:15" ht="15.75" x14ac:dyDescent="0.2">
      <c r="A8" s="17">
        <v>2</v>
      </c>
      <c r="B8" s="33" t="s">
        <v>24</v>
      </c>
      <c r="C8" s="30" t="s">
        <v>21</v>
      </c>
      <c r="D8" s="17">
        <v>2</v>
      </c>
      <c r="E8" s="31">
        <v>30392.43</v>
      </c>
      <c r="F8" s="34">
        <v>31541.54</v>
      </c>
      <c r="G8" s="35">
        <v>35690</v>
      </c>
      <c r="H8" s="18">
        <f t="shared" ref="H8:H9" si="5">(E8+F8+G8)/3</f>
        <v>32541.323333333334</v>
      </c>
      <c r="I8" s="19">
        <f t="shared" ref="I8:I9" si="6">SQRT(((SUM((POWER(G8-H8,2)),(POWER(F8-H8,2)),(POWER(E8-H8,2)))/(COLUMNS(E8:G8)-1))))</f>
        <v>2786.7071987263625</v>
      </c>
      <c r="J8" s="14">
        <f t="shared" ref="J8:J9" si="7">I8/H8*100</f>
        <v>8.5635951868983486</v>
      </c>
      <c r="K8" s="18">
        <f t="shared" ref="K8:K9" si="8">((D8/3)*(SUM(E8:G8)))</f>
        <v>65082.646666666667</v>
      </c>
      <c r="L8" s="18">
        <f t="shared" ref="L8:L9" si="9">ROUND((K8/D8),2)</f>
        <v>32541.32</v>
      </c>
      <c r="M8" s="19">
        <f t="shared" ref="M8:M9" si="10">ROUND(D8*L8,2)</f>
        <v>65082.64</v>
      </c>
    </row>
    <row r="9" spans="1:15" ht="31.5" x14ac:dyDescent="0.2">
      <c r="A9" s="17">
        <v>3</v>
      </c>
      <c r="B9" s="32" t="s">
        <v>25</v>
      </c>
      <c r="C9" s="30" t="s">
        <v>21</v>
      </c>
      <c r="D9" s="17">
        <v>1</v>
      </c>
      <c r="E9" s="31">
        <v>18866.25</v>
      </c>
      <c r="F9" s="34">
        <v>20539</v>
      </c>
      <c r="G9" s="35">
        <v>17811.2</v>
      </c>
      <c r="H9" s="18">
        <f t="shared" si="5"/>
        <v>19072.149999999998</v>
      </c>
      <c r="I9" s="19">
        <f t="shared" si="6"/>
        <v>1375.5069310984948</v>
      </c>
      <c r="J9" s="14">
        <f t="shared" si="7"/>
        <v>7.2121230752615464</v>
      </c>
      <c r="K9" s="18">
        <f t="shared" si="8"/>
        <v>19072.149999999998</v>
      </c>
      <c r="L9" s="18">
        <f t="shared" si="9"/>
        <v>19072.150000000001</v>
      </c>
      <c r="M9" s="19">
        <f t="shared" si="10"/>
        <v>19072.150000000001</v>
      </c>
    </row>
    <row r="10" spans="1:15" ht="15.75" x14ac:dyDescent="0.2">
      <c r="A10" s="17">
        <v>4</v>
      </c>
      <c r="B10" s="32" t="s">
        <v>26</v>
      </c>
      <c r="C10" s="30" t="s">
        <v>21</v>
      </c>
      <c r="D10" s="17">
        <v>1</v>
      </c>
      <c r="E10" s="31">
        <v>783.9</v>
      </c>
      <c r="F10" s="34">
        <v>1480</v>
      </c>
      <c r="G10" s="35">
        <v>785.6</v>
      </c>
      <c r="H10" s="18">
        <f t="shared" ref="H10:H13" si="11">(E10+F10+G10)/3</f>
        <v>1016.5</v>
      </c>
      <c r="I10" s="19">
        <f t="shared" ref="I10:I13" si="12">SQRT(((SUM((POWER(G10-H10,2)),(POWER(F10-H10,2)),(POWER(E10-H10,2)))/(COLUMNS(E10:G10)-1))))</f>
        <v>401.40367462194462</v>
      </c>
      <c r="J10" s="14">
        <f t="shared" ref="J10:J13" si="13">I10/H10*100</f>
        <v>39.488802225474139</v>
      </c>
      <c r="K10" s="18">
        <f t="shared" ref="K10:K13" si="14">((D10/3)*(SUM(E10:G10)))</f>
        <v>1016.5</v>
      </c>
      <c r="L10" s="18">
        <f t="shared" ref="L10:L13" si="15">ROUND((K10/D10),2)</f>
        <v>1016.5</v>
      </c>
      <c r="M10" s="19">
        <f t="shared" ref="M10:M13" si="16">ROUND(D10*L10,2)</f>
        <v>1016.5</v>
      </c>
    </row>
    <row r="11" spans="1:15" ht="47.25" x14ac:dyDescent="0.2">
      <c r="A11" s="17">
        <v>5</v>
      </c>
      <c r="B11" s="33" t="s">
        <v>27</v>
      </c>
      <c r="C11" s="30" t="s">
        <v>21</v>
      </c>
      <c r="D11" s="17">
        <v>1</v>
      </c>
      <c r="E11" s="31">
        <v>20426.7</v>
      </c>
      <c r="F11" s="34">
        <v>26527.599999999999</v>
      </c>
      <c r="G11" s="35">
        <v>26252</v>
      </c>
      <c r="H11" s="18">
        <f t="shared" si="11"/>
        <v>24402.100000000002</v>
      </c>
      <c r="I11" s="19">
        <f t="shared" si="12"/>
        <v>3445.5540497864772</v>
      </c>
      <c r="J11" s="14">
        <f t="shared" si="13"/>
        <v>14.119907916886158</v>
      </c>
      <c r="K11" s="18">
        <f t="shared" si="14"/>
        <v>24402.1</v>
      </c>
      <c r="L11" s="18">
        <f t="shared" si="15"/>
        <v>24402.1</v>
      </c>
      <c r="M11" s="19">
        <f t="shared" si="16"/>
        <v>24402.1</v>
      </c>
    </row>
    <row r="12" spans="1:15" ht="15.75" x14ac:dyDescent="0.2">
      <c r="A12" s="17">
        <v>6</v>
      </c>
      <c r="B12" s="32" t="s">
        <v>28</v>
      </c>
      <c r="C12" s="30" t="s">
        <v>21</v>
      </c>
      <c r="D12" s="17">
        <v>2</v>
      </c>
      <c r="E12" s="31">
        <v>7792.25</v>
      </c>
      <c r="F12" s="34">
        <v>12948.48</v>
      </c>
      <c r="G12" s="35">
        <v>9760</v>
      </c>
      <c r="H12" s="18">
        <f t="shared" si="11"/>
        <v>10166.91</v>
      </c>
      <c r="I12" s="19">
        <f t="shared" si="12"/>
        <v>2602.0873859845674</v>
      </c>
      <c r="J12" s="14">
        <f t="shared" si="13"/>
        <v>25.593689586949893</v>
      </c>
      <c r="K12" s="18">
        <f t="shared" si="14"/>
        <v>20333.82</v>
      </c>
      <c r="L12" s="18">
        <f t="shared" si="15"/>
        <v>10166.91</v>
      </c>
      <c r="M12" s="19">
        <f t="shared" si="16"/>
        <v>20333.82</v>
      </c>
    </row>
    <row r="13" spans="1:15" ht="31.5" x14ac:dyDescent="0.2">
      <c r="A13" s="17">
        <v>7</v>
      </c>
      <c r="B13" s="33" t="s">
        <v>29</v>
      </c>
      <c r="C13" s="30" t="s">
        <v>21</v>
      </c>
      <c r="D13" s="17">
        <v>1</v>
      </c>
      <c r="E13" s="31">
        <v>936</v>
      </c>
      <c r="F13" s="34">
        <v>1239</v>
      </c>
      <c r="G13" s="35">
        <v>1552</v>
      </c>
      <c r="H13" s="18">
        <f t="shared" si="11"/>
        <v>1242.3333333333333</v>
      </c>
      <c r="I13" s="19">
        <f t="shared" si="12"/>
        <v>308.01352784144621</v>
      </c>
      <c r="J13" s="14">
        <f t="shared" si="13"/>
        <v>24.793146861398945</v>
      </c>
      <c r="K13" s="18">
        <f t="shared" si="14"/>
        <v>1242.3333333333333</v>
      </c>
      <c r="L13" s="18">
        <f t="shared" si="15"/>
        <v>1242.33</v>
      </c>
      <c r="M13" s="19">
        <f t="shared" si="16"/>
        <v>1242.33</v>
      </c>
    </row>
    <row r="14" spans="1:15" ht="31.5" x14ac:dyDescent="0.2">
      <c r="A14" s="17">
        <v>8</v>
      </c>
      <c r="B14" s="33" t="s">
        <v>30</v>
      </c>
      <c r="C14" s="30" t="s">
        <v>21</v>
      </c>
      <c r="D14" s="17">
        <v>2</v>
      </c>
      <c r="E14" s="31">
        <v>14414.88</v>
      </c>
      <c r="F14" s="34">
        <v>12446.23</v>
      </c>
      <c r="G14" s="35">
        <v>11321.6</v>
      </c>
      <c r="H14" s="18">
        <f t="shared" ref="H14" si="17">(E14+F14+G14)/3</f>
        <v>12727.57</v>
      </c>
      <c r="I14" s="19">
        <f t="shared" ref="I14" si="18">SQRT(((SUM((POWER(G14-H14,2)),(POWER(F14-H14,2)),(POWER(E14-H14,2)))/(COLUMNS(E14:G14)-1))))</f>
        <v>1565.7137146681696</v>
      </c>
      <c r="J14" s="14">
        <f t="shared" ref="J14" si="19">I14/H14*100</f>
        <v>12.30174899582693</v>
      </c>
      <c r="K14" s="18">
        <f t="shared" ref="K14" si="20">((D14/3)*(SUM(E14:G14)))</f>
        <v>25455.14</v>
      </c>
      <c r="L14" s="18">
        <f t="shared" ref="L14" si="21">ROUND((K14/D14),2)</f>
        <v>12727.57</v>
      </c>
      <c r="M14" s="19">
        <f t="shared" ref="M14" si="22">ROUND(D14*L14,2)</f>
        <v>25455.14</v>
      </c>
    </row>
    <row r="15" spans="1:15" ht="63" x14ac:dyDescent="0.2">
      <c r="A15" s="17"/>
      <c r="B15" s="20" t="s">
        <v>18</v>
      </c>
      <c r="C15" s="48"/>
      <c r="D15" s="48"/>
      <c r="E15" s="48"/>
      <c r="F15" s="48"/>
      <c r="G15" s="48"/>
      <c r="H15" s="48"/>
      <c r="I15" s="48"/>
      <c r="J15" s="48"/>
      <c r="K15" s="50" t="s">
        <v>13</v>
      </c>
      <c r="L15" s="50"/>
      <c r="M15" s="21">
        <f>SUM(M7:M14)</f>
        <v>157237.97999999998</v>
      </c>
      <c r="O15" s="9"/>
    </row>
    <row r="16" spans="1:15" ht="19.899999999999999" customHeight="1" x14ac:dyDescent="0.2">
      <c r="A16" s="8"/>
      <c r="B16" s="22"/>
      <c r="C16" s="23"/>
      <c r="D16" s="23"/>
      <c r="E16" s="23"/>
      <c r="F16" s="23"/>
      <c r="G16" s="23"/>
      <c r="H16" s="24"/>
      <c r="I16" s="25"/>
      <c r="J16" s="25"/>
      <c r="K16" s="26"/>
      <c r="L16" s="27"/>
      <c r="M16" s="28"/>
    </row>
    <row r="17" spans="1:13" s="2" customFormat="1" ht="41.45" hidden="1" customHeight="1" x14ac:dyDescent="0.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7"/>
    </row>
    <row r="18" spans="1:13" s="5" customFormat="1" ht="42" customHeight="1" x14ac:dyDescent="0.2">
      <c r="A18" s="41" t="s">
        <v>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6"/>
    </row>
    <row r="19" spans="1:13" s="12" customFormat="1" ht="15.75" x14ac:dyDescent="0.25">
      <c r="B19" s="29" t="s">
        <v>19</v>
      </c>
      <c r="C19" s="10"/>
      <c r="D19" s="11"/>
      <c r="F19" s="11"/>
      <c r="G19" s="11"/>
      <c r="H19" s="10" t="s">
        <v>20</v>
      </c>
      <c r="I19" s="11"/>
      <c r="J19" s="11"/>
    </row>
  </sheetData>
  <mergeCells count="16">
    <mergeCell ref="H1:M1"/>
    <mergeCell ref="A6:M6"/>
    <mergeCell ref="A2:K2"/>
    <mergeCell ref="A18:K18"/>
    <mergeCell ref="H4:J4"/>
    <mergeCell ref="B4:B5"/>
    <mergeCell ref="C4:C5"/>
    <mergeCell ref="A3:M3"/>
    <mergeCell ref="K4:L4"/>
    <mergeCell ref="E4:G4"/>
    <mergeCell ref="C15:J15"/>
    <mergeCell ref="A4:A5"/>
    <mergeCell ref="D4:D5"/>
    <mergeCell ref="A17:L17"/>
    <mergeCell ref="K15:L15"/>
    <mergeCell ref="M4:M5"/>
  </mergeCells>
  <phoneticPr fontId="0" type="noConversion"/>
  <pageMargins left="0.25" right="0.25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Пользователь Windows</cp:lastModifiedBy>
  <cp:lastPrinted>2026-07-24T11:55:34Z</cp:lastPrinted>
  <dcterms:created xsi:type="dcterms:W3CDTF">2011-05-04T10:33:42Z</dcterms:created>
  <dcterms:modified xsi:type="dcterms:W3CDTF">2026-07-24T13:04:25Z</dcterms:modified>
</cp:coreProperties>
</file>