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Kochisov\Desktop\"/>
    </mc:Choice>
  </mc:AlternateContent>
  <xr:revisionPtr revIDLastSave="0" documentId="13_ncr:1_{BBCFFFA5-BFBB-4A02-90C5-B8FC844CF3F0}" xr6:coauthVersionLast="47" xr6:coauthVersionMax="47" xr10:uidLastSave="{00000000-0000-0000-0000-000000000000}"/>
  <bookViews>
    <workbookView xWindow="3120" yWindow="825" windowWidth="21735" windowHeight="20775" activeTab="1" xr2:uid="{00000000-000D-0000-FFFF-FFFF00000000}"/>
  </bookViews>
  <sheets>
    <sheet name="Отчет" sheetId="1" r:id="rId1"/>
    <sheet name="Расчет цены" sheetId="2" r:id="rId2"/>
  </sheets>
  <calcPr calcId="191029"/>
</workbook>
</file>

<file path=xl/calcChain.xml><?xml version="1.0" encoding="utf-8"?>
<calcChain xmlns="http://schemas.openxmlformats.org/spreadsheetml/2006/main">
  <c r="H5" i="2" l="1"/>
  <c r="I5" i="2" s="1"/>
  <c r="J5" i="2" s="1"/>
  <c r="K5" i="2"/>
  <c r="L5" i="2" s="1"/>
  <c r="N5" i="2"/>
  <c r="H6" i="2"/>
  <c r="M6" i="2" s="1"/>
  <c r="K6" i="2"/>
  <c r="L6" i="2" s="1"/>
  <c r="N6" i="2"/>
  <c r="H7" i="2"/>
  <c r="I7" i="2" s="1"/>
  <c r="J7" i="2" s="1"/>
  <c r="K7" i="2"/>
  <c r="L7" i="2" s="1"/>
  <c r="N7" i="2"/>
  <c r="H8" i="2"/>
  <c r="M8" i="2" s="1"/>
  <c r="K8" i="2"/>
  <c r="L8" i="2" s="1"/>
  <c r="N8" i="2"/>
  <c r="H9" i="2"/>
  <c r="I9" i="2" s="1"/>
  <c r="J9" i="2" s="1"/>
  <c r="K9" i="2"/>
  <c r="L9" i="2" s="1"/>
  <c r="N9" i="2"/>
  <c r="H10" i="2"/>
  <c r="I10" i="2" s="1"/>
  <c r="J10" i="2" s="1"/>
  <c r="K10" i="2"/>
  <c r="L10" i="2"/>
  <c r="N10" i="2"/>
  <c r="H11" i="2"/>
  <c r="I11" i="2" s="1"/>
  <c r="J11" i="2" s="1"/>
  <c r="K11" i="2"/>
  <c r="L11" i="2"/>
  <c r="M11" i="2"/>
  <c r="N11" i="2"/>
  <c r="H12" i="2"/>
  <c r="I12" i="2" s="1"/>
  <c r="J12" i="2" s="1"/>
  <c r="K12" i="2"/>
  <c r="L12" i="2" s="1"/>
  <c r="N12" i="2"/>
  <c r="H13" i="2"/>
  <c r="M13" i="2" s="1"/>
  <c r="K13" i="2"/>
  <c r="L13" i="2" s="1"/>
  <c r="N13" i="2"/>
  <c r="H14" i="2"/>
  <c r="I14" i="2" s="1"/>
  <c r="J14" i="2" s="1"/>
  <c r="K14" i="2"/>
  <c r="L14" i="2" s="1"/>
  <c r="M14" i="2"/>
  <c r="N14" i="2"/>
  <c r="H15" i="2"/>
  <c r="M15" i="2" s="1"/>
  <c r="K15" i="2"/>
  <c r="L15" i="2" s="1"/>
  <c r="N15" i="2"/>
  <c r="H16" i="2"/>
  <c r="I16" i="2" s="1"/>
  <c r="J16" i="2" s="1"/>
  <c r="K16" i="2"/>
  <c r="L16" i="2" s="1"/>
  <c r="N16" i="2"/>
  <c r="H17" i="2"/>
  <c r="I17" i="2" s="1"/>
  <c r="J17" i="2" s="1"/>
  <c r="K17" i="2"/>
  <c r="L17" i="2"/>
  <c r="N17" i="2"/>
  <c r="H18" i="2"/>
  <c r="M18" i="2" s="1"/>
  <c r="I18" i="2"/>
  <c r="J18" i="2" s="1"/>
  <c r="K18" i="2"/>
  <c r="L18" i="2" s="1"/>
  <c r="N18" i="2"/>
  <c r="H19" i="2"/>
  <c r="M19" i="2" s="1"/>
  <c r="K19" i="2"/>
  <c r="L19" i="2" s="1"/>
  <c r="N19" i="2"/>
  <c r="H20" i="2"/>
  <c r="M20" i="2" s="1"/>
  <c r="K20" i="2"/>
  <c r="L20" i="2" s="1"/>
  <c r="N20" i="2"/>
  <c r="H21" i="2"/>
  <c r="M21" i="2" s="1"/>
  <c r="K21" i="2"/>
  <c r="L21" i="2" s="1"/>
  <c r="N21" i="2"/>
  <c r="H22" i="2"/>
  <c r="I22" i="2" s="1"/>
  <c r="J22" i="2" s="1"/>
  <c r="K22" i="2"/>
  <c r="L22" i="2" s="1"/>
  <c r="N22" i="2"/>
  <c r="I20" i="2" l="1"/>
  <c r="J20" i="2" s="1"/>
  <c r="N23" i="2"/>
  <c r="M12" i="2"/>
  <c r="M9" i="2"/>
  <c r="M16" i="2"/>
  <c r="M5" i="2"/>
  <c r="I13" i="2"/>
  <c r="J13" i="2" s="1"/>
  <c r="I21" i="2"/>
  <c r="J21" i="2" s="1"/>
  <c r="M7" i="2"/>
  <c r="I19" i="2"/>
  <c r="J19" i="2" s="1"/>
  <c r="M17" i="2"/>
  <c r="I15" i="2"/>
  <c r="J15" i="2" s="1"/>
  <c r="I8" i="2"/>
  <c r="J8" i="2" s="1"/>
  <c r="I6" i="2"/>
  <c r="J6" i="2" s="1"/>
  <c r="M22" i="2"/>
  <c r="M10" i="2"/>
  <c r="J25" i="2"/>
  <c r="M23" i="2" l="1"/>
  <c r="C4" i="1"/>
</calcChain>
</file>

<file path=xl/sharedStrings.xml><?xml version="1.0" encoding="utf-8"?>
<sst xmlns="http://schemas.openxmlformats.org/spreadsheetml/2006/main" count="75" uniqueCount="57">
  <si>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</si>
  <si>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</si>
  <si>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</si>
  <si>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</si>
  <si>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</si>
  <si>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</si>
  <si>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</si>
  <si>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Однородность совокупности значений выявленных цен, используемых в расчете Н(М)ЦК, ЦКЕП</t>
  </si>
  <si>
    <t>Заказчик:</t>
  </si>
  <si>
    <t>дата</t>
  </si>
  <si>
    <t xml:space="preserve">Отчет № ___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</si>
  <si>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>Отчет составил:</t>
  </si>
  <si>
    <t>Реквизиты контракта, предмет</t>
  </si>
  <si>
    <t>Основания размещения заказа у единственного   поставщика (обоснование невозможности   или нецелесообразности использования иных способов определения поставщика, (подрядчика, исполнителя))</t>
  </si>
  <si>
    <t>Обоснование иных существенных условий контракта</t>
  </si>
  <si>
    <t>В связи с тем, что закупка осуществляется в рамках государственного оборонного заказа, выставляется требование о российском происхождении товара.   В связи с необходимостью осуществить закупку в сжатые сроки период поставки товара установлен с 20.01.2014г.  по 25.01.2014г.</t>
  </si>
  <si>
    <t>яйцо куриное пищевое столовое первой категории, выработанное и  промаркированное  в соответствии с требованиями ГОСТ Р 52121-2003, российского происхождения, сроком годности (хранения) не менее 20 суток с момента получения товара  при температуре хранения от 0 ˚С до 20˚С в количестве 26000 шт.</t>
  </si>
  <si>
    <t>Обоснование цены контракта (руб.) (расчет цены см. Приложение 1)</t>
  </si>
  <si>
    <t>______________________________________________
(наименование казенного/бюджетного учреждения)
адрес: _____________________________________,
телефон: _______________, факс: _____________,
адрес электронной почты: ____________________</t>
  </si>
  <si>
    <t>Закупка осуществляется в соответствии с п.4 ч.1 ст.93 Федерального закона от 05.04.2013 N 44-ФЗ "О контрактной системе в сфере закупок товаров, работ, услуг для обеспечения государственных и муниципальных нужд" в связи с возникновением у Заказчика необходимости в сжатые сроки осуществить закупку продуктов питания для обеспечения нормального функционирования учреждений ________, осуществляющих исполнение наказаний. Объем закупки обеспечивает потребность учреждений на период, необходимый для проведения конкурентных способов осуществления закупок.</t>
  </si>
  <si>
    <t>фио</t>
  </si>
  <si>
    <t>Н(М)ЦК, определяемая методом сопоставимых рыночных цен (анализа рынка)*</t>
  </si>
  <si>
    <t>ИТОГО</t>
  </si>
  <si>
    <t>Н(М)ЦК контракта с учетом округления цены за единицу, по среднему значению (руб.)</t>
  </si>
  <si>
    <t>Н(М)ЦК контракта с учетом  за единицу, по минимальному значению (руб.)</t>
  </si>
  <si>
    <t>рублей</t>
  </si>
  <si>
    <t>Начальная (максимальная) цена контракта установлена по минимальному значению в размере</t>
  </si>
  <si>
    <t xml:space="preserve">
Поставщик 1
</t>
  </si>
  <si>
    <t>Поставщик 2</t>
  </si>
  <si>
    <t>Поставщик 3</t>
  </si>
  <si>
    <t>Наименование товара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</si>
  <si>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</si>
  <si>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</si>
  <si>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«____» _____________  2026г.</t>
  </si>
  <si>
    <t>шт</t>
  </si>
  <si>
    <t>Главный специалист
отдела государственных закупок</t>
  </si>
  <si>
    <t>Кочисов А.А.</t>
  </si>
  <si>
    <t>Лист гипсокартонный</t>
  </si>
  <si>
    <t>Блок дверной</t>
  </si>
  <si>
    <t>Профиль стальной Тип 1</t>
  </si>
  <si>
    <t>Профиль стальной Тип 2</t>
  </si>
  <si>
    <t>Суперфинишная шпатлевка для выравнивания стен и потолка</t>
  </si>
  <si>
    <t>кг</t>
  </si>
  <si>
    <t>Лента армирующая для внутренних работ</t>
  </si>
  <si>
    <t>рулон</t>
  </si>
  <si>
    <t>Брусок</t>
  </si>
  <si>
    <t>Шуруп тип 1</t>
  </si>
  <si>
    <t>Шуруп тип 2</t>
  </si>
  <si>
    <t>Лента ластичная самоклеящаяся для профилей направляющих</t>
  </si>
  <si>
    <t>Уголок стальной</t>
  </si>
  <si>
    <t>Дюбель Тип 1</t>
  </si>
  <si>
    <t>Дюбель тип 2</t>
  </si>
  <si>
    <t>Дюбель Тип 3</t>
  </si>
  <si>
    <t>Гвоздь строительный</t>
  </si>
  <si>
    <t>Винт с полукруглой головкой и крестообразным шлицем</t>
  </si>
  <si>
    <t>Лак</t>
  </si>
  <si>
    <r>
      <t>Обоснование начальной (максимальной) цены контракта (НМЦК) на поставку</t>
    </r>
    <r>
      <rPr>
        <b/>
        <sz val="12"/>
        <rFont val="Times New Roman"/>
        <family val="1"/>
        <charset val="204"/>
      </rPr>
      <t xml:space="preserve"> ремонтных материалов для нужд ФГБУ «УЭЗ МИД России»</t>
    </r>
    <r>
      <rPr>
        <b/>
        <sz val="12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</si>
</sst>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 applyProtection="1">
      <alignment horizontal="right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2" fontId="11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9" fillId="2" borderId="0" xfId="0" applyNumberFormat="1" applyFont="1" applyFill="1"/>
    <xf numFmtId="2" fontId="7" fillId="3" borderId="1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7845</xdr:colOff>
      <xdr:row>3</xdr:row>
      <xdr:rowOff>1983441</xdr:rowOff>
    </xdr:from>
    <xdr:to>
      <xdr:col>9</xdr:col>
      <xdr:colOff>941295</xdr:colOff>
      <xdr:row>3</xdr:row>
      <xdr:rowOff>2335866</xdr:rowOff>
    </xdr:to>
    <xdr:pic>
      <xdr:nvPicPr>
        <xdr:cNvPr id="2089" name="Picture 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9404" y="3854823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32110</xdr:colOff>
      <xdr:row>3</xdr:row>
      <xdr:rowOff>1663513</xdr:rowOff>
    </xdr:from>
    <xdr:to>
      <xdr:col>8</xdr:col>
      <xdr:colOff>996763</xdr:colOff>
      <xdr:row>3</xdr:row>
      <xdr:rowOff>2071688</xdr:rowOff>
    </xdr:to>
    <xdr:pic>
      <xdr:nvPicPr>
        <xdr:cNvPr id="2090" name="Picture 2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56735" y="3532794"/>
          <a:ext cx="964653" cy="40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69137" y="3886199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42803" y="3881717"/>
          <a:ext cx="148758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zoomScale="91" zoomScaleNormal="91" workbookViewId="0">
      <selection activeCell="A6" sqref="A6"/>
    </sheetView>
  </sheetViews>
  <sheetFormatPr defaultRowHeight="12.75" x14ac:dyDescent="0.2"/>
  <cols>
    <col min="1" max="1" width="45" style="2" customWidth="1"/>
    <col min="2" max="2" width="41.140625" style="2" customWidth="1"/>
    <col min="3" max="3" width="18.140625" style="2" customWidth="1"/>
    <col min="4" max="4" width="33.85546875" style="2" customWidth="1"/>
    <col min="5" max="10" width="28.5703125" style="2" customWidth="1"/>
    <col min="11" max="16384" width="9.140625" style="2"/>
  </cols>
  <sheetData>
    <row r="1" spans="1:4" ht="68.25" customHeight="1" x14ac:dyDescent="0.2">
      <c r="C1" s="33" t="s">
        <v>18</v>
      </c>
      <c r="D1" s="33"/>
    </row>
    <row r="2" spans="1:4" ht="72" customHeight="1" x14ac:dyDescent="0.2">
      <c r="A2" s="34" t="s">
        <v>10</v>
      </c>
      <c r="B2" s="34"/>
      <c r="C2" s="34"/>
      <c r="D2" s="34"/>
    </row>
    <row r="3" spans="1:4" ht="159" customHeight="1" x14ac:dyDescent="0.2">
      <c r="A3" s="3" t="s">
        <v>12</v>
      </c>
      <c r="B3" s="3" t="s">
        <v>13</v>
      </c>
      <c r="C3" s="3" t="s">
        <v>17</v>
      </c>
      <c r="D3" s="3" t="s">
        <v>14</v>
      </c>
    </row>
    <row r="4" spans="1:4" s="1" customFormat="1" ht="165" customHeight="1" x14ac:dyDescent="0.25">
      <c r="A4" s="10" t="s">
        <v>16</v>
      </c>
      <c r="B4" s="10" t="s">
        <v>19</v>
      </c>
      <c r="C4" s="13" t="e">
        <f>'Расчет цены'!#REF!</f>
        <v>#REF!</v>
      </c>
      <c r="D4" s="10" t="s">
        <v>15</v>
      </c>
    </row>
    <row r="5" spans="1:4" ht="15.75" customHeight="1" x14ac:dyDescent="0.25">
      <c r="A5" s="9" t="s">
        <v>11</v>
      </c>
    </row>
    <row r="6" spans="1:4" s="4" customFormat="1" ht="48.75" customHeight="1" x14ac:dyDescent="0.25">
      <c r="A6" s="6"/>
      <c r="C6" s="12"/>
      <c r="D6" s="11" t="s">
        <v>20</v>
      </c>
    </row>
    <row r="7" spans="1:4" s="4" customFormat="1" ht="18.75" customHeight="1" x14ac:dyDescent="0.25">
      <c r="A7" s="6"/>
      <c r="C7" s="7"/>
      <c r="D7" s="7"/>
    </row>
    <row r="8" spans="1:4" s="4" customFormat="1" ht="11.25" customHeight="1" x14ac:dyDescent="0.25">
      <c r="A8" s="6"/>
      <c r="C8" s="7"/>
      <c r="D8" s="8" t="s">
        <v>9</v>
      </c>
    </row>
    <row r="9" spans="1:4" ht="19.5" customHeight="1" x14ac:dyDescent="0.25">
      <c r="A9" s="9" t="s">
        <v>8</v>
      </c>
      <c r="C9" s="5"/>
    </row>
    <row r="10" spans="1:4" s="4" customFormat="1" ht="48" customHeight="1" x14ac:dyDescent="0.25">
      <c r="A10" s="6"/>
      <c r="C10" s="12"/>
      <c r="D10" s="11" t="s">
        <v>20</v>
      </c>
    </row>
    <row r="11" spans="1:4" ht="16.5" customHeight="1" x14ac:dyDescent="0.2"/>
    <row r="12" spans="1:4" x14ac:dyDescent="0.2">
      <c r="D12" s="8" t="s">
        <v>9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abSelected="1" zoomScale="70" zoomScaleNormal="70" workbookViewId="0">
      <selection activeCell="P3" sqref="P3"/>
    </sheetView>
  </sheetViews>
  <sheetFormatPr defaultRowHeight="12.75" x14ac:dyDescent="0.2"/>
  <cols>
    <col min="1" max="1" width="3.140625" style="2" customWidth="1"/>
    <col min="2" max="2" width="30.7109375" style="2" customWidth="1"/>
    <col min="3" max="3" width="5.85546875" style="2" customWidth="1"/>
    <col min="4" max="4" width="6.85546875" style="2" customWidth="1"/>
    <col min="5" max="7" width="11.7109375" style="2" customWidth="1"/>
    <col min="8" max="8" width="16.140625" style="2" customWidth="1"/>
    <col min="9" max="9" width="15.42578125" style="2" customWidth="1"/>
    <col min="10" max="10" width="14.28515625" style="2" customWidth="1"/>
    <col min="11" max="11" width="25.7109375" style="2" customWidth="1"/>
    <col min="12" max="12" width="12.28515625" style="2" customWidth="1"/>
    <col min="13" max="13" width="15.140625" style="2" customWidth="1"/>
    <col min="14" max="14" width="18" style="2" customWidth="1"/>
    <col min="15" max="16384" width="9.140625" style="2"/>
  </cols>
  <sheetData>
    <row r="1" spans="1:14" ht="27" customHeight="1" x14ac:dyDescent="0.2">
      <c r="K1" s="39"/>
      <c r="L1" s="40"/>
      <c r="M1" s="40"/>
    </row>
    <row r="2" spans="1:14" ht="81" customHeight="1" x14ac:dyDescent="0.2">
      <c r="A2" s="43" t="s">
        <v>56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ht="39" customHeight="1" x14ac:dyDescent="0.2">
      <c r="A3" s="41" t="s">
        <v>0</v>
      </c>
      <c r="B3" s="41" t="s">
        <v>30</v>
      </c>
      <c r="C3" s="41" t="s">
        <v>1</v>
      </c>
      <c r="D3" s="41" t="s">
        <v>2</v>
      </c>
      <c r="E3" s="41" t="s">
        <v>3</v>
      </c>
      <c r="F3" s="41"/>
      <c r="G3" s="41"/>
      <c r="H3" s="42" t="s">
        <v>7</v>
      </c>
      <c r="I3" s="42"/>
      <c r="J3" s="42"/>
      <c r="K3" s="41" t="s">
        <v>21</v>
      </c>
      <c r="L3" s="41"/>
      <c r="M3" s="41"/>
      <c r="N3" s="41"/>
    </row>
    <row r="4" spans="1:14" ht="190.5" customHeight="1" x14ac:dyDescent="0.2">
      <c r="A4" s="41"/>
      <c r="B4" s="41"/>
      <c r="C4" s="41"/>
      <c r="D4" s="41"/>
      <c r="E4" s="16" t="s">
        <v>27</v>
      </c>
      <c r="F4" s="16" t="s">
        <v>28</v>
      </c>
      <c r="G4" s="16" t="s">
        <v>29</v>
      </c>
      <c r="H4" s="16" t="s">
        <v>5</v>
      </c>
      <c r="I4" s="26" t="s">
        <v>4</v>
      </c>
      <c r="J4" s="26" t="s">
        <v>31</v>
      </c>
      <c r="K4" s="29" t="s">
        <v>32</v>
      </c>
      <c r="L4" s="27" t="s">
        <v>6</v>
      </c>
      <c r="M4" s="27" t="s">
        <v>23</v>
      </c>
      <c r="N4" s="28" t="s">
        <v>24</v>
      </c>
    </row>
    <row r="5" spans="1:14" x14ac:dyDescent="0.2">
      <c r="A5" s="31">
        <v>1</v>
      </c>
      <c r="B5" s="31" t="s">
        <v>37</v>
      </c>
      <c r="C5" s="31" t="s">
        <v>34</v>
      </c>
      <c r="D5" s="31">
        <v>76</v>
      </c>
      <c r="E5" s="32">
        <v>550</v>
      </c>
      <c r="F5" s="32">
        <v>601</v>
      </c>
      <c r="G5" s="32">
        <v>574</v>
      </c>
      <c r="H5" s="25">
        <f t="shared" ref="H5:H22" si="0">ROUND((E5+F5+G5)/3,2)</f>
        <v>575</v>
      </c>
      <c r="I5" s="17">
        <f t="shared" ref="I5:I22" si="1">SQRT(((SUM((POWER(G5-H5,2)),(POWER(F5-H5,2)),(POWER(E5-H5,2)))/(COLUMNS(E5:G5)-1))))</f>
        <v>25.514701644346147</v>
      </c>
      <c r="J5" s="18">
        <f t="shared" ref="J5:J22" si="2">I5/H5*100</f>
        <v>4.4373394164080251</v>
      </c>
      <c r="K5" s="19">
        <f t="shared" ref="K5:K22" si="3">((D5/3)*(SUM(E5:G5)))</f>
        <v>43700</v>
      </c>
      <c r="L5" s="20">
        <f t="shared" ref="L5:L22" si="4">K5/D5</f>
        <v>575</v>
      </c>
      <c r="M5" s="19">
        <f t="shared" ref="M5:M22" si="5">H5*D5</f>
        <v>43700</v>
      </c>
      <c r="N5" s="24">
        <f t="shared" ref="N5:N22" si="6">D5*E5</f>
        <v>41800</v>
      </c>
    </row>
    <row r="6" spans="1:14" x14ac:dyDescent="0.2">
      <c r="A6" s="31">
        <v>2</v>
      </c>
      <c r="B6" s="31" t="s">
        <v>38</v>
      </c>
      <c r="C6" s="31" t="s">
        <v>34</v>
      </c>
      <c r="D6" s="31">
        <v>3</v>
      </c>
      <c r="E6" s="32">
        <v>9300</v>
      </c>
      <c r="F6" s="32">
        <v>9534</v>
      </c>
      <c r="G6" s="32">
        <v>9720</v>
      </c>
      <c r="H6" s="25">
        <f t="shared" si="0"/>
        <v>9518</v>
      </c>
      <c r="I6" s="17">
        <f t="shared" si="1"/>
        <v>210.45664636689429</v>
      </c>
      <c r="J6" s="18">
        <f t="shared" si="2"/>
        <v>2.2111435844388976</v>
      </c>
      <c r="K6" s="19">
        <f t="shared" si="3"/>
        <v>28554</v>
      </c>
      <c r="L6" s="20">
        <f t="shared" si="4"/>
        <v>9518</v>
      </c>
      <c r="M6" s="19">
        <f t="shared" si="5"/>
        <v>28554</v>
      </c>
      <c r="N6" s="24">
        <f t="shared" si="6"/>
        <v>27900</v>
      </c>
    </row>
    <row r="7" spans="1:14" x14ac:dyDescent="0.2">
      <c r="A7" s="31">
        <v>3</v>
      </c>
      <c r="B7" s="31" t="s">
        <v>39</v>
      </c>
      <c r="C7" s="31" t="s">
        <v>34</v>
      </c>
      <c r="D7" s="31">
        <v>35</v>
      </c>
      <c r="E7" s="32">
        <v>977</v>
      </c>
      <c r="F7" s="32">
        <v>1088</v>
      </c>
      <c r="G7" s="32">
        <v>1050</v>
      </c>
      <c r="H7" s="25">
        <f t="shared" si="0"/>
        <v>1038.33</v>
      </c>
      <c r="I7" s="17">
        <f t="shared" si="1"/>
        <v>56.412173774815663</v>
      </c>
      <c r="J7" s="18">
        <f t="shared" si="2"/>
        <v>5.4329715769375504</v>
      </c>
      <c r="K7" s="19">
        <f t="shared" si="3"/>
        <v>36341.666666666664</v>
      </c>
      <c r="L7" s="20">
        <f t="shared" si="4"/>
        <v>1038.3333333333333</v>
      </c>
      <c r="M7" s="19">
        <f t="shared" si="5"/>
        <v>36341.549999999996</v>
      </c>
      <c r="N7" s="24">
        <f t="shared" si="6"/>
        <v>34195</v>
      </c>
    </row>
    <row r="8" spans="1:14" x14ac:dyDescent="0.2">
      <c r="A8" s="31">
        <v>4</v>
      </c>
      <c r="B8" s="31" t="s">
        <v>40</v>
      </c>
      <c r="C8" s="31" t="s">
        <v>34</v>
      </c>
      <c r="D8" s="31">
        <v>15</v>
      </c>
      <c r="E8" s="32">
        <v>950</v>
      </c>
      <c r="F8" s="32">
        <v>1097</v>
      </c>
      <c r="G8" s="32">
        <v>1082</v>
      </c>
      <c r="H8" s="25">
        <f t="shared" si="0"/>
        <v>1043</v>
      </c>
      <c r="I8" s="17">
        <f t="shared" si="1"/>
        <v>80.888812576276578</v>
      </c>
      <c r="J8" s="18">
        <f t="shared" si="2"/>
        <v>7.7553990964790582</v>
      </c>
      <c r="K8" s="19">
        <f t="shared" si="3"/>
        <v>15645</v>
      </c>
      <c r="L8" s="20">
        <f t="shared" si="4"/>
        <v>1043</v>
      </c>
      <c r="M8" s="19">
        <f t="shared" si="5"/>
        <v>15645</v>
      </c>
      <c r="N8" s="24">
        <f t="shared" si="6"/>
        <v>14250</v>
      </c>
    </row>
    <row r="9" spans="1:14" ht="25.5" x14ac:dyDescent="0.2">
      <c r="A9" s="31">
        <v>5</v>
      </c>
      <c r="B9" s="31" t="s">
        <v>41</v>
      </c>
      <c r="C9" s="31" t="s">
        <v>42</v>
      </c>
      <c r="D9" s="31">
        <v>100</v>
      </c>
      <c r="E9" s="32">
        <v>340</v>
      </c>
      <c r="F9" s="32">
        <v>346</v>
      </c>
      <c r="G9" s="32">
        <v>375</v>
      </c>
      <c r="H9" s="25">
        <f t="shared" si="0"/>
        <v>353.67</v>
      </c>
      <c r="I9" s="17">
        <f t="shared" si="1"/>
        <v>18.717193967045382</v>
      </c>
      <c r="J9" s="18">
        <f t="shared" si="2"/>
        <v>5.2922764065499992</v>
      </c>
      <c r="K9" s="19">
        <f t="shared" si="3"/>
        <v>35366.666666666672</v>
      </c>
      <c r="L9" s="20">
        <f t="shared" si="4"/>
        <v>353.66666666666674</v>
      </c>
      <c r="M9" s="19">
        <f t="shared" si="5"/>
        <v>35367</v>
      </c>
      <c r="N9" s="24">
        <f t="shared" si="6"/>
        <v>34000</v>
      </c>
    </row>
    <row r="10" spans="1:14" ht="25.5" x14ac:dyDescent="0.2">
      <c r="A10" s="31">
        <v>6</v>
      </c>
      <c r="B10" s="31" t="s">
        <v>43</v>
      </c>
      <c r="C10" s="31" t="s">
        <v>44</v>
      </c>
      <c r="D10" s="31">
        <v>2</v>
      </c>
      <c r="E10" s="32">
        <v>1900</v>
      </c>
      <c r="F10" s="32">
        <v>1918</v>
      </c>
      <c r="G10" s="32">
        <v>2235</v>
      </c>
      <c r="H10" s="25">
        <f t="shared" si="0"/>
        <v>2017.67</v>
      </c>
      <c r="I10" s="17">
        <f t="shared" si="1"/>
        <v>188.43124303044866</v>
      </c>
      <c r="J10" s="18">
        <f t="shared" si="2"/>
        <v>9.3390516303681288</v>
      </c>
      <c r="K10" s="19">
        <f t="shared" si="3"/>
        <v>4035.333333333333</v>
      </c>
      <c r="L10" s="20">
        <f t="shared" si="4"/>
        <v>2017.6666666666665</v>
      </c>
      <c r="M10" s="19">
        <f t="shared" si="5"/>
        <v>4035.34</v>
      </c>
      <c r="N10" s="24">
        <f t="shared" si="6"/>
        <v>3800</v>
      </c>
    </row>
    <row r="11" spans="1:14" ht="25.5" x14ac:dyDescent="0.2">
      <c r="A11" s="31">
        <v>7</v>
      </c>
      <c r="B11" s="31" t="s">
        <v>43</v>
      </c>
      <c r="C11" s="31" t="s">
        <v>44</v>
      </c>
      <c r="D11" s="31">
        <v>2</v>
      </c>
      <c r="E11" s="32">
        <v>1105</v>
      </c>
      <c r="F11" s="32">
        <v>1191</v>
      </c>
      <c r="G11" s="32">
        <v>1315</v>
      </c>
      <c r="H11" s="25">
        <f t="shared" si="0"/>
        <v>1203.67</v>
      </c>
      <c r="I11" s="17">
        <f t="shared" si="1"/>
        <v>105.5714608689299</v>
      </c>
      <c r="J11" s="18">
        <f t="shared" si="2"/>
        <v>8.7707977160625337</v>
      </c>
      <c r="K11" s="19">
        <f t="shared" si="3"/>
        <v>2407.333333333333</v>
      </c>
      <c r="L11" s="20">
        <f t="shared" si="4"/>
        <v>1203.6666666666665</v>
      </c>
      <c r="M11" s="19">
        <f t="shared" si="5"/>
        <v>2407.34</v>
      </c>
      <c r="N11" s="24">
        <f t="shared" si="6"/>
        <v>2210</v>
      </c>
    </row>
    <row r="12" spans="1:14" x14ac:dyDescent="0.2">
      <c r="A12" s="31">
        <v>8</v>
      </c>
      <c r="B12" s="31" t="s">
        <v>45</v>
      </c>
      <c r="C12" s="31" t="s">
        <v>34</v>
      </c>
      <c r="D12" s="31">
        <v>14</v>
      </c>
      <c r="E12" s="32">
        <v>465</v>
      </c>
      <c r="F12" s="32">
        <v>471</v>
      </c>
      <c r="G12" s="32">
        <v>489</v>
      </c>
      <c r="H12" s="25">
        <f t="shared" si="0"/>
        <v>475</v>
      </c>
      <c r="I12" s="17">
        <f t="shared" si="1"/>
        <v>12.489995996796797</v>
      </c>
      <c r="J12" s="18">
        <f t="shared" si="2"/>
        <v>2.6294728414309043</v>
      </c>
      <c r="K12" s="19">
        <f t="shared" si="3"/>
        <v>6650</v>
      </c>
      <c r="L12" s="20">
        <f t="shared" si="4"/>
        <v>475</v>
      </c>
      <c r="M12" s="19">
        <f t="shared" si="5"/>
        <v>6650</v>
      </c>
      <c r="N12" s="24">
        <f t="shared" si="6"/>
        <v>6510</v>
      </c>
    </row>
    <row r="13" spans="1:14" x14ac:dyDescent="0.2">
      <c r="A13" s="31">
        <v>9</v>
      </c>
      <c r="B13" s="31" t="s">
        <v>46</v>
      </c>
      <c r="C13" s="31" t="s">
        <v>34</v>
      </c>
      <c r="D13" s="31">
        <v>2000</v>
      </c>
      <c r="E13" s="32">
        <v>10.7</v>
      </c>
      <c r="F13" s="32">
        <v>11</v>
      </c>
      <c r="G13" s="32">
        <v>11</v>
      </c>
      <c r="H13" s="25">
        <f t="shared" si="0"/>
        <v>10.9</v>
      </c>
      <c r="I13" s="17">
        <f t="shared" si="1"/>
        <v>0.17320508075688815</v>
      </c>
      <c r="J13" s="18">
        <f t="shared" si="2"/>
        <v>1.5890374381365886</v>
      </c>
      <c r="K13" s="19">
        <f t="shared" si="3"/>
        <v>21800</v>
      </c>
      <c r="L13" s="20">
        <f t="shared" si="4"/>
        <v>10.9</v>
      </c>
      <c r="M13" s="19">
        <f t="shared" si="5"/>
        <v>21800</v>
      </c>
      <c r="N13" s="24">
        <f t="shared" si="6"/>
        <v>21400</v>
      </c>
    </row>
    <row r="14" spans="1:14" x14ac:dyDescent="0.2">
      <c r="A14" s="31">
        <v>10</v>
      </c>
      <c r="B14" s="31" t="s">
        <v>47</v>
      </c>
      <c r="C14" s="31" t="s">
        <v>34</v>
      </c>
      <c r="D14" s="31">
        <v>1000</v>
      </c>
      <c r="E14" s="32">
        <v>8.5</v>
      </c>
      <c r="F14" s="32">
        <v>10</v>
      </c>
      <c r="G14" s="32">
        <v>10</v>
      </c>
      <c r="H14" s="25">
        <f t="shared" si="0"/>
        <v>9.5</v>
      </c>
      <c r="I14" s="17">
        <f t="shared" si="1"/>
        <v>0.8660254037844386</v>
      </c>
      <c r="J14" s="18">
        <f t="shared" si="2"/>
        <v>9.1160568819414589</v>
      </c>
      <c r="K14" s="19">
        <f t="shared" si="3"/>
        <v>9500</v>
      </c>
      <c r="L14" s="20">
        <f t="shared" si="4"/>
        <v>9.5</v>
      </c>
      <c r="M14" s="19">
        <f t="shared" si="5"/>
        <v>9500</v>
      </c>
      <c r="N14" s="24">
        <f t="shared" si="6"/>
        <v>8500</v>
      </c>
    </row>
    <row r="15" spans="1:14" ht="25.5" x14ac:dyDescent="0.2">
      <c r="A15" s="31">
        <v>11</v>
      </c>
      <c r="B15" s="31" t="s">
        <v>48</v>
      </c>
      <c r="C15" s="31" t="s">
        <v>34</v>
      </c>
      <c r="D15" s="31">
        <v>3</v>
      </c>
      <c r="E15" s="32">
        <v>2400</v>
      </c>
      <c r="F15" s="32">
        <v>2580</v>
      </c>
      <c r="G15" s="32">
        <v>2694</v>
      </c>
      <c r="H15" s="25">
        <f t="shared" si="0"/>
        <v>2558</v>
      </c>
      <c r="I15" s="17">
        <f t="shared" si="1"/>
        <v>148.22955170950223</v>
      </c>
      <c r="J15" s="18">
        <f t="shared" si="2"/>
        <v>5.7947440074082186</v>
      </c>
      <c r="K15" s="19">
        <f t="shared" si="3"/>
        <v>7674</v>
      </c>
      <c r="L15" s="20">
        <f t="shared" si="4"/>
        <v>2558</v>
      </c>
      <c r="M15" s="19">
        <f t="shared" si="5"/>
        <v>7674</v>
      </c>
      <c r="N15" s="24">
        <f t="shared" si="6"/>
        <v>7200</v>
      </c>
    </row>
    <row r="16" spans="1:14" x14ac:dyDescent="0.2">
      <c r="A16" s="31">
        <v>12</v>
      </c>
      <c r="B16" s="31" t="s">
        <v>49</v>
      </c>
      <c r="C16" s="31" t="s">
        <v>34</v>
      </c>
      <c r="D16" s="31">
        <v>20</v>
      </c>
      <c r="E16" s="32">
        <v>350</v>
      </c>
      <c r="F16" s="32">
        <v>397</v>
      </c>
      <c r="G16" s="32">
        <v>395</v>
      </c>
      <c r="H16" s="25">
        <f t="shared" si="0"/>
        <v>380.67</v>
      </c>
      <c r="I16" s="17">
        <f t="shared" si="1"/>
        <v>26.576932667258649</v>
      </c>
      <c r="J16" s="18">
        <f t="shared" si="2"/>
        <v>6.9816199509440322</v>
      </c>
      <c r="K16" s="19">
        <f t="shared" si="3"/>
        <v>7613.3333333333339</v>
      </c>
      <c r="L16" s="20">
        <f t="shared" si="4"/>
        <v>380.66666666666669</v>
      </c>
      <c r="M16" s="19">
        <f t="shared" si="5"/>
        <v>7613.4000000000005</v>
      </c>
      <c r="N16" s="24">
        <f t="shared" si="6"/>
        <v>7000</v>
      </c>
    </row>
    <row r="17" spans="1:14" x14ac:dyDescent="0.2">
      <c r="A17" s="31">
        <v>13</v>
      </c>
      <c r="B17" s="31" t="s">
        <v>50</v>
      </c>
      <c r="C17" s="31" t="s">
        <v>34</v>
      </c>
      <c r="D17" s="31">
        <v>100</v>
      </c>
      <c r="E17" s="32">
        <v>14.7</v>
      </c>
      <c r="F17" s="32">
        <v>16</v>
      </c>
      <c r="G17" s="32">
        <v>16</v>
      </c>
      <c r="H17" s="25">
        <f t="shared" si="0"/>
        <v>15.57</v>
      </c>
      <c r="I17" s="17">
        <f t="shared" si="1"/>
        <v>0.75056645275418521</v>
      </c>
      <c r="J17" s="18">
        <f t="shared" si="2"/>
        <v>4.8205937877596989</v>
      </c>
      <c r="K17" s="19">
        <f t="shared" si="3"/>
        <v>1556.666666666667</v>
      </c>
      <c r="L17" s="20">
        <f t="shared" si="4"/>
        <v>15.56666666666667</v>
      </c>
      <c r="M17" s="19">
        <f t="shared" si="5"/>
        <v>1557</v>
      </c>
      <c r="N17" s="24">
        <f t="shared" si="6"/>
        <v>1470</v>
      </c>
    </row>
    <row r="18" spans="1:14" x14ac:dyDescent="0.2">
      <c r="A18" s="31">
        <v>14</v>
      </c>
      <c r="B18" s="31" t="s">
        <v>51</v>
      </c>
      <c r="C18" s="31" t="s">
        <v>34</v>
      </c>
      <c r="D18" s="31">
        <v>200</v>
      </c>
      <c r="E18" s="32">
        <v>6.8</v>
      </c>
      <c r="F18" s="32">
        <v>7</v>
      </c>
      <c r="G18" s="32">
        <v>8</v>
      </c>
      <c r="H18" s="25">
        <f t="shared" si="0"/>
        <v>7.27</v>
      </c>
      <c r="I18" s="17">
        <f t="shared" si="1"/>
        <v>0.64292301249838624</v>
      </c>
      <c r="J18" s="18">
        <f t="shared" si="2"/>
        <v>8.8435077372542814</v>
      </c>
      <c r="K18" s="19">
        <f t="shared" si="3"/>
        <v>1453.3333333333335</v>
      </c>
      <c r="L18" s="20">
        <f t="shared" si="4"/>
        <v>7.2666666666666675</v>
      </c>
      <c r="M18" s="19">
        <f t="shared" si="5"/>
        <v>1454</v>
      </c>
      <c r="N18" s="24">
        <f t="shared" si="6"/>
        <v>1360</v>
      </c>
    </row>
    <row r="19" spans="1:14" x14ac:dyDescent="0.2">
      <c r="A19" s="31">
        <v>15</v>
      </c>
      <c r="B19" s="31" t="s">
        <v>52</v>
      </c>
      <c r="C19" s="31" t="s">
        <v>34</v>
      </c>
      <c r="D19" s="31">
        <v>100</v>
      </c>
      <c r="E19" s="32">
        <v>5.5</v>
      </c>
      <c r="F19" s="32">
        <v>6</v>
      </c>
      <c r="G19" s="32">
        <v>6</v>
      </c>
      <c r="H19" s="25">
        <f t="shared" si="0"/>
        <v>5.83</v>
      </c>
      <c r="I19" s="17">
        <f t="shared" si="1"/>
        <v>0.28870400066504104</v>
      </c>
      <c r="J19" s="18">
        <f t="shared" si="2"/>
        <v>4.9520411777880105</v>
      </c>
      <c r="K19" s="19">
        <f t="shared" si="3"/>
        <v>583.33333333333337</v>
      </c>
      <c r="L19" s="20">
        <f t="shared" si="4"/>
        <v>5.8333333333333339</v>
      </c>
      <c r="M19" s="19">
        <f t="shared" si="5"/>
        <v>583</v>
      </c>
      <c r="N19" s="24">
        <f t="shared" si="6"/>
        <v>550</v>
      </c>
    </row>
    <row r="20" spans="1:14" x14ac:dyDescent="0.2">
      <c r="A20" s="31">
        <v>16</v>
      </c>
      <c r="B20" s="31" t="s">
        <v>53</v>
      </c>
      <c r="C20" s="31" t="s">
        <v>42</v>
      </c>
      <c r="D20" s="31">
        <v>1</v>
      </c>
      <c r="E20" s="32">
        <v>1100</v>
      </c>
      <c r="F20" s="32">
        <v>1189</v>
      </c>
      <c r="G20" s="32">
        <v>1316</v>
      </c>
      <c r="H20" s="25">
        <f t="shared" si="0"/>
        <v>1201.67</v>
      </c>
      <c r="I20" s="17">
        <f t="shared" si="1"/>
        <v>108.55566935908966</v>
      </c>
      <c r="J20" s="18">
        <f t="shared" si="2"/>
        <v>9.0337338336722777</v>
      </c>
      <c r="K20" s="19">
        <f t="shared" si="3"/>
        <v>1201.6666666666665</v>
      </c>
      <c r="L20" s="20">
        <f t="shared" si="4"/>
        <v>1201.6666666666665</v>
      </c>
      <c r="M20" s="19">
        <f t="shared" si="5"/>
        <v>1201.67</v>
      </c>
      <c r="N20" s="24">
        <f t="shared" si="6"/>
        <v>1100</v>
      </c>
    </row>
    <row r="21" spans="1:14" ht="25.5" x14ac:dyDescent="0.2">
      <c r="A21" s="31">
        <v>17</v>
      </c>
      <c r="B21" s="31" t="s">
        <v>54</v>
      </c>
      <c r="C21" s="31" t="s">
        <v>42</v>
      </c>
      <c r="D21" s="31">
        <v>1</v>
      </c>
      <c r="E21" s="32">
        <v>4100</v>
      </c>
      <c r="F21" s="32">
        <v>4907</v>
      </c>
      <c r="G21" s="32">
        <v>4629</v>
      </c>
      <c r="H21" s="25">
        <f t="shared" si="0"/>
        <v>4545.33</v>
      </c>
      <c r="I21" s="17">
        <f t="shared" si="1"/>
        <v>409.95406248749384</v>
      </c>
      <c r="J21" s="18">
        <f t="shared" si="2"/>
        <v>9.0192365018050147</v>
      </c>
      <c r="K21" s="19">
        <f t="shared" si="3"/>
        <v>4545.333333333333</v>
      </c>
      <c r="L21" s="20">
        <f t="shared" si="4"/>
        <v>4545.333333333333</v>
      </c>
      <c r="M21" s="19">
        <f t="shared" si="5"/>
        <v>4545.33</v>
      </c>
      <c r="N21" s="24">
        <f t="shared" si="6"/>
        <v>4100</v>
      </c>
    </row>
    <row r="22" spans="1:14" x14ac:dyDescent="0.2">
      <c r="A22" s="31">
        <v>18</v>
      </c>
      <c r="B22" s="31" t="s">
        <v>55</v>
      </c>
      <c r="C22" s="31" t="s">
        <v>42</v>
      </c>
      <c r="D22" s="31">
        <v>1</v>
      </c>
      <c r="E22" s="32">
        <v>1100</v>
      </c>
      <c r="F22" s="32">
        <v>1111</v>
      </c>
      <c r="G22" s="32">
        <v>1269</v>
      </c>
      <c r="H22" s="25">
        <f t="shared" si="0"/>
        <v>1160</v>
      </c>
      <c r="I22" s="17">
        <f t="shared" si="1"/>
        <v>94.556861200020805</v>
      </c>
      <c r="J22" s="18">
        <f t="shared" si="2"/>
        <v>8.1514535517259326</v>
      </c>
      <c r="K22" s="19">
        <f t="shared" si="3"/>
        <v>1160</v>
      </c>
      <c r="L22" s="20">
        <f t="shared" si="4"/>
        <v>1160</v>
      </c>
      <c r="M22" s="19">
        <f t="shared" si="5"/>
        <v>1160</v>
      </c>
      <c r="N22" s="24">
        <f t="shared" si="6"/>
        <v>1100</v>
      </c>
    </row>
    <row r="23" spans="1:14" ht="15" customHeight="1" x14ac:dyDescent="0.2">
      <c r="A23" s="37" t="s">
        <v>22</v>
      </c>
      <c r="B23" s="37"/>
      <c r="C23" s="37"/>
      <c r="D23" s="37"/>
      <c r="E23" s="38"/>
      <c r="F23" s="38"/>
      <c r="G23" s="38"/>
      <c r="H23" s="37"/>
      <c r="I23" s="37"/>
      <c r="J23" s="37"/>
      <c r="K23" s="37"/>
      <c r="L23" s="37"/>
      <c r="M23" s="21">
        <f>SUM(M5:M22)</f>
        <v>229788.62999999998</v>
      </c>
      <c r="N23" s="24">
        <f>SUM(N5:N22)</f>
        <v>218445</v>
      </c>
    </row>
    <row r="25" spans="1:14" ht="27.75" customHeight="1" x14ac:dyDescent="0.25">
      <c r="B25" s="36" t="s">
        <v>26</v>
      </c>
      <c r="C25" s="36"/>
      <c r="D25" s="36"/>
      <c r="E25" s="36"/>
      <c r="F25" s="36"/>
      <c r="G25" s="36"/>
      <c r="H25" s="36"/>
      <c r="I25" s="36"/>
      <c r="J25" s="23">
        <f>N23</f>
        <v>218445</v>
      </c>
      <c r="K25" s="22" t="s">
        <v>25</v>
      </c>
    </row>
    <row r="27" spans="1:14" ht="47.25" customHeight="1" x14ac:dyDescent="0.25">
      <c r="B27" s="35" t="s">
        <v>35</v>
      </c>
      <c r="C27" s="35"/>
      <c r="K27" s="30" t="s">
        <v>36</v>
      </c>
    </row>
    <row r="29" spans="1:14" ht="15.75" x14ac:dyDescent="0.25">
      <c r="I29" s="14"/>
      <c r="J29" s="15" t="s">
        <v>33</v>
      </c>
      <c r="K29" s="15"/>
    </row>
  </sheetData>
  <mergeCells count="12">
    <mergeCell ref="B27:C27"/>
    <mergeCell ref="B25:I25"/>
    <mergeCell ref="A23:L23"/>
    <mergeCell ref="K1:M1"/>
    <mergeCell ref="A3:A4"/>
    <mergeCell ref="B3:B4"/>
    <mergeCell ref="C3:C4"/>
    <mergeCell ref="D3:D4"/>
    <mergeCell ref="E3:G3"/>
    <mergeCell ref="H3:J3"/>
    <mergeCell ref="K3:N3"/>
    <mergeCell ref="A2:N2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Александр А. Кочисов</cp:lastModifiedBy>
  <cp:lastPrinted>2026-02-13T07:27:01Z</cp:lastPrinted>
  <dcterms:created xsi:type="dcterms:W3CDTF">2014-01-15T18:15:09Z</dcterms:created>
  <dcterms:modified xsi:type="dcterms:W3CDTF">2026-05-29T15:27:34Z</dcterms:modified>
</cp:coreProperties>
</file>