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8F2AE5B-FA32-4513-BDD8-0870AA01B1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  <sheet name="Лист3" sheetId="3" r:id="rId2"/>
    <sheet name="Лист1" sheetId="4" r:id="rId3"/>
  </sheets>
  <definedNames>
    <definedName name="_xlnm._FilterDatabase" localSheetId="0" hidden="1">Лист2!$A$13:$AG$24</definedName>
    <definedName name="_xlnm.Print_Area" localSheetId="0">Лист2!$A$1:$AB$24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3" l="1"/>
  <c r="F6" i="3"/>
  <c r="G5" i="3"/>
  <c r="F5" i="3"/>
  <c r="G4" i="3"/>
  <c r="F4" i="3"/>
  <c r="G3" i="3"/>
  <c r="F3" i="3"/>
  <c r="R23" i="2"/>
  <c r="J22" i="2"/>
  <c r="O22" i="2" s="1"/>
  <c r="AH22" i="2" s="1"/>
  <c r="L22" i="2"/>
  <c r="J21" i="2"/>
  <c r="O21" i="2" s="1"/>
  <c r="L21" i="2"/>
  <c r="J20" i="2"/>
  <c r="O20" i="2" s="1"/>
  <c r="L20" i="2"/>
  <c r="J19" i="2"/>
  <c r="O19" i="2" s="1"/>
  <c r="L19" i="2"/>
  <c r="L18" i="2"/>
  <c r="J18" i="2"/>
  <c r="O18" i="2" s="1"/>
  <c r="T23" i="2" l="1"/>
  <c r="M22" i="2"/>
  <c r="N22" i="2" s="1"/>
  <c r="M20" i="2"/>
  <c r="N20" i="2" s="1"/>
  <c r="M19" i="2"/>
  <c r="N19" i="2" s="1"/>
  <c r="M21" i="2"/>
  <c r="N21" i="2" s="1"/>
  <c r="M18" i="2"/>
  <c r="N18" i="2" s="1"/>
  <c r="L17" i="2"/>
  <c r="J17" i="2"/>
  <c r="O17" i="2" s="1"/>
  <c r="L16" i="2"/>
  <c r="J16" i="2"/>
  <c r="O16" i="2" s="1"/>
  <c r="L15" i="2"/>
  <c r="J15" i="2"/>
  <c r="O15" i="2" s="1"/>
  <c r="L14" i="2"/>
  <c r="J14" i="2"/>
  <c r="O14" i="2" s="1"/>
  <c r="AH14" i="2" s="1"/>
  <c r="O23" i="2" l="1"/>
  <c r="M16" i="2"/>
  <c r="N16" i="2" s="1"/>
  <c r="M17" i="2"/>
  <c r="N17" i="2" s="1"/>
  <c r="M15" i="2"/>
  <c r="N15" i="2" s="1"/>
  <c r="M14" i="2"/>
  <c r="N14" i="2" s="1"/>
  <c r="S23" i="2" l="1"/>
  <c r="S27" i="2" s="1"/>
  <c r="Q23" i="2"/>
</calcChain>
</file>

<file path=xl/sharedStrings.xml><?xml version="1.0" encoding="utf-8"?>
<sst xmlns="http://schemas.openxmlformats.org/spreadsheetml/2006/main" count="100" uniqueCount="68">
  <si>
    <t>№ п/п</t>
  </si>
  <si>
    <t>Наименование товара, работ, услуг</t>
  </si>
  <si>
    <t>Объем</t>
  </si>
  <si>
    <t>Ед.изм.</t>
  </si>
  <si>
    <t>Цена за ед.изм.</t>
  </si>
  <si>
    <t>Совокупность значений</t>
  </si>
  <si>
    <t>Рыночная стоимость</t>
  </si>
  <si>
    <t>Сред.квадр.откл. σ=</t>
  </si>
  <si>
    <t>Коэфф вариации V=</t>
  </si>
  <si>
    <t>Средн. арифм.</t>
  </si>
  <si>
    <t>Начальная (максимальная) цена контракта</t>
  </si>
  <si>
    <t>Кол-во источников</t>
  </si>
  <si>
    <t>Используемый метод определения НМЦК, обоснование его применения</t>
  </si>
  <si>
    <t xml:space="preserve">Метод сопоставимых рыночных цен (анализ рынка), используется в связи с его закреплением в качестве приоритетного в ч. 6 ст. 22 Федерального закона от 05.04.2013 № 44-ФЗ «О контрактной системе в сфере осуществления закупок товаров, работ, услуг для государственных и муниципальных нужд», п. 3.2 «Методических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поставщиком» (утв. Приказом МЭР от 02.10.2013 № 567). В отношении объекта закупки отсутствуют утвержденные тарифы и нормативы на отпускные цены. </t>
  </si>
  <si>
    <t>Ценовое предложение №4</t>
  </si>
  <si>
    <t>Ценовое предложение №5</t>
  </si>
  <si>
    <t>Расчетные формулы</t>
  </si>
  <si>
    <t>коэффициент вариации V</t>
  </si>
  <si>
    <t>среднее квадратичное отклонение Q</t>
  </si>
  <si>
    <t>начальная (максимальная) цена контракта для каждого предмета закупки (рыночная стоимость)</t>
  </si>
  <si>
    <t xml:space="preserve">средняя арифметическая величина цены единицы товара, работы, услуги - &lt;ц&gt; </t>
  </si>
  <si>
    <t xml:space="preserve">цi  - цена единицы товара, работы, услуги, указанная в предложении с номером i;
&lt;ц&gt; - средняя арифметическая величина цены единицы товара, работы, услуги;
n - количество значений, используемых в расчете
</t>
  </si>
  <si>
    <t>сумма НМЦК всех предметов закупки</t>
  </si>
  <si>
    <t>отношение суммы цен единицы товара, указанных во всех ценовых предложениях к количеству полученных ценовых предложений</t>
  </si>
  <si>
    <t>Дата составления</t>
  </si>
  <si>
    <t xml:space="preserve">Кол-во </t>
  </si>
  <si>
    <t xml:space="preserve">Ценовое предложение № 1 </t>
  </si>
  <si>
    <t xml:space="preserve">Ценовое предложение № 2 </t>
  </si>
  <si>
    <t xml:space="preserve">Ценовое предложение № 3 </t>
  </si>
  <si>
    <t xml:space="preserve">Итого  НМЦК </t>
  </si>
  <si>
    <t>Начальная (максимальная) цена контракта, согласно выделенным лимитам</t>
  </si>
  <si>
    <t>v - количество (объем) закупаемого товара (работы, услуги);
n - количество значений, используемых в расчете;
i - номер источника ценовой информации;
цi  - цена единицы товара, работы, услуги, представленная в предложении с номером i</t>
  </si>
  <si>
    <t>шт.</t>
  </si>
  <si>
    <t>пач.</t>
  </si>
  <si>
    <t>Поставка канцелярских товаров</t>
  </si>
  <si>
    <t>окпд</t>
  </si>
  <si>
    <t>сумма по окпд</t>
  </si>
  <si>
    <t>Обоснование начальной (максимальной) цены контракта 
для проведения закупки</t>
  </si>
  <si>
    <t>17.23</t>
  </si>
  <si>
    <t>22.29</t>
  </si>
  <si>
    <t>остаток</t>
  </si>
  <si>
    <t>Корректор ленточный 5мм*10м "Integro" CT_089169 Hatber</t>
  </si>
  <si>
    <t>2Базовая</t>
  </si>
  <si>
    <t>00-00145424</t>
  </si>
  <si>
    <t>скрепка</t>
  </si>
  <si>
    <t>Клейкая лента (скотч) двусторонняя 50мм*25м, 95мкм, полипропилен, белая 0104-2810 Нова Ролл</t>
  </si>
  <si>
    <t>00-00110249</t>
  </si>
  <si>
    <t>Клей-карандаш 15г, ПВА "Economy" 553060 Attache</t>
  </si>
  <si>
    <t>00-00107448</t>
  </si>
  <si>
    <t>Линейка 30см, пластик, черный 210837 Brauberg</t>
  </si>
  <si>
    <t>00-00149688</t>
  </si>
  <si>
    <t xml:space="preserve">Ведущий инженер отдела МТО </t>
  </si>
  <si>
    <t>И.С. Ляшкевич</t>
  </si>
  <si>
    <t xml:space="preserve">Обложка д/переплёта А4 картон "кожа" зеленый,
230г/м2 </t>
  </si>
  <si>
    <t xml:space="preserve">Обложка д/переплёта А4 картон "кожа" синий,
230г/м2 </t>
  </si>
  <si>
    <t xml:space="preserve">Обложка д/переплёта А4 картон "кожа" черный,
230г/м2 </t>
  </si>
  <si>
    <t xml:space="preserve">Обложка д/переплёта А4 картон "кожа"красный,
230г/м2 </t>
  </si>
  <si>
    <t>Обложка д/переплёта А4 пласт. прозр. б/цв.,</t>
  </si>
  <si>
    <t>Бумага А4 цвет  голубой 500 листов</t>
  </si>
  <si>
    <t>Бумага А4 цвет  оранжевый 500 листов</t>
  </si>
  <si>
    <t>Бумага А4 цвет  зеленый500 листов</t>
  </si>
  <si>
    <t>Плёнка для ламинирования 100мкм А4 (216*303мм),
глянц. 4334/7390 (1уп*100шт)</t>
  </si>
  <si>
    <t>17.23.13.193</t>
  </si>
  <si>
    <t>22.29.25.000-00000027</t>
  </si>
  <si>
    <t>17.23.13.192-00000015</t>
  </si>
  <si>
    <t>22.21.42.120</t>
  </si>
  <si>
    <t>22.21</t>
  </si>
  <si>
    <t>17.21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</si>
</sst>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2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i/>
      <sz val="8"/>
      <color rgb="FF000000"/>
      <name val="Tahoma"/>
      <family val="2"/>
      <charset val="204"/>
    </font>
    <font>
      <sz val="8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164" fontId="3" fillId="0" borderId="0" xfId="0" applyNumberFormat="1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13" fillId="0" borderId="0" xfId="0" applyNumberFormat="1" applyFont="1"/>
    <xf numFmtId="0" fontId="2" fillId="4" borderId="0" xfId="0" applyFont="1" applyFill="1"/>
    <xf numFmtId="0" fontId="14" fillId="0" borderId="7" xfId="0" applyFont="1" applyBorder="1" applyAlignment="1">
      <alignment horizontal="left" vertical="top" wrapText="1" indent="8"/>
    </xf>
    <xf numFmtId="0" fontId="0" fillId="0" borderId="7" xfId="0" applyBorder="1" applyAlignment="1">
      <alignment horizontal="left" vertical="top" wrapText="1"/>
    </xf>
    <xf numFmtId="2" fontId="0" fillId="0" borderId="7" xfId="0" applyNumberFormat="1" applyBorder="1" applyAlignment="1">
      <alignment horizontal="right" vertical="top" wrapText="1"/>
    </xf>
    <xf numFmtId="0" fontId="0" fillId="0" borderId="7" xfId="0" applyBorder="1" applyAlignment="1">
      <alignment horizontal="right" vertical="top" wrapText="1"/>
    </xf>
    <xf numFmtId="0" fontId="0" fillId="0" borderId="7" xfId="0" applyBorder="1" applyAlignment="1">
      <alignment horizontal="left" vertical="top" wrapText="1" indent="8"/>
    </xf>
    <xf numFmtId="0" fontId="2" fillId="5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7" fillId="0" borderId="0" xfId="1"/>
    <xf numFmtId="0" fontId="18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left" vertical="center" wrapText="1"/>
    </xf>
    <xf numFmtId="164" fontId="0" fillId="0" borderId="0" xfId="0" applyNumberFormat="1"/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11" fillId="3" borderId="6" xfId="0" applyNumberFormat="1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64" fontId="2" fillId="0" borderId="4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1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</xdr:row>
      <xdr:rowOff>0</xdr:rowOff>
    </xdr:from>
    <xdr:to>
      <xdr:col>5</xdr:col>
      <xdr:colOff>173107</xdr:colOff>
      <xdr:row>5</xdr:row>
      <xdr:rowOff>552450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38475" y="2447925"/>
          <a:ext cx="14763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4</xdr:col>
      <xdr:colOff>503996</xdr:colOff>
      <xdr:row>6</xdr:row>
      <xdr:rowOff>419100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38475" y="3219450"/>
          <a:ext cx="9810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5</xdr:col>
      <xdr:colOff>324872</xdr:colOff>
      <xdr:row>7</xdr:row>
      <xdr:rowOff>401955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38475" y="3724275"/>
          <a:ext cx="1628140" cy="4019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akupki44fz.ru/app/okpd2/22.21.42.12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H44"/>
  <sheetViews>
    <sheetView tabSelected="1" view="pageBreakPreview" topLeftCell="A10" zoomScaleNormal="115" zoomScaleSheetLayoutView="100" workbookViewId="0">
      <pane xSplit="3" ySplit="4" topLeftCell="D14" activePane="bottomRight" state="frozen"/>
      <selection activeCell="A10" sqref="A10"/>
      <selection pane="topRight" activeCell="D10" sqref="D10"/>
      <selection pane="bottomLeft" activeCell="A14" sqref="A14"/>
      <selection pane="bottomRight" activeCell="O22" sqref="O22"/>
    </sheetView>
  </sheetViews>
  <sheetFormatPr defaultRowHeight="15" x14ac:dyDescent="0.25"/>
  <cols>
    <col min="1" max="1" width="5" customWidth="1"/>
    <col min="2" max="2" width="30.42578125" customWidth="1"/>
    <col min="3" max="3" width="11.85546875" customWidth="1"/>
    <col min="4" max="4" width="7.140625" customWidth="1"/>
    <col min="5" max="5" width="14.7109375" bestFit="1" customWidth="1"/>
    <col min="6" max="6" width="14.7109375" customWidth="1"/>
    <col min="7" max="7" width="14" customWidth="1"/>
    <col min="8" max="8" width="12.7109375" customWidth="1"/>
    <col min="9" max="9" width="13.28515625" customWidth="1"/>
    <col min="10" max="10" width="12.85546875" customWidth="1"/>
    <col min="12" max="13" width="13" customWidth="1"/>
    <col min="14" max="14" width="17.140625" customWidth="1"/>
    <col min="15" max="15" width="15.140625" customWidth="1"/>
    <col min="16" max="16" width="10.140625" hidden="1" customWidth="1"/>
    <col min="17" max="17" width="19.5703125" hidden="1" customWidth="1"/>
    <col min="18" max="18" width="13.42578125" hidden="1" customWidth="1"/>
    <col min="19" max="19" width="10" hidden="1" customWidth="1"/>
    <col min="20" max="27" width="9.140625" hidden="1" customWidth="1"/>
    <col min="28" max="32" width="0" hidden="1" customWidth="1"/>
    <col min="34" max="34" width="9.7109375" bestFit="1" customWidth="1"/>
  </cols>
  <sheetData>
    <row r="1" spans="1:34" ht="49.5" customHeight="1" x14ac:dyDescent="0.25">
      <c r="A1" s="4"/>
      <c r="B1" s="4"/>
      <c r="C1" s="4"/>
      <c r="D1" s="2"/>
      <c r="E1" s="6"/>
      <c r="F1" s="6"/>
      <c r="G1" s="6"/>
      <c r="H1" s="6"/>
      <c r="I1" s="6"/>
      <c r="J1" s="6"/>
      <c r="K1" s="2"/>
      <c r="L1" s="2"/>
      <c r="M1" s="42"/>
      <c r="N1" s="43"/>
      <c r="O1" s="43"/>
    </row>
    <row r="2" spans="1:34" ht="48" customHeight="1" x14ac:dyDescent="0.25">
      <c r="A2" s="44" t="s">
        <v>37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34" ht="78" customHeight="1" x14ac:dyDescent="0.25">
      <c r="A3" s="46" t="s">
        <v>12</v>
      </c>
      <c r="B3" s="47"/>
      <c r="C3" s="47"/>
      <c r="D3" s="46" t="s">
        <v>13</v>
      </c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34" ht="15.75" customHeight="1" x14ac:dyDescent="0.25">
      <c r="A4" s="49" t="s">
        <v>16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</row>
    <row r="5" spans="1:34" ht="38.450000000000003" customHeight="1" x14ac:dyDescent="0.25">
      <c r="A5" s="46" t="s">
        <v>20</v>
      </c>
      <c r="B5" s="46"/>
      <c r="C5" s="46"/>
      <c r="D5" s="56" t="s">
        <v>23</v>
      </c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34" ht="57" customHeight="1" x14ac:dyDescent="0.25">
      <c r="A6" s="46" t="s">
        <v>18</v>
      </c>
      <c r="B6" s="46"/>
      <c r="C6" s="46"/>
      <c r="D6" s="46" t="s">
        <v>21</v>
      </c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34" ht="46.15" customHeight="1" x14ac:dyDescent="0.25">
      <c r="A7" s="46" t="s">
        <v>17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34" ht="73.5" customHeight="1" x14ac:dyDescent="0.25">
      <c r="A8" s="57" t="s">
        <v>19</v>
      </c>
      <c r="B8" s="46"/>
      <c r="C8" s="46"/>
      <c r="D8" s="46" t="s">
        <v>31</v>
      </c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</row>
    <row r="9" spans="1:34" ht="15.75" customHeight="1" x14ac:dyDescent="0.25">
      <c r="A9" s="57" t="s">
        <v>10</v>
      </c>
      <c r="B9" s="46"/>
      <c r="C9" s="46"/>
      <c r="D9" s="46" t="s">
        <v>22</v>
      </c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</row>
    <row r="10" spans="1:34" ht="15.75" customHeight="1" x14ac:dyDescent="0.25">
      <c r="A10" s="36" t="s">
        <v>24</v>
      </c>
      <c r="B10" s="37"/>
      <c r="C10" s="38">
        <v>46281</v>
      </c>
      <c r="D10" s="39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34" ht="42.75" customHeight="1" x14ac:dyDescent="0.25">
      <c r="A11" s="59" t="s">
        <v>30</v>
      </c>
      <c r="B11" s="60"/>
      <c r="C11" s="61">
        <v>37337.01</v>
      </c>
      <c r="D11" s="62"/>
      <c r="E11" s="33" t="s">
        <v>34</v>
      </c>
      <c r="F11" s="34"/>
      <c r="G11" s="34"/>
      <c r="H11" s="34"/>
      <c r="I11" s="34"/>
      <c r="J11" s="34"/>
      <c r="K11" s="34"/>
      <c r="L11" s="34"/>
      <c r="M11" s="34"/>
      <c r="N11" s="34"/>
      <c r="O11" s="35"/>
    </row>
    <row r="12" spans="1:34" ht="45" x14ac:dyDescent="0.25">
      <c r="A12" s="40" t="s">
        <v>0</v>
      </c>
      <c r="B12" s="40" t="s">
        <v>1</v>
      </c>
      <c r="C12" s="40" t="s">
        <v>2</v>
      </c>
      <c r="D12" s="40"/>
      <c r="E12" s="3" t="s">
        <v>26</v>
      </c>
      <c r="F12" s="3" t="s">
        <v>27</v>
      </c>
      <c r="G12" s="3" t="s">
        <v>28</v>
      </c>
      <c r="H12" s="3" t="s">
        <v>14</v>
      </c>
      <c r="I12" s="3" t="s">
        <v>15</v>
      </c>
      <c r="J12" s="54" t="s">
        <v>9</v>
      </c>
      <c r="K12" s="40" t="s">
        <v>11</v>
      </c>
      <c r="L12" s="40" t="s">
        <v>7</v>
      </c>
      <c r="M12" s="40" t="s">
        <v>8</v>
      </c>
      <c r="N12" s="40" t="s">
        <v>5</v>
      </c>
      <c r="O12" s="41" t="s">
        <v>6</v>
      </c>
    </row>
    <row r="13" spans="1:34" ht="30" x14ac:dyDescent="0.25">
      <c r="A13" s="40"/>
      <c r="B13" s="40"/>
      <c r="C13" s="1" t="s">
        <v>3</v>
      </c>
      <c r="D13" s="1" t="s">
        <v>25</v>
      </c>
      <c r="E13" s="3" t="s">
        <v>4</v>
      </c>
      <c r="F13" s="3" t="s">
        <v>4</v>
      </c>
      <c r="G13" s="3" t="s">
        <v>4</v>
      </c>
      <c r="H13" s="3" t="s">
        <v>4</v>
      </c>
      <c r="I13" s="3" t="s">
        <v>4</v>
      </c>
      <c r="J13" s="55"/>
      <c r="K13" s="40"/>
      <c r="L13" s="40"/>
      <c r="M13" s="40"/>
      <c r="N13" s="40"/>
      <c r="O13" s="41"/>
      <c r="P13" t="s">
        <v>35</v>
      </c>
      <c r="R13" t="s">
        <v>36</v>
      </c>
      <c r="S13" t="s">
        <v>40</v>
      </c>
    </row>
    <row r="14" spans="1:34" ht="38.25" x14ac:dyDescent="0.25">
      <c r="A14" s="1">
        <v>1</v>
      </c>
      <c r="B14" s="13" t="s">
        <v>53</v>
      </c>
      <c r="C14" s="12" t="s">
        <v>32</v>
      </c>
      <c r="D14" s="12">
        <v>2</v>
      </c>
      <c r="E14" s="14">
        <v>566.79999999999995</v>
      </c>
      <c r="F14" s="14">
        <v>910</v>
      </c>
      <c r="G14" s="15">
        <v>655.61</v>
      </c>
      <c r="H14" s="14"/>
      <c r="I14" s="14"/>
      <c r="J14" s="14">
        <f t="shared" ref="J14:J17" si="0">AVERAGE(E14,F14,G14,H14,I14)</f>
        <v>710.8</v>
      </c>
      <c r="K14" s="12">
        <v>2</v>
      </c>
      <c r="L14" s="1">
        <f t="shared" ref="L14:L17" si="1">STDEV(E14,F14,G14,H14,I14)</f>
        <v>178.13278202883799</v>
      </c>
      <c r="M14" s="1">
        <f t="shared" ref="M14:M17" si="2">L14/J14*100</f>
        <v>25.060886610697501</v>
      </c>
      <c r="N14" s="1" t="str">
        <f t="shared" ref="N14:N17" si="3">IF(M14&lt;33,"ОДНОРОДНЫЕ","НЕОДНОРОДНЫЕ")</f>
        <v>ОДНОРОДНЫЕ</v>
      </c>
      <c r="O14" s="8">
        <f t="shared" ref="O14:O17" si="4">J14*D14</f>
        <v>1421.6</v>
      </c>
      <c r="P14" s="10" t="s">
        <v>38</v>
      </c>
      <c r="Q14" s="27" t="s">
        <v>62</v>
      </c>
      <c r="R14" s="17"/>
      <c r="S14" s="16"/>
      <c r="U14" s="14">
        <v>710.8</v>
      </c>
      <c r="AG14" t="s">
        <v>38</v>
      </c>
      <c r="AH14" s="16">
        <f>O14+O15+O16+O17+O19+O20+O21</f>
        <v>22022.05</v>
      </c>
    </row>
    <row r="15" spans="1:34" ht="38.25" x14ac:dyDescent="0.25">
      <c r="A15" s="1">
        <v>2</v>
      </c>
      <c r="B15" s="13" t="s">
        <v>54</v>
      </c>
      <c r="C15" s="12" t="s">
        <v>32</v>
      </c>
      <c r="D15" s="30">
        <v>2</v>
      </c>
      <c r="E15" s="14">
        <v>590</v>
      </c>
      <c r="F15" s="14">
        <v>842</v>
      </c>
      <c r="G15" s="15">
        <v>721.17</v>
      </c>
      <c r="H15" s="14"/>
      <c r="I15" s="14"/>
      <c r="J15" s="14">
        <f t="shared" si="0"/>
        <v>717.72</v>
      </c>
      <c r="K15" s="12">
        <v>3</v>
      </c>
      <c r="L15" s="1">
        <f t="shared" si="1"/>
        <v>126.03535072880599</v>
      </c>
      <c r="M15" s="1">
        <f t="shared" si="2"/>
        <v>17.560518130859698</v>
      </c>
      <c r="N15" s="1" t="str">
        <f t="shared" si="3"/>
        <v>ОДНОРОДНЫЕ</v>
      </c>
      <c r="O15" s="8">
        <f t="shared" si="4"/>
        <v>1435.44</v>
      </c>
      <c r="P15" s="10" t="s">
        <v>38</v>
      </c>
      <c r="Q15" s="27" t="s">
        <v>62</v>
      </c>
      <c r="R15" s="17"/>
      <c r="S15" s="16"/>
      <c r="U15" s="14">
        <v>717.72</v>
      </c>
      <c r="AG15" t="s">
        <v>38</v>
      </c>
    </row>
    <row r="16" spans="1:34" ht="38.25" x14ac:dyDescent="0.25">
      <c r="A16" s="1">
        <v>3</v>
      </c>
      <c r="B16" s="13" t="s">
        <v>55</v>
      </c>
      <c r="C16" s="12" t="s">
        <v>32</v>
      </c>
      <c r="D16" s="30">
        <v>15</v>
      </c>
      <c r="E16" s="14">
        <v>569</v>
      </c>
      <c r="F16" s="14">
        <v>850</v>
      </c>
      <c r="G16" s="15">
        <v>618.15</v>
      </c>
      <c r="H16" s="14"/>
      <c r="I16" s="14"/>
      <c r="J16" s="14">
        <f t="shared" si="0"/>
        <v>679.05</v>
      </c>
      <c r="K16" s="12">
        <v>3</v>
      </c>
      <c r="L16" s="1">
        <f t="shared" si="1"/>
        <v>150.07284064746599</v>
      </c>
      <c r="M16" s="1">
        <f t="shared" si="2"/>
        <v>22.100410963473401</v>
      </c>
      <c r="N16" s="1" t="str">
        <f t="shared" si="3"/>
        <v>ОДНОРОДНЫЕ</v>
      </c>
      <c r="O16" s="8">
        <f t="shared" si="4"/>
        <v>10185.75</v>
      </c>
      <c r="P16" s="10" t="s">
        <v>38</v>
      </c>
      <c r="Q16" s="27" t="s">
        <v>62</v>
      </c>
      <c r="R16" s="17"/>
      <c r="U16" s="14">
        <v>679.05</v>
      </c>
      <c r="AG16" t="s">
        <v>38</v>
      </c>
    </row>
    <row r="17" spans="1:34" ht="38.25" x14ac:dyDescent="0.25">
      <c r="A17" s="1">
        <v>4</v>
      </c>
      <c r="B17" s="13" t="s">
        <v>56</v>
      </c>
      <c r="C17" s="12" t="s">
        <v>32</v>
      </c>
      <c r="D17" s="30">
        <v>2</v>
      </c>
      <c r="E17" s="14">
        <v>687</v>
      </c>
      <c r="F17" s="14">
        <v>910</v>
      </c>
      <c r="G17" s="15">
        <v>655.61</v>
      </c>
      <c r="H17" s="14"/>
      <c r="I17" s="14"/>
      <c r="J17" s="14">
        <f t="shared" si="0"/>
        <v>750.87</v>
      </c>
      <c r="K17" s="12">
        <v>4</v>
      </c>
      <c r="L17" s="1">
        <f t="shared" si="1"/>
        <v>138.701480525623</v>
      </c>
      <c r="M17" s="1">
        <f t="shared" si="2"/>
        <v>18.472103097156999</v>
      </c>
      <c r="N17" s="1" t="str">
        <f t="shared" si="3"/>
        <v>ОДНОРОДНЫЕ</v>
      </c>
      <c r="O17" s="8">
        <f t="shared" si="4"/>
        <v>1501.74</v>
      </c>
      <c r="P17" s="10" t="s">
        <v>38</v>
      </c>
      <c r="Q17" s="27" t="s">
        <v>62</v>
      </c>
      <c r="R17" s="17"/>
      <c r="U17" s="14">
        <v>750.87</v>
      </c>
      <c r="AG17" t="s">
        <v>38</v>
      </c>
    </row>
    <row r="18" spans="1:34" ht="25.5" x14ac:dyDescent="0.25">
      <c r="A18" s="1">
        <v>5</v>
      </c>
      <c r="B18" s="31" t="s">
        <v>57</v>
      </c>
      <c r="C18" s="12" t="s">
        <v>32</v>
      </c>
      <c r="D18" s="30">
        <v>20</v>
      </c>
      <c r="E18" s="14">
        <v>630.20000000000005</v>
      </c>
      <c r="F18" s="14">
        <v>799</v>
      </c>
      <c r="G18" s="15">
        <v>655.22</v>
      </c>
      <c r="H18" s="14"/>
      <c r="I18" s="14"/>
      <c r="J18" s="14">
        <f t="shared" ref="J18:J22" si="5">AVERAGE(E18,F18,G18,H18,I18)</f>
        <v>694.81</v>
      </c>
      <c r="K18" s="12">
        <v>3</v>
      </c>
      <c r="L18" s="1">
        <f t="shared" ref="L18:L22" si="6">STDEV(E18,F18,G18,H18,I18)</f>
        <v>91.097135703232894</v>
      </c>
      <c r="M18" s="1">
        <f t="shared" ref="M18:M22" si="7">L18/J18*100</f>
        <v>13.1110858656658</v>
      </c>
      <c r="N18" s="24" t="str">
        <f t="shared" ref="N18:N22" si="8">IF(M18&lt;33,"ОДНОРОДНЫЕ","НЕОДНОРОДНЫЕ")</f>
        <v>ОДНОРОДНЫЕ</v>
      </c>
      <c r="O18" s="8">
        <f t="shared" ref="O18:O22" si="9">J18*D18</f>
        <v>13896.2</v>
      </c>
      <c r="P18" s="18" t="s">
        <v>39</v>
      </c>
      <c r="Q18" s="27" t="s">
        <v>63</v>
      </c>
      <c r="R18" s="17"/>
      <c r="U18" s="14">
        <v>694.81</v>
      </c>
      <c r="AG18" t="s">
        <v>39</v>
      </c>
    </row>
    <row r="19" spans="1:34" x14ac:dyDescent="0.25">
      <c r="A19" s="1">
        <v>6</v>
      </c>
      <c r="B19" s="31" t="s">
        <v>58</v>
      </c>
      <c r="C19" s="12" t="s">
        <v>33</v>
      </c>
      <c r="D19" s="30">
        <v>2</v>
      </c>
      <c r="E19" s="14"/>
      <c r="F19" s="14">
        <v>1075.3599999999999</v>
      </c>
      <c r="G19" s="15">
        <v>1420.91</v>
      </c>
      <c r="H19" s="14"/>
      <c r="I19" s="14"/>
      <c r="J19" s="14">
        <f t="shared" si="5"/>
        <v>1248.1400000000001</v>
      </c>
      <c r="K19" s="12">
        <v>3</v>
      </c>
      <c r="L19" s="1">
        <f t="shared" si="6"/>
        <v>244.34074823901199</v>
      </c>
      <c r="M19" s="1">
        <f t="shared" si="7"/>
        <v>19.576389526736701</v>
      </c>
      <c r="N19" s="1" t="str">
        <f t="shared" si="8"/>
        <v>ОДНОРОДНЫЕ</v>
      </c>
      <c r="O19" s="8">
        <f t="shared" si="9"/>
        <v>2496.2800000000002</v>
      </c>
      <c r="P19" s="10" t="s">
        <v>38</v>
      </c>
      <c r="Q19" s="28" t="s">
        <v>64</v>
      </c>
      <c r="R19" s="28" t="s">
        <v>64</v>
      </c>
      <c r="U19" s="14">
        <v>1248.1400000000001</v>
      </c>
      <c r="AG19" t="s">
        <v>38</v>
      </c>
    </row>
    <row r="20" spans="1:34" ht="25.5" x14ac:dyDescent="0.25">
      <c r="A20" s="1">
        <v>7</v>
      </c>
      <c r="B20" s="31" t="s">
        <v>59</v>
      </c>
      <c r="C20" s="12" t="s">
        <v>33</v>
      </c>
      <c r="D20" s="30">
        <v>2</v>
      </c>
      <c r="E20" s="14">
        <v>1315.2</v>
      </c>
      <c r="F20" s="14">
        <v>1075.3599999999999</v>
      </c>
      <c r="G20" s="15">
        <v>1474.92</v>
      </c>
      <c r="H20" s="14"/>
      <c r="I20" s="14"/>
      <c r="J20" s="14">
        <f t="shared" si="5"/>
        <v>1288.49</v>
      </c>
      <c r="K20" s="12">
        <v>3</v>
      </c>
      <c r="L20" s="1">
        <f t="shared" si="6"/>
        <v>201.11435287749401</v>
      </c>
      <c r="M20" s="1">
        <f t="shared" si="7"/>
        <v>15.6085303632542</v>
      </c>
      <c r="N20" s="1" t="str">
        <f t="shared" si="8"/>
        <v>ОДНОРОДНЫЕ</v>
      </c>
      <c r="O20" s="8">
        <f t="shared" si="9"/>
        <v>2576.98</v>
      </c>
      <c r="P20" s="10" t="s">
        <v>38</v>
      </c>
      <c r="Q20" s="10"/>
      <c r="R20" s="17"/>
      <c r="U20" s="14">
        <v>1288.49</v>
      </c>
      <c r="AG20" t="s">
        <v>38</v>
      </c>
    </row>
    <row r="21" spans="1:34" x14ac:dyDescent="0.25">
      <c r="A21" s="1">
        <v>8</v>
      </c>
      <c r="B21" s="31" t="s">
        <v>60</v>
      </c>
      <c r="C21" s="12" t="s">
        <v>32</v>
      </c>
      <c r="D21" s="30">
        <v>2</v>
      </c>
      <c r="E21" s="14">
        <v>1056.0999999999999</v>
      </c>
      <c r="F21" s="14">
        <v>1075.3599999999999</v>
      </c>
      <c r="G21" s="15">
        <v>1474.92</v>
      </c>
      <c r="H21" s="14"/>
      <c r="I21" s="14"/>
      <c r="J21" s="14">
        <f t="shared" si="5"/>
        <v>1202.1300000000001</v>
      </c>
      <c r="K21" s="12">
        <v>4</v>
      </c>
      <c r="L21" s="1">
        <f t="shared" si="6"/>
        <v>236.44214711707599</v>
      </c>
      <c r="M21" s="1">
        <f t="shared" si="7"/>
        <v>19.668600493879701</v>
      </c>
      <c r="N21" s="1" t="str">
        <f t="shared" si="8"/>
        <v>ОДНОРОДНЫЕ</v>
      </c>
      <c r="O21" s="8">
        <f t="shared" si="9"/>
        <v>2404.2600000000002</v>
      </c>
      <c r="P21" s="10" t="s">
        <v>38</v>
      </c>
      <c r="Q21" s="10"/>
      <c r="R21" s="17"/>
      <c r="U21" s="14">
        <v>1202.1300000000001</v>
      </c>
      <c r="AG21" t="s">
        <v>38</v>
      </c>
    </row>
    <row r="22" spans="1:34" ht="38.25" x14ac:dyDescent="0.25">
      <c r="A22" s="1">
        <v>9</v>
      </c>
      <c r="B22" s="31" t="s">
        <v>61</v>
      </c>
      <c r="C22" s="12" t="s">
        <v>32</v>
      </c>
      <c r="D22" s="30">
        <v>2</v>
      </c>
      <c r="E22" s="14">
        <v>531.9</v>
      </c>
      <c r="F22" s="14">
        <v>804.34</v>
      </c>
      <c r="G22" s="15">
        <v>791.9</v>
      </c>
      <c r="H22" s="14"/>
      <c r="I22" s="14"/>
      <c r="J22" s="14">
        <f t="shared" si="5"/>
        <v>709.38</v>
      </c>
      <c r="K22" s="12">
        <v>4</v>
      </c>
      <c r="L22" s="1">
        <f t="shared" si="6"/>
        <v>153.82799225108599</v>
      </c>
      <c r="M22" s="1">
        <f t="shared" si="7"/>
        <v>21.684850468167401</v>
      </c>
      <c r="N22" s="1" t="str">
        <f t="shared" si="8"/>
        <v>ОДНОРОДНЫЕ</v>
      </c>
      <c r="O22" s="8">
        <f t="shared" si="9"/>
        <v>1418.76</v>
      </c>
      <c r="P22" s="10" t="s">
        <v>66</v>
      </c>
      <c r="Q22" s="29" t="s">
        <v>65</v>
      </c>
      <c r="R22" s="17"/>
      <c r="U22" s="14">
        <v>709.38</v>
      </c>
      <c r="AG22" t="s">
        <v>67</v>
      </c>
      <c r="AH22" s="32">
        <f>O22</f>
        <v>1418.76</v>
      </c>
    </row>
    <row r="23" spans="1:34" ht="24.75" customHeight="1" x14ac:dyDescent="0.25">
      <c r="A23" s="2"/>
      <c r="C23" s="25"/>
      <c r="D23" s="2"/>
      <c r="E23" s="11"/>
      <c r="F23" s="11"/>
      <c r="G23" s="11"/>
      <c r="H23" s="11"/>
      <c r="I23" s="6"/>
      <c r="J23" s="6"/>
      <c r="K23" s="2"/>
      <c r="L23" s="2"/>
      <c r="M23" s="2"/>
      <c r="N23" s="9" t="s">
        <v>29</v>
      </c>
      <c r="O23" s="11">
        <f>SUM(O14:O22)</f>
        <v>37337.01</v>
      </c>
      <c r="Q23" s="16">
        <f>SUM(Q14:Q22)</f>
        <v>0</v>
      </c>
      <c r="R23" s="16">
        <f>SUM(R14:R22)</f>
        <v>0</v>
      </c>
      <c r="S23" s="16">
        <f>SUM(S14:S22)</f>
        <v>0</v>
      </c>
      <c r="T23" s="16">
        <f>SUM(T14:T22)</f>
        <v>0</v>
      </c>
    </row>
    <row r="24" spans="1:34" ht="41.25" customHeight="1" x14ac:dyDescent="0.25">
      <c r="A24" s="58" t="s">
        <v>51</v>
      </c>
      <c r="B24" s="58"/>
      <c r="C24" s="58"/>
      <c r="D24" s="58"/>
      <c r="E24" s="58"/>
      <c r="F24" s="26"/>
      <c r="G24" s="26"/>
      <c r="H24" s="26"/>
      <c r="I24" s="51" t="s">
        <v>52</v>
      </c>
      <c r="J24" s="52"/>
      <c r="K24" s="52"/>
      <c r="L24" s="52"/>
      <c r="M24" s="53"/>
      <c r="N24" s="10"/>
      <c r="O24" s="10"/>
    </row>
    <row r="25" spans="1:34" ht="14.25" customHeight="1" x14ac:dyDescent="0.25"/>
    <row r="26" spans="1:34" ht="14.25" customHeight="1" x14ac:dyDescent="0.25"/>
    <row r="27" spans="1:34" ht="15.75" customHeight="1" x14ac:dyDescent="0.25">
      <c r="S27" s="16">
        <f>R23-O23-S23</f>
        <v>-37337.01</v>
      </c>
    </row>
    <row r="28" spans="1:34" ht="15.75" customHeight="1" x14ac:dyDescent="0.25"/>
    <row r="29" spans="1:34" ht="18" customHeight="1" x14ac:dyDescent="0.25"/>
    <row r="30" spans="1:34" ht="31.5" customHeight="1" x14ac:dyDescent="0.25"/>
    <row r="31" spans="1:34" ht="14.25" customHeight="1" x14ac:dyDescent="0.25"/>
    <row r="32" spans="1:34" ht="23.25" customHeight="1" x14ac:dyDescent="0.25"/>
    <row r="33" spans="1:15" ht="30.75" customHeight="1" x14ac:dyDescent="0.25"/>
    <row r="34" spans="1:15" ht="30" customHeight="1" x14ac:dyDescent="0.25"/>
    <row r="35" spans="1:15" ht="24.95" customHeight="1" x14ac:dyDescent="0.25"/>
    <row r="36" spans="1:15" ht="16.5" customHeight="1" x14ac:dyDescent="0.25">
      <c r="E36" s="7"/>
    </row>
    <row r="37" spans="1:15" ht="15.75" customHeight="1" x14ac:dyDescent="0.25"/>
    <row r="38" spans="1:15" ht="16.5" customHeight="1" x14ac:dyDescent="0.25"/>
    <row r="39" spans="1:15" ht="15" customHeight="1" x14ac:dyDescent="0.25"/>
    <row r="40" spans="1:15" ht="15" customHeight="1" x14ac:dyDescent="0.25"/>
    <row r="41" spans="1:15" ht="15" customHeight="1" x14ac:dyDescent="0.25"/>
    <row r="42" spans="1:15" ht="14.25" customHeight="1" x14ac:dyDescent="0.25"/>
    <row r="43" spans="1:15" ht="23.25" customHeight="1" x14ac:dyDescent="0.25"/>
    <row r="44" spans="1:15" s="10" customFormat="1" ht="98.25" customHeight="1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</sheetData>
  <autoFilter ref="A13:AG24" xr:uid="{00000000-0001-0000-0000-000000000000}"/>
  <mergeCells count="31">
    <mergeCell ref="I24:M24"/>
    <mergeCell ref="J12:J13"/>
    <mergeCell ref="K12:K13"/>
    <mergeCell ref="A5:C5"/>
    <mergeCell ref="D5:O5"/>
    <mergeCell ref="A6:C6"/>
    <mergeCell ref="D6:O6"/>
    <mergeCell ref="A7:C7"/>
    <mergeCell ref="D7:O7"/>
    <mergeCell ref="A8:C8"/>
    <mergeCell ref="D8:O8"/>
    <mergeCell ref="A24:E24"/>
    <mergeCell ref="A9:C9"/>
    <mergeCell ref="D9:O9"/>
    <mergeCell ref="A11:B11"/>
    <mergeCell ref="C11:D11"/>
    <mergeCell ref="M1:O1"/>
    <mergeCell ref="A2:O2"/>
    <mergeCell ref="A3:C3"/>
    <mergeCell ref="D3:O3"/>
    <mergeCell ref="A4:O4"/>
    <mergeCell ref="E11:O11"/>
    <mergeCell ref="A10:B10"/>
    <mergeCell ref="C10:D10"/>
    <mergeCell ref="L12:L13"/>
    <mergeCell ref="M12:M13"/>
    <mergeCell ref="N12:N13"/>
    <mergeCell ref="O12:O13"/>
    <mergeCell ref="A12:A13"/>
    <mergeCell ref="B12:B13"/>
    <mergeCell ref="C12:D12"/>
  </mergeCells>
  <conditionalFormatting sqref="N14:N17 N19:N22">
    <cfRule type="containsText" dxfId="12" priority="7" operator="containsText" text="ОДНОРОДНЫЕ">
      <formula>NOT(ISERROR(SEARCH("ОДНОРОДНЫЕ",N14)))</formula>
    </cfRule>
    <cfRule type="containsText" dxfId="11" priority="8" operator="containsText" text="НЕОДНОРОДНЫЕ">
      <formula>NOT(ISERROR(SEARCH("НЕОДНОРОДНЫЕ",N14)))</formula>
    </cfRule>
    <cfRule type="containsText" dxfId="10" priority="9" operator="containsText" text="НЕ">
      <formula>NOT(ISERROR(SEARCH("НЕ",N14)))</formula>
    </cfRule>
  </conditionalFormatting>
  <conditionalFormatting sqref="N14:N17 N19:N23">
    <cfRule type="containsText" dxfId="9" priority="10" operator="containsText" text="ОДНОРОДНЫЕ">
      <formula>NOT(ISERROR(SEARCH("ОДНОРОДНЫЕ",N14)))</formula>
    </cfRule>
  </conditionalFormatting>
  <conditionalFormatting sqref="N14:N23">
    <cfRule type="containsText" dxfId="8" priority="5" operator="containsText" text="НЕОДНОРОДНЫЕ">
      <formula>NOT(ISERROR(SEARCH("НЕОДНОРОДНЫЕ",N14)))</formula>
    </cfRule>
  </conditionalFormatting>
  <conditionalFormatting sqref="N18">
    <cfRule type="containsText" dxfId="7" priority="1" operator="containsText" text="ОДНОРОДНЫЕ">
      <formula>NOT(ISERROR(SEARCH("ОДНОРОДНЫЕ",N18)))</formula>
    </cfRule>
    <cfRule type="containsText" dxfId="6" priority="2" operator="containsText" text="НЕОДНОРОДНЫЕ">
      <formula>NOT(ISERROR(SEARCH("НЕОДНОРОДНЫЕ",N18)))</formula>
    </cfRule>
    <cfRule type="containsText" dxfId="5" priority="3" operator="containsText" text="НЕ">
      <formula>NOT(ISERROR(SEARCH("НЕ",N18)))</formula>
    </cfRule>
    <cfRule type="containsText" dxfId="4" priority="4" operator="containsText" text="ОДНОРОДНЫЕ">
      <formula>NOT(ISERROR(SEARCH("ОДНОРОДНЫЕ",N18)))</formula>
    </cfRule>
  </conditionalFormatting>
  <conditionalFormatting sqref="N23">
    <cfRule type="containsText" dxfId="3" priority="20" operator="containsText" text="НЕОДНОРОДНЫЕ">
      <formula>NOT(ISERROR(SEARCH("НЕОДНОРОДНЫЕ",N23)))</formula>
    </cfRule>
    <cfRule type="containsText" dxfId="2" priority="21" operator="containsText" text="НЕ">
      <formula>NOT(ISERROR(SEARCH("НЕ",N23)))</formula>
    </cfRule>
    <cfRule type="containsText" dxfId="1" priority="22" operator="containsText" text="ОДНОРОДНЫЕ">
      <formula>NOT(ISERROR(SEARCH("ОДНОРОДНЫЕ",N23)))</formula>
    </cfRule>
    <cfRule type="containsText" dxfId="0" priority="23" operator="containsText" text="НЕОДНОРОДНЫЕ">
      <formula>NOT(ISERROR(SEARCH("НЕОДНОРОДНЫЕ",N23)))</formula>
    </cfRule>
  </conditionalFormatting>
  <hyperlinks>
    <hyperlink ref="Q22" r:id="rId1" display="https://zakupki44fz.ru/app/okpd2/22.21.42.120" xr:uid="{83A7F0FD-A321-42B5-AC72-DAC2FD460E47}"/>
  </hyperlinks>
  <pageMargins left="0.23622047244094491" right="0.23622047244094491" top="0.35433070866141736" bottom="0.35433070866141736" header="0.19685039370078741" footer="0.31496062992125984"/>
  <pageSetup paperSize="9" scale="62" fitToHeight="4" orientation="landscape" r:id="rId2"/>
  <rowBreaks count="1" manualBreakCount="1">
    <brk id="44" max="16383" man="1"/>
  </rowBreaks>
  <colBreaks count="1" manualBreakCount="1">
    <brk id="15" max="41" man="1"/>
  </col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2:G6"/>
  <sheetViews>
    <sheetView workbookViewId="0">
      <selection activeCell="A6" sqref="A6:D6"/>
    </sheetView>
  </sheetViews>
  <sheetFormatPr defaultRowHeight="15" x14ac:dyDescent="0.25"/>
  <cols>
    <col min="1" max="1" width="44.140625" customWidth="1"/>
    <col min="2" max="2" width="14.5703125" customWidth="1"/>
    <col min="3" max="3" width="18.140625" customWidth="1"/>
  </cols>
  <sheetData>
    <row r="2" spans="1:7" x14ac:dyDescent="0.25">
      <c r="A2" t="s">
        <v>44</v>
      </c>
    </row>
    <row r="3" spans="1:7" ht="33.75" customHeight="1" x14ac:dyDescent="0.25">
      <c r="A3" s="19" t="s">
        <v>41</v>
      </c>
      <c r="B3" s="20" t="s">
        <v>42</v>
      </c>
      <c r="C3" s="20" t="s">
        <v>43</v>
      </c>
      <c r="D3" s="21">
        <v>70.2</v>
      </c>
      <c r="E3" s="22"/>
      <c r="F3" s="22">
        <f t="shared" ref="F3:F6" si="0">E3*D3</f>
        <v>0</v>
      </c>
      <c r="G3" s="22">
        <f t="shared" ref="G3:G6" si="1">H3*E3</f>
        <v>0</v>
      </c>
    </row>
    <row r="4" spans="1:7" ht="60" x14ac:dyDescent="0.25">
      <c r="A4" s="23" t="s">
        <v>45</v>
      </c>
      <c r="B4" s="20" t="s">
        <v>42</v>
      </c>
      <c r="C4" s="20" t="s">
        <v>46</v>
      </c>
      <c r="D4" s="21">
        <v>358.6</v>
      </c>
      <c r="E4" s="22"/>
      <c r="F4" s="22">
        <f t="shared" si="0"/>
        <v>0</v>
      </c>
      <c r="G4" s="22">
        <f t="shared" si="1"/>
        <v>0</v>
      </c>
    </row>
    <row r="5" spans="1:7" ht="22.5" x14ac:dyDescent="0.25">
      <c r="A5" s="19" t="s">
        <v>47</v>
      </c>
      <c r="B5" s="20" t="s">
        <v>42</v>
      </c>
      <c r="C5" s="20" t="s">
        <v>48</v>
      </c>
      <c r="D5" s="21">
        <v>21.3</v>
      </c>
      <c r="E5" s="22"/>
      <c r="F5" s="22">
        <f t="shared" si="0"/>
        <v>0</v>
      </c>
      <c r="G5" s="22">
        <f t="shared" si="1"/>
        <v>0</v>
      </c>
    </row>
    <row r="6" spans="1:7" ht="30" x14ac:dyDescent="0.25">
      <c r="A6" s="23" t="s">
        <v>49</v>
      </c>
      <c r="B6" s="20" t="s">
        <v>42</v>
      </c>
      <c r="C6" s="20" t="s">
        <v>50</v>
      </c>
      <c r="D6" s="21">
        <v>22.1</v>
      </c>
      <c r="E6" s="22"/>
      <c r="F6" s="22">
        <f t="shared" si="0"/>
        <v>0</v>
      </c>
      <c r="G6" s="22">
        <f t="shared" si="1"/>
        <v>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EBF4F-2F17-43CF-9655-73494C03BBD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Лист2</vt:lpstr>
      <vt:lpstr>Лист3</vt:lpstr>
      <vt:lpstr>Лист1</vt:lpstr>
      <vt:lpstr>Лист2!Область_печати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2026-09-24T03:23:56Z</dcterms:modified>
</cp:coreProperties>
</file>