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2" sheetId="2" r:id="rId1"/>
    <sheet name="Лист3" sheetId="3" r:id="rId2"/>
    <sheet name="Лист1" sheetId="4" r:id="rId3"/>
  </sheets>
  <calcPr calcId="162913"/>
</workbook>
</file>

<file path=xl/calcChain.xml><?xml version="1.0" encoding="utf-8"?>
<calcChain xmlns="http://schemas.openxmlformats.org/spreadsheetml/2006/main">
  <c r="V13" i="2" l="1"/>
  <c r="V14" i="2"/>
  <c r="V15" i="2"/>
  <c r="V16" i="2"/>
  <c r="V17" i="2"/>
  <c r="V18" i="2"/>
  <c r="V12" i="2"/>
  <c r="X12" i="2"/>
  <c r="V19" i="2" l="1"/>
  <c r="X19" i="2" s="1"/>
  <c r="X20" i="2" s="1"/>
  <c r="M12" i="2"/>
  <c r="N12" i="2" s="1"/>
  <c r="O12" i="2" s="1"/>
  <c r="K12" i="2"/>
  <c r="J13" i="2"/>
  <c r="K13" i="2"/>
  <c r="M13" i="2"/>
  <c r="N13" i="2" s="1"/>
  <c r="O13" i="2" s="1"/>
  <c r="P13" i="2"/>
  <c r="J14" i="2"/>
  <c r="K14" i="2"/>
  <c r="M14" i="2"/>
  <c r="N14" i="2" s="1"/>
  <c r="O14" i="2" s="1"/>
  <c r="P14" i="2"/>
  <c r="J15" i="2"/>
  <c r="K15" i="2"/>
  <c r="M15" i="2"/>
  <c r="N15" i="2" s="1"/>
  <c r="O15" i="2" s="1"/>
  <c r="P15" i="2"/>
  <c r="J16" i="2"/>
  <c r="K16" i="2"/>
  <c r="M16" i="2"/>
  <c r="N16" i="2" s="1"/>
  <c r="O16" i="2" s="1"/>
  <c r="P16" i="2"/>
  <c r="J17" i="2"/>
  <c r="K17" i="2"/>
  <c r="M17" i="2"/>
  <c r="N17" i="2" s="1"/>
  <c r="O17" i="2" s="1"/>
  <c r="P17" i="2"/>
  <c r="J18" i="2"/>
  <c r="K18" i="2"/>
  <c r="M18" i="2"/>
  <c r="N18" i="2" s="1"/>
  <c r="O18" i="2" s="1"/>
  <c r="P18" i="2"/>
  <c r="P12" i="2"/>
  <c r="J12" i="2"/>
  <c r="L16" i="2" l="1"/>
  <c r="L15" i="2"/>
  <c r="Q18" i="2"/>
  <c r="S18" i="2"/>
  <c r="U18" i="2" s="1"/>
  <c r="Q17" i="2"/>
  <c r="S17" i="2"/>
  <c r="U17" i="2" s="1"/>
  <c r="Q16" i="2"/>
  <c r="S16" i="2"/>
  <c r="U16" i="2" s="1"/>
  <c r="Q15" i="2"/>
  <c r="S15" i="2"/>
  <c r="U15" i="2" s="1"/>
  <c r="Q14" i="2"/>
  <c r="S14" i="2"/>
  <c r="U14" i="2" s="1"/>
  <c r="Q13" i="2"/>
  <c r="S13" i="2"/>
  <c r="U13" i="2" s="1"/>
  <c r="Q12" i="2"/>
  <c r="S12" i="2"/>
  <c r="U12" i="2" s="1"/>
  <c r="L18" i="2"/>
  <c r="L13" i="2"/>
  <c r="L14" i="2"/>
  <c r="L17" i="2"/>
  <c r="L12" i="2"/>
  <c r="U19" i="2" l="1"/>
  <c r="K19" i="2"/>
  <c r="J9" i="2"/>
  <c r="K9" i="2"/>
  <c r="M9" i="2"/>
  <c r="N9" i="2" s="1"/>
  <c r="O9" i="2" s="1"/>
  <c r="Q9" i="2" s="1"/>
  <c r="P9" i="2"/>
  <c r="J10" i="2"/>
  <c r="K10" i="2"/>
  <c r="M10" i="2"/>
  <c r="N10" i="2" s="1"/>
  <c r="O10" i="2" s="1"/>
  <c r="Q10" i="2" s="1"/>
  <c r="P10" i="2"/>
  <c r="J11" i="2"/>
  <c r="K11" i="2"/>
  <c r="M11" i="2"/>
  <c r="N11" i="2" s="1"/>
  <c r="O11" i="2" s="1"/>
  <c r="Q11" i="2" s="1"/>
  <c r="P11" i="2"/>
  <c r="L11" i="2" l="1"/>
  <c r="L10" i="2"/>
  <c r="L9" i="2"/>
  <c r="P8" i="2"/>
  <c r="M8" i="2"/>
  <c r="N8" i="2" s="1"/>
  <c r="O8" i="2" s="1"/>
  <c r="Q8" i="2" s="1"/>
  <c r="K8" i="2"/>
  <c r="J8" i="2"/>
  <c r="L8" i="2" l="1"/>
</calcChain>
</file>

<file path=xl/sharedStrings.xml><?xml version="1.0" encoding="utf-8"?>
<sst xmlns="http://schemas.openxmlformats.org/spreadsheetml/2006/main" count="50" uniqueCount="37">
  <si>
    <t>Кол-во</t>
  </si>
  <si>
    <t>Начальная (максимальная) цена контракта</t>
  </si>
  <si>
    <t xml:space="preserve">Обоснование начальной (максимальной) цены контракта, цены контракта(Н(М)ЦК) методом сопоставимых рыночных цен (анализа рынка) на 
</t>
  </si>
  <si>
    <t>рублей</t>
  </si>
  <si>
    <t>№</t>
  </si>
  <si>
    <t>Наименование предмета контракта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</si>
  <si>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</si>
  <si>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</si>
  <si>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</si>
  <si>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</si>
  <si>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</si>
  <si>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</si>
  <si>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</si>
  <si>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доставка ед.изм.,руб.</t>
  </si>
  <si>
    <t>Н(М)ЦК с учетом округления цены за единицу (руб.)</t>
  </si>
  <si>
    <t>шт</t>
  </si>
  <si>
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</si>
  <si>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Кол-во предложений и иных источников информации</t>
  </si>
  <si>
    <t>В результате проведенного расчета Н(М)ЦК  составила:</t>
  </si>
  <si>
    <t>Обоснование начальной (максимальной)  цены контракта разработано в соответствии   с положениями ст.22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,с 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методом сопоставимых рыночных цен".</t>
  </si>
  <si>
    <t>Настенная система оповещения</t>
  </si>
  <si>
    <t>Аккумулятор</t>
  </si>
  <si>
    <t>Расходные материалы</t>
  </si>
  <si>
    <t>Монтажные работы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</si>
  <si>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</si>
  <si>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</si>
  <si>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/>
    </r>
  </si>
  <si>
    <t>Чистка системы охлаждения/системного блока</t>
  </si>
  <si>
    <t>Профилактика и чистка копировально-множительной техники</t>
  </si>
  <si>
    <t xml:space="preserve"> Цена1   за  ед.изм. </t>
  </si>
  <si>
    <t>оказание услуг по диагностике, восстановлению работоспособности вычислительной и копировальной техники</t>
  </si>
  <si>
    <t>Ремонт копировальной техники (с учетом стоимости детали)</t>
  </si>
  <si>
    <t xml:space="preserve">Ремонт компьютерной техники (с учетом стоимости деталей) </t>
  </si>
  <si>
    <t>ремонт монитора (с учетом стоимости деталей)</t>
  </si>
  <si>
    <t xml:space="preserve">ремонт источника бесперебойного питания </t>
  </si>
  <si>
    <t>ремонт коммуникационного оборудования (коммунаторов, концентраторов,шлюзов и т.п., с учетом стоимости деталей)</t>
  </si>
  <si>
    <t>Подготовил НМЦК   ____________ Лисичкина Д.Б.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</si>
</sst>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0.0000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4" borderId="1" xfId="0" applyFont="1" applyFill="1" applyBorder="1" applyAlignment="1">
      <alignment horizontal="center" vertical="top" wrapText="1"/>
    </xf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justify" vertical="center"/>
    </xf>
    <xf numFmtId="1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2" fontId="4" fillId="0" borderId="0" xfId="0" applyNumberFormat="1" applyFont="1"/>
    <xf numFmtId="2" fontId="4" fillId="6" borderId="0" xfId="0" applyNumberFormat="1" applyFont="1" applyFill="1"/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923925</xdr:rowOff>
    </xdr:from>
    <xdr:to>
      <xdr:col>10</xdr:col>
      <xdr:colOff>1019175</xdr:colOff>
      <xdr:row>6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0" y="54959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28576</xdr:colOff>
      <xdr:row>6</xdr:row>
      <xdr:rowOff>904876</xdr:rowOff>
    </xdr:from>
    <xdr:to>
      <xdr:col>12</xdr:col>
      <xdr:colOff>609600</xdr:colOff>
      <xdr:row>6</xdr:row>
      <xdr:rowOff>1381126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82026" y="4676776"/>
          <a:ext cx="581024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</xdr:colOff>
      <xdr:row>6</xdr:row>
      <xdr:rowOff>1409700</xdr:rowOff>
    </xdr:from>
    <xdr:to>
      <xdr:col>11</xdr:col>
      <xdr:colOff>981075</xdr:colOff>
      <xdr:row>6</xdr:row>
      <xdr:rowOff>1762125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372350" y="5429250"/>
          <a:ext cx="971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topLeftCell="A12" zoomScaleNormal="100" workbookViewId="0">
      <selection activeCell="H29" sqref="H29"/>
    </sheetView>
  </sheetViews>
  <sheetFormatPr defaultRowHeight="12.75" x14ac:dyDescent="0.2"/>
  <cols>
    <col min="1" max="1" width="4.7109375" style="2" customWidth="1"/>
    <col min="2" max="2" width="47.42578125" style="2" customWidth="1"/>
    <col min="3" max="3" width="6.140625" style="2" customWidth="1"/>
    <col min="4" max="4" width="6.42578125" style="2" customWidth="1"/>
    <col min="5" max="5" width="9.28515625" style="2" hidden="1" customWidth="1"/>
    <col min="6" max="8" width="9.5703125" style="2" bestFit="1" customWidth="1"/>
    <col min="9" max="9" width="9.28515625" style="2" bestFit="1" customWidth="1"/>
    <col min="10" max="10" width="10" style="2" customWidth="1"/>
    <col min="11" max="11" width="13.140625" style="2" bestFit="1" customWidth="1"/>
    <col min="12" max="12" width="13.7109375" style="2" customWidth="1"/>
    <col min="13" max="15" width="10.5703125" style="2" customWidth="1"/>
    <col min="16" max="16" width="14.85546875" style="2" hidden="1" customWidth="1"/>
    <col min="17" max="17" width="12.28515625" style="2" customWidth="1"/>
    <col min="18" max="18" width="9.140625" style="2"/>
    <col min="19" max="19" width="10" style="2" bestFit="1" customWidth="1"/>
    <col min="20" max="20" width="10" style="2" customWidth="1"/>
    <col min="21" max="16384" width="9.140625" style="2"/>
  </cols>
  <sheetData>
    <row r="1" spans="1:24" hidden="1" x14ac:dyDescent="0.2"/>
    <row r="2" spans="1:24" s="4" customFormat="1" ht="45" customHeight="1" x14ac:dyDescent="0.25">
      <c r="A2" s="3"/>
      <c r="B2" s="41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4" s="4" customFormat="1" x14ac:dyDescent="0.25">
      <c r="A3" s="43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5"/>
    </row>
    <row r="4" spans="1:24" s="4" customFormat="1" ht="20.25" customHeight="1" x14ac:dyDescent="0.25">
      <c r="A4" s="45" t="s">
        <v>30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24" s="6" customFormat="1" ht="81.75" customHeight="1" x14ac:dyDescent="0.25">
      <c r="A5" s="37" t="s">
        <v>1</v>
      </c>
      <c r="B5" s="37"/>
      <c r="C5" s="38"/>
      <c r="D5" s="39"/>
      <c r="E5" s="40" t="s">
        <v>19</v>
      </c>
      <c r="F5" s="40"/>
      <c r="G5" s="40"/>
      <c r="H5" s="40"/>
      <c r="I5" s="40"/>
      <c r="J5" s="40"/>
      <c r="K5" s="40"/>
      <c r="L5" s="40"/>
      <c r="M5" s="40"/>
      <c r="N5" s="40"/>
      <c r="O5" s="40"/>
      <c r="P5" s="37"/>
      <c r="Q5" s="37"/>
      <c r="R5" s="4"/>
    </row>
    <row r="6" spans="1:24" s="7" customFormat="1" ht="60" customHeight="1" x14ac:dyDescent="0.2">
      <c r="A6" s="30" t="s">
        <v>4</v>
      </c>
      <c r="B6" s="30" t="s">
        <v>5</v>
      </c>
      <c r="C6" s="35" t="s">
        <v>6</v>
      </c>
      <c r="D6" s="35" t="s">
        <v>0</v>
      </c>
      <c r="E6" s="30" t="s">
        <v>7</v>
      </c>
      <c r="F6" s="30"/>
      <c r="G6" s="30"/>
      <c r="H6" s="30"/>
      <c r="I6" s="30"/>
      <c r="J6" s="36" t="s">
        <v>8</v>
      </c>
      <c r="K6" s="36"/>
      <c r="L6" s="36"/>
      <c r="M6" s="30" t="s">
        <v>9</v>
      </c>
      <c r="N6" s="30"/>
      <c r="O6" s="30"/>
      <c r="P6" s="30"/>
      <c r="Q6" s="30"/>
    </row>
    <row r="7" spans="1:24" s="7" customFormat="1" ht="138.75" customHeight="1" x14ac:dyDescent="0.2">
      <c r="A7" s="30"/>
      <c r="B7" s="30"/>
      <c r="C7" s="35"/>
      <c r="D7" s="35"/>
      <c r="E7" s="1" t="s">
        <v>0</v>
      </c>
      <c r="F7" s="1" t="s">
        <v>29</v>
      </c>
      <c r="G7" s="1" t="s">
        <v>29</v>
      </c>
      <c r="H7" s="1" t="s">
        <v>29</v>
      </c>
      <c r="I7" s="8" t="s">
        <v>17</v>
      </c>
      <c r="J7" s="8" t="s">
        <v>24</v>
      </c>
      <c r="K7" s="8" t="s">
        <v>10</v>
      </c>
      <c r="L7" s="8" t="s">
        <v>25</v>
      </c>
      <c r="M7" s="9" t="s">
        <v>26</v>
      </c>
      <c r="N7" s="8" t="s">
        <v>11</v>
      </c>
      <c r="O7" s="8" t="s">
        <v>12</v>
      </c>
      <c r="P7" s="8" t="s">
        <v>13</v>
      </c>
      <c r="Q7" s="8" t="s">
        <v>14</v>
      </c>
    </row>
    <row r="8" spans="1:24" s="7" customFormat="1" ht="36.75" hidden="1" customHeight="1" x14ac:dyDescent="0.2">
      <c r="A8" s="10">
        <v>1</v>
      </c>
      <c r="B8" s="11" t="s">
        <v>23</v>
      </c>
      <c r="C8" s="10" t="s">
        <v>15</v>
      </c>
      <c r="D8" s="10">
        <v>1</v>
      </c>
      <c r="E8" s="12">
        <v>10</v>
      </c>
      <c r="F8" s="13">
        <v>14300</v>
      </c>
      <c r="G8" s="13">
        <v>10000</v>
      </c>
      <c r="H8" s="13">
        <v>10000</v>
      </c>
      <c r="I8" s="14">
        <v>3</v>
      </c>
      <c r="J8" s="15">
        <f>AVERAGE(F8:H8)</f>
        <v>11433.333333333334</v>
      </c>
      <c r="K8" s="23">
        <f t="shared" ref="K8:K12" si="0">STDEV(F8:H8)</f>
        <v>2482.6061575153926</v>
      </c>
      <c r="L8" s="16">
        <f>K8/J8</f>
        <v>0.21713756479726465</v>
      </c>
      <c r="M8" s="17">
        <f t="shared" ref="M8:M12" si="1">((E8/I8)*(SUM(F8:H8)))</f>
        <v>114333.33333333334</v>
      </c>
      <c r="N8" s="17">
        <f>M8/E8</f>
        <v>11433.333333333334</v>
      </c>
      <c r="O8" s="17">
        <f t="shared" ref="O8" si="2">ROUND(N8,2)</f>
        <v>11433.33</v>
      </c>
      <c r="P8" s="17" t="e">
        <f>180*C8</f>
        <v>#VALUE!</v>
      </c>
      <c r="Q8" s="18">
        <f>O8*D8</f>
        <v>11433.33</v>
      </c>
    </row>
    <row r="9" spans="1:24" s="7" customFormat="1" ht="41.25" hidden="1" customHeight="1" x14ac:dyDescent="0.2">
      <c r="A9" s="10">
        <v>2</v>
      </c>
      <c r="B9" s="11" t="s">
        <v>20</v>
      </c>
      <c r="C9" s="10" t="s">
        <v>15</v>
      </c>
      <c r="D9" s="10">
        <v>1</v>
      </c>
      <c r="E9" s="12"/>
      <c r="F9" s="13">
        <v>55000</v>
      </c>
      <c r="G9" s="13">
        <v>54617</v>
      </c>
      <c r="H9" s="13">
        <v>54617</v>
      </c>
      <c r="I9" s="14">
        <v>3</v>
      </c>
      <c r="J9" s="15">
        <f>AVERAGE(F9:H9)</f>
        <v>54744.666666666664</v>
      </c>
      <c r="K9" s="23">
        <f t="shared" si="0"/>
        <v>221.12515309962666</v>
      </c>
      <c r="L9" s="16">
        <f t="shared" ref="L9:L11" si="3">K9/J9</f>
        <v>4.0392090511031818E-3</v>
      </c>
      <c r="M9" s="17">
        <f t="shared" si="1"/>
        <v>0</v>
      </c>
      <c r="N9" s="17" t="e">
        <f>M9/E9</f>
        <v>#DIV/0!</v>
      </c>
      <c r="O9" s="17" t="e">
        <f t="shared" ref="O9:O11" si="4">ROUND(N9,2)</f>
        <v>#DIV/0!</v>
      </c>
      <c r="P9" s="17" t="e">
        <f>180*C9</f>
        <v>#VALUE!</v>
      </c>
      <c r="Q9" s="18" t="e">
        <f>O9*D9</f>
        <v>#DIV/0!</v>
      </c>
    </row>
    <row r="10" spans="1:24" s="7" customFormat="1" ht="30.75" hidden="1" customHeight="1" x14ac:dyDescent="0.2">
      <c r="A10" s="10">
        <v>3</v>
      </c>
      <c r="B10" s="11" t="s">
        <v>21</v>
      </c>
      <c r="C10" s="10" t="s">
        <v>15</v>
      </c>
      <c r="D10" s="10">
        <v>2</v>
      </c>
      <c r="E10" s="12"/>
      <c r="F10" s="13">
        <v>7410</v>
      </c>
      <c r="G10" s="13">
        <v>7248</v>
      </c>
      <c r="H10" s="13">
        <v>7248</v>
      </c>
      <c r="I10" s="14">
        <v>3</v>
      </c>
      <c r="J10" s="15">
        <f>AVERAGE(F10:H10)</f>
        <v>7302</v>
      </c>
      <c r="K10" s="23">
        <f t="shared" si="0"/>
        <v>93.530743608719376</v>
      </c>
      <c r="L10" s="16">
        <f t="shared" si="3"/>
        <v>1.2808921337814212E-2</v>
      </c>
      <c r="M10" s="17">
        <f t="shared" si="1"/>
        <v>0</v>
      </c>
      <c r="N10" s="17" t="e">
        <f>M10/E10</f>
        <v>#DIV/0!</v>
      </c>
      <c r="O10" s="17" t="e">
        <f t="shared" si="4"/>
        <v>#DIV/0!</v>
      </c>
      <c r="P10" s="17" t="e">
        <f>180*C10</f>
        <v>#VALUE!</v>
      </c>
      <c r="Q10" s="18" t="e">
        <f>O10*D10</f>
        <v>#DIV/0!</v>
      </c>
    </row>
    <row r="11" spans="1:24" s="7" customFormat="1" ht="39.75" hidden="1" customHeight="1" x14ac:dyDescent="0.2">
      <c r="A11" s="10">
        <v>4</v>
      </c>
      <c r="B11" s="11" t="s">
        <v>22</v>
      </c>
      <c r="C11" s="10" t="s">
        <v>15</v>
      </c>
      <c r="D11" s="10">
        <v>1</v>
      </c>
      <c r="E11" s="12"/>
      <c r="F11" s="13">
        <v>800</v>
      </c>
      <c r="G11" s="13">
        <v>740</v>
      </c>
      <c r="H11" s="13">
        <v>740</v>
      </c>
      <c r="I11" s="14">
        <v>3</v>
      </c>
      <c r="J11" s="15">
        <f>AVERAGE(F11:H11)</f>
        <v>760</v>
      </c>
      <c r="K11" s="23">
        <f t="shared" si="0"/>
        <v>34.641016151377549</v>
      </c>
      <c r="L11" s="16">
        <f t="shared" si="3"/>
        <v>4.5580284409707301E-2</v>
      </c>
      <c r="M11" s="17">
        <f t="shared" si="1"/>
        <v>0</v>
      </c>
      <c r="N11" s="17" t="e">
        <f>M11/E11</f>
        <v>#DIV/0!</v>
      </c>
      <c r="O11" s="17" t="e">
        <f t="shared" si="4"/>
        <v>#DIV/0!</v>
      </c>
      <c r="P11" s="17" t="e">
        <f>180*C11</f>
        <v>#VALUE!</v>
      </c>
      <c r="Q11" s="18" t="e">
        <f>O11*D11</f>
        <v>#DIV/0!</v>
      </c>
    </row>
    <row r="12" spans="1:24" s="7" customFormat="1" ht="16.5" customHeight="1" x14ac:dyDescent="0.2">
      <c r="A12" s="10">
        <v>1</v>
      </c>
      <c r="B12" s="24" t="s">
        <v>27</v>
      </c>
      <c r="C12" s="10" t="s">
        <v>15</v>
      </c>
      <c r="D12" s="10">
        <v>5</v>
      </c>
      <c r="E12" s="10">
        <v>4</v>
      </c>
      <c r="F12" s="25">
        <v>1100</v>
      </c>
      <c r="G12" s="25">
        <v>1100</v>
      </c>
      <c r="H12" s="25">
        <v>1000</v>
      </c>
      <c r="I12" s="14">
        <v>3</v>
      </c>
      <c r="J12" s="15">
        <f>AVERAGE(F12:H12)</f>
        <v>1066.6666666666667</v>
      </c>
      <c r="K12" s="23">
        <f t="shared" si="0"/>
        <v>57.735026918962575</v>
      </c>
      <c r="L12" s="16">
        <f t="shared" ref="L12" si="5">K12/J12</f>
        <v>5.4126587736527412E-2</v>
      </c>
      <c r="M12" s="17">
        <f t="shared" si="1"/>
        <v>4266.6666666666661</v>
      </c>
      <c r="N12" s="17">
        <f>M12/E12</f>
        <v>1066.6666666666665</v>
      </c>
      <c r="O12" s="17">
        <f t="shared" ref="O12" si="6">ROUND(N12,2)</f>
        <v>1066.67</v>
      </c>
      <c r="P12" s="17" t="e">
        <f>180*C12</f>
        <v>#VALUE!</v>
      </c>
      <c r="Q12" s="18">
        <f>O12*D12</f>
        <v>5333.35</v>
      </c>
      <c r="S12" s="28">
        <f>O12*0.76</f>
        <v>810.66920000000005</v>
      </c>
      <c r="T12" s="29">
        <v>1600</v>
      </c>
      <c r="U12" s="7">
        <f>D12*S12</f>
        <v>4053.3460000000005</v>
      </c>
      <c r="V12" s="7">
        <f>T12*D12</f>
        <v>8000</v>
      </c>
      <c r="X12" s="7">
        <f>55000/72733.31</f>
        <v>0.75618722700781804</v>
      </c>
    </row>
    <row r="13" spans="1:24" s="7" customFormat="1" ht="33" customHeight="1" x14ac:dyDescent="0.2">
      <c r="A13" s="10">
        <v>2</v>
      </c>
      <c r="B13" s="27" t="s">
        <v>31</v>
      </c>
      <c r="C13" s="10" t="s">
        <v>15</v>
      </c>
      <c r="D13" s="26">
        <v>6</v>
      </c>
      <c r="E13" s="26">
        <v>15</v>
      </c>
      <c r="F13" s="13">
        <v>800</v>
      </c>
      <c r="G13" s="13">
        <v>850</v>
      </c>
      <c r="H13" s="13">
        <v>800</v>
      </c>
      <c r="I13" s="14">
        <v>3</v>
      </c>
      <c r="J13" s="15">
        <f t="shared" ref="J13:J18" si="7">AVERAGE(F13:H13)</f>
        <v>816.66666666666663</v>
      </c>
      <c r="K13" s="23">
        <f t="shared" ref="K13:K18" si="8">STDEV(F13:H13)</f>
        <v>28.867513459481287</v>
      </c>
      <c r="L13" s="16">
        <f t="shared" ref="L13:L18" si="9">K13/J13</f>
        <v>3.5347975664670968E-2</v>
      </c>
      <c r="M13" s="17">
        <f t="shared" ref="M13:M18" si="10">((E13/I13)*(SUM(F13:H13)))</f>
        <v>12250</v>
      </c>
      <c r="N13" s="17">
        <f t="shared" ref="N13:N18" si="11">M13/E13</f>
        <v>816.66666666666663</v>
      </c>
      <c r="O13" s="17">
        <f t="shared" ref="O13:O18" si="12">ROUND(N13,2)</f>
        <v>816.67</v>
      </c>
      <c r="P13" s="17" t="e">
        <f t="shared" ref="P13:P18" si="13">180*C13</f>
        <v>#VALUE!</v>
      </c>
      <c r="Q13" s="18">
        <f t="shared" ref="Q13:Q18" si="14">O13*D13</f>
        <v>4900.0199999999995</v>
      </c>
      <c r="S13" s="28">
        <f t="shared" ref="S13:S18" si="15">O13*0.76</f>
        <v>620.66919999999993</v>
      </c>
      <c r="T13" s="29">
        <v>1600</v>
      </c>
      <c r="U13" s="7">
        <f t="shared" ref="U13:U18" si="16">D13*S13</f>
        <v>3724.0151999999998</v>
      </c>
      <c r="V13" s="7">
        <f t="shared" ref="V13:V18" si="17">T13*D13</f>
        <v>9600</v>
      </c>
    </row>
    <row r="14" spans="1:24" s="7" customFormat="1" ht="33" customHeight="1" x14ac:dyDescent="0.2">
      <c r="A14" s="10">
        <v>3</v>
      </c>
      <c r="B14" s="27" t="s">
        <v>32</v>
      </c>
      <c r="C14" s="10" t="s">
        <v>15</v>
      </c>
      <c r="D14" s="26">
        <v>4</v>
      </c>
      <c r="E14" s="26">
        <v>2</v>
      </c>
      <c r="F14" s="13">
        <v>1200</v>
      </c>
      <c r="G14" s="13">
        <v>1200</v>
      </c>
      <c r="H14" s="13">
        <v>1200</v>
      </c>
      <c r="I14" s="14">
        <v>3</v>
      </c>
      <c r="J14" s="15">
        <f t="shared" si="7"/>
        <v>1200</v>
      </c>
      <c r="K14" s="23">
        <f t="shared" si="8"/>
        <v>0</v>
      </c>
      <c r="L14" s="16">
        <f t="shared" si="9"/>
        <v>0</v>
      </c>
      <c r="M14" s="17">
        <f t="shared" si="10"/>
        <v>2400</v>
      </c>
      <c r="N14" s="17">
        <f t="shared" si="11"/>
        <v>1200</v>
      </c>
      <c r="O14" s="17">
        <f t="shared" si="12"/>
        <v>1200</v>
      </c>
      <c r="P14" s="17" t="e">
        <f t="shared" si="13"/>
        <v>#VALUE!</v>
      </c>
      <c r="Q14" s="18">
        <f t="shared" si="14"/>
        <v>4800</v>
      </c>
      <c r="S14" s="28">
        <f t="shared" si="15"/>
        <v>912</v>
      </c>
      <c r="T14" s="29">
        <v>1170</v>
      </c>
      <c r="U14" s="7">
        <f t="shared" si="16"/>
        <v>3648</v>
      </c>
      <c r="V14" s="7">
        <f t="shared" si="17"/>
        <v>4680</v>
      </c>
    </row>
    <row r="15" spans="1:24" s="7" customFormat="1" ht="33" customHeight="1" x14ac:dyDescent="0.2">
      <c r="A15" s="10">
        <v>4</v>
      </c>
      <c r="B15" s="27" t="s">
        <v>28</v>
      </c>
      <c r="C15" s="10" t="s">
        <v>15</v>
      </c>
      <c r="D15" s="26">
        <v>6</v>
      </c>
      <c r="E15" s="26">
        <v>5</v>
      </c>
      <c r="F15" s="13">
        <v>1300</v>
      </c>
      <c r="G15" s="13">
        <v>1300</v>
      </c>
      <c r="H15" s="13">
        <v>1300</v>
      </c>
      <c r="I15" s="14">
        <v>3</v>
      </c>
      <c r="J15" s="15">
        <f t="shared" si="7"/>
        <v>1300</v>
      </c>
      <c r="K15" s="23">
        <f t="shared" si="8"/>
        <v>0</v>
      </c>
      <c r="L15" s="16">
        <f t="shared" si="9"/>
        <v>0</v>
      </c>
      <c r="M15" s="17">
        <f t="shared" si="10"/>
        <v>6500</v>
      </c>
      <c r="N15" s="17">
        <f t="shared" si="11"/>
        <v>1300</v>
      </c>
      <c r="O15" s="17">
        <f t="shared" si="12"/>
        <v>1300</v>
      </c>
      <c r="P15" s="17" t="e">
        <f t="shared" si="13"/>
        <v>#VALUE!</v>
      </c>
      <c r="Q15" s="18">
        <f t="shared" si="14"/>
        <v>7800</v>
      </c>
      <c r="S15" s="28">
        <f t="shared" si="15"/>
        <v>988</v>
      </c>
      <c r="T15" s="29">
        <v>1350</v>
      </c>
      <c r="U15" s="7">
        <f t="shared" si="16"/>
        <v>5928</v>
      </c>
      <c r="V15" s="7">
        <f t="shared" si="17"/>
        <v>8100</v>
      </c>
    </row>
    <row r="16" spans="1:24" s="7" customFormat="1" ht="18.75" customHeight="1" x14ac:dyDescent="0.2">
      <c r="A16" s="10">
        <v>5</v>
      </c>
      <c r="B16" s="27" t="s">
        <v>33</v>
      </c>
      <c r="C16" s="10" t="s">
        <v>15</v>
      </c>
      <c r="D16" s="26">
        <v>5</v>
      </c>
      <c r="E16" s="26">
        <v>3</v>
      </c>
      <c r="F16" s="13">
        <v>800</v>
      </c>
      <c r="G16" s="13">
        <v>800</v>
      </c>
      <c r="H16" s="13">
        <v>800</v>
      </c>
      <c r="I16" s="14">
        <v>3</v>
      </c>
      <c r="J16" s="15">
        <f t="shared" si="7"/>
        <v>800</v>
      </c>
      <c r="K16" s="23">
        <f t="shared" si="8"/>
        <v>0</v>
      </c>
      <c r="L16" s="16">
        <f t="shared" si="9"/>
        <v>0</v>
      </c>
      <c r="M16" s="17">
        <f t="shared" si="10"/>
        <v>2400</v>
      </c>
      <c r="N16" s="17">
        <f t="shared" si="11"/>
        <v>800</v>
      </c>
      <c r="O16" s="17">
        <f t="shared" si="12"/>
        <v>800</v>
      </c>
      <c r="P16" s="17" t="e">
        <f t="shared" si="13"/>
        <v>#VALUE!</v>
      </c>
      <c r="Q16" s="18">
        <f t="shared" si="14"/>
        <v>4000</v>
      </c>
      <c r="S16" s="28">
        <f t="shared" si="15"/>
        <v>608</v>
      </c>
      <c r="T16" s="29">
        <v>1320</v>
      </c>
      <c r="U16" s="7">
        <f t="shared" si="16"/>
        <v>3040</v>
      </c>
      <c r="V16" s="7">
        <f t="shared" si="17"/>
        <v>6600</v>
      </c>
    </row>
    <row r="17" spans="1:24" s="7" customFormat="1" ht="29.25" customHeight="1" x14ac:dyDescent="0.2">
      <c r="A17" s="10">
        <v>6</v>
      </c>
      <c r="B17" s="27" t="s">
        <v>34</v>
      </c>
      <c r="C17" s="10" t="s">
        <v>15</v>
      </c>
      <c r="D17" s="26">
        <v>6</v>
      </c>
      <c r="E17" s="26">
        <v>3</v>
      </c>
      <c r="F17" s="13">
        <v>1350</v>
      </c>
      <c r="G17" s="13">
        <v>1350</v>
      </c>
      <c r="H17" s="13">
        <v>1350</v>
      </c>
      <c r="I17" s="14">
        <v>3</v>
      </c>
      <c r="J17" s="15">
        <f t="shared" si="7"/>
        <v>1350</v>
      </c>
      <c r="K17" s="23">
        <f t="shared" si="8"/>
        <v>0</v>
      </c>
      <c r="L17" s="16">
        <f t="shared" si="9"/>
        <v>0</v>
      </c>
      <c r="M17" s="17">
        <f t="shared" si="10"/>
        <v>4050</v>
      </c>
      <c r="N17" s="17">
        <f t="shared" si="11"/>
        <v>1350</v>
      </c>
      <c r="O17" s="17">
        <f t="shared" si="12"/>
        <v>1350</v>
      </c>
      <c r="P17" s="17" t="e">
        <f t="shared" si="13"/>
        <v>#VALUE!</v>
      </c>
      <c r="Q17" s="18">
        <f t="shared" si="14"/>
        <v>8100</v>
      </c>
      <c r="S17" s="28">
        <f t="shared" si="15"/>
        <v>1026</v>
      </c>
      <c r="T17" s="29">
        <v>1168</v>
      </c>
      <c r="U17" s="7">
        <f t="shared" si="16"/>
        <v>6156</v>
      </c>
      <c r="V17" s="7">
        <f t="shared" si="17"/>
        <v>7008</v>
      </c>
    </row>
    <row r="18" spans="1:24" s="7" customFormat="1" ht="49.5" customHeight="1" x14ac:dyDescent="0.2">
      <c r="A18" s="10">
        <v>7</v>
      </c>
      <c r="B18" s="27" t="s">
        <v>35</v>
      </c>
      <c r="C18" s="10" t="s">
        <v>15</v>
      </c>
      <c r="D18" s="26">
        <v>5</v>
      </c>
      <c r="E18" s="26">
        <v>5</v>
      </c>
      <c r="F18" s="25">
        <v>800</v>
      </c>
      <c r="G18" s="25">
        <v>800</v>
      </c>
      <c r="H18" s="25">
        <v>800</v>
      </c>
      <c r="I18" s="14">
        <v>3</v>
      </c>
      <c r="J18" s="15">
        <f t="shared" si="7"/>
        <v>800</v>
      </c>
      <c r="K18" s="23">
        <f t="shared" si="8"/>
        <v>0</v>
      </c>
      <c r="L18" s="16">
        <f t="shared" si="9"/>
        <v>0</v>
      </c>
      <c r="M18" s="17">
        <f t="shared" si="10"/>
        <v>4000</v>
      </c>
      <c r="N18" s="17">
        <f t="shared" si="11"/>
        <v>800</v>
      </c>
      <c r="O18" s="17">
        <f t="shared" si="12"/>
        <v>800</v>
      </c>
      <c r="P18" s="17" t="e">
        <f t="shared" si="13"/>
        <v>#VALUE!</v>
      </c>
      <c r="Q18" s="18">
        <f t="shared" si="14"/>
        <v>4000</v>
      </c>
      <c r="S18" s="28">
        <f t="shared" si="15"/>
        <v>608</v>
      </c>
      <c r="T18" s="29">
        <v>800</v>
      </c>
      <c r="U18" s="7">
        <f t="shared" si="16"/>
        <v>3040</v>
      </c>
      <c r="V18" s="7">
        <f t="shared" si="17"/>
        <v>4000</v>
      </c>
    </row>
    <row r="19" spans="1:24" s="7" customFormat="1" ht="24.75" customHeight="1" x14ac:dyDescent="0.2">
      <c r="A19" s="31" t="s">
        <v>18</v>
      </c>
      <c r="B19" s="31"/>
      <c r="C19" s="31"/>
      <c r="D19" s="31"/>
      <c r="E19" s="31"/>
      <c r="F19" s="31"/>
      <c r="G19" s="31"/>
      <c r="H19" s="31"/>
      <c r="I19" s="31"/>
      <c r="J19" s="31"/>
      <c r="K19" s="19">
        <f>SUM(Q12:Q18)</f>
        <v>38933.369999999995</v>
      </c>
      <c r="L19" s="20" t="s">
        <v>3</v>
      </c>
      <c r="M19" s="20"/>
      <c r="N19" s="20"/>
      <c r="O19" s="20"/>
      <c r="P19" s="20"/>
      <c r="Q19" s="20"/>
      <c r="U19" s="7">
        <f>SUM(U12:U18)</f>
        <v>29589.361199999999</v>
      </c>
      <c r="V19" s="7">
        <f>SUM(V12:V18)</f>
        <v>47988</v>
      </c>
      <c r="X19" s="7">
        <f>55000-V19</f>
        <v>7012</v>
      </c>
    </row>
    <row r="20" spans="1:24" s="7" customFormat="1" ht="66" customHeight="1" x14ac:dyDescent="0.2">
      <c r="A20" s="32" t="s">
        <v>16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X20" s="7">
        <f>X19/5</f>
        <v>1402.4</v>
      </c>
    </row>
    <row r="21" spans="1:24" s="4" customFormat="1" ht="18" customHeight="1" x14ac:dyDescent="0.25">
      <c r="A21" s="33" t="s">
        <v>36</v>
      </c>
      <c r="B21" s="34"/>
      <c r="C21" s="34"/>
      <c r="D21" s="34"/>
      <c r="E21" s="34"/>
      <c r="F21" s="34"/>
      <c r="G21" s="34"/>
      <c r="H21" s="34"/>
      <c r="I21" s="34"/>
      <c r="J21" s="34"/>
      <c r="K21" s="21"/>
      <c r="L21" s="21"/>
      <c r="M21" s="21"/>
      <c r="N21" s="21"/>
      <c r="O21" s="22"/>
    </row>
    <row r="22" spans="1:24" s="4" customFormat="1" ht="18" hidden="1" customHeight="1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21"/>
      <c r="L22" s="21"/>
      <c r="M22" s="21"/>
      <c r="N22" s="21"/>
      <c r="O22" s="22"/>
    </row>
    <row r="23" spans="1:24" s="4" customFormat="1" ht="15.75" customHeight="1" x14ac:dyDescent="0.25">
      <c r="A23" s="21"/>
      <c r="B23" s="21"/>
      <c r="C23" s="21"/>
      <c r="D23" s="21"/>
      <c r="E23" s="22"/>
      <c r="F23" s="22"/>
      <c r="G23" s="22"/>
      <c r="H23" s="22"/>
      <c r="I23" s="22"/>
      <c r="J23" s="22"/>
      <c r="K23" s="21"/>
      <c r="L23" s="21"/>
      <c r="M23" s="21"/>
      <c r="N23" s="21"/>
      <c r="O23" s="22"/>
    </row>
    <row r="24" spans="1:24" s="4" customFormat="1" ht="16.5" customHeight="1" x14ac:dyDescent="0.25">
      <c r="A24" s="21"/>
      <c r="B24" s="21"/>
      <c r="C24" s="21"/>
      <c r="D24" s="21"/>
      <c r="E24" s="22"/>
      <c r="F24" s="22"/>
      <c r="G24" s="22"/>
      <c r="H24" s="22"/>
      <c r="I24" s="22"/>
      <c r="J24" s="22"/>
      <c r="K24" s="21"/>
      <c r="L24" s="21"/>
      <c r="M24" s="21"/>
      <c r="N24" s="21"/>
      <c r="O24" s="22"/>
    </row>
  </sheetData>
  <mergeCells count="16">
    <mergeCell ref="A5:B5"/>
    <mergeCell ref="C5:D5"/>
    <mergeCell ref="E5:Q5"/>
    <mergeCell ref="B2:Q2"/>
    <mergeCell ref="A3:Q3"/>
    <mergeCell ref="A4:Q4"/>
    <mergeCell ref="M6:Q6"/>
    <mergeCell ref="A19:J19"/>
    <mergeCell ref="A20:Q20"/>
    <mergeCell ref="A21:J22"/>
    <mergeCell ref="A6:A7"/>
    <mergeCell ref="B6:B7"/>
    <mergeCell ref="C6:C7"/>
    <mergeCell ref="D6:D7"/>
    <mergeCell ref="E6:I6"/>
    <mergeCell ref="J6:L6"/>
  </mergeCells>
  <phoneticPr fontId="0" type="noConversion"/>
  <pageMargins left="0.25" right="0.25" top="0.75" bottom="0.75" header="0.3" footer="0.3"/>
  <pageSetup paperSize="9" scale="75" orientation="landscape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2014-12-17T10:04:57Z</cp:lastPrinted>
  <dcterms:created xsi:type="dcterms:W3CDTF">2006-09-28T05:33:49Z</dcterms:created>
  <dcterms:modified xsi:type="dcterms:W3CDTF">2026-07-02T10:44:13Z</dcterms:modified>
</cp:coreProperties>
</file>