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15" windowHeight="9015"/>
  </bookViews>
  <sheets>
    <sheet name="Расчет факта" sheetId="3" r:id="rId1"/>
  </sheets>
  <calcPr calcId="125725"/>
</workbook>
</file>

<file path=xl/calcChain.xml><?xml version="1.0" encoding="utf-8"?>
<calcChain xmlns="http://schemas.openxmlformats.org/spreadsheetml/2006/main">
  <c r="H9" i="3"/>
  <c r="Q5"/>
  <c r="N5"/>
  <c r="O5" s="1"/>
  <c r="S5" s="1"/>
  <c r="J9"/>
  <c r="I9"/>
  <c r="Q8" l="1"/>
  <c r="N8"/>
  <c r="O8" s="1"/>
  <c r="S8" s="1"/>
  <c r="K8"/>
  <c r="L8" s="1"/>
  <c r="M8" s="1"/>
  <c r="Q7"/>
  <c r="N7"/>
  <c r="O7" s="1"/>
  <c r="S7" s="1"/>
  <c r="K7"/>
  <c r="L7" s="1"/>
  <c r="M7" s="1"/>
  <c r="Q6"/>
  <c r="K10" s="1"/>
  <c r="N6"/>
  <c r="O6" s="1"/>
  <c r="S6" s="1"/>
  <c r="K6"/>
  <c r="L6" s="1"/>
  <c r="M6" s="1"/>
  <c r="K5"/>
  <c r="L5" s="1"/>
  <c r="M5" s="1"/>
</calcChain>
</file>

<file path=xl/sharedStrings.xml><?xml version="1.0" encoding="utf-8"?>
<sst xmlns="http://schemas.openxmlformats.org/spreadsheetml/2006/main" count="38" uniqueCount="28">
  <si>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</si>
  <si>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</si>
  <si>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</si>
  <si>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</si>
  <si>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</si>
  <si>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</si>
  <si>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</si>
  <si>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</si>
  <si>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</si>
  <si>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</si>
  <si>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Н(М)ЦК, ЦКЕП</t>
  </si>
  <si>
    <t>Заказчик: ФКУ "Уралуправтодор"</t>
  </si>
  <si>
    <t>Офисная мебель</t>
  </si>
  <si>
    <t>19.20.21.100</t>
  </si>
  <si>
    <t>ОКПД</t>
  </si>
  <si>
    <t xml:space="preserve">Начальная (максимальная) цена контракта, заключаемая  согласно расчету составила  </t>
  </si>
  <si>
    <r>
      <t>Коэффициент вариации цен V (%)</t>
    </r>
    <r>
      <rPr>
        <i/>
        <sz val="10"/>
        <color indexed="8"/>
        <rFont val="Times New Roman"/>
        <family val="1"/>
        <charset val="204"/>
      </rPr>
      <t xml:space="preserve">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</si>
  <si>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</si>
  <si>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Ценовая информация № 1</t>
  </si>
  <si>
    <t>Ценовая информация № 2</t>
  </si>
  <si>
    <t>Ценовая информация № 3</t>
  </si>
  <si>
    <t>штука</t>
  </si>
  <si>
    <t xml:space="preserve"> Обоснование начальной (максимальной) цены  контракта, цены контракта заключаемого с единственным поставщиком (подрядчиком, исполнителем)
</t>
  </si>
  <si>
    <t>Рассчет произвел: Ведущий экономист отдела планирования текущих расходов   - К.О. Орлова</t>
  </si>
  <si>
    <t>Техническое обслуживание легкового автомобиля    TOYOTA CAMRY У 909 РК 196            350 000 км</t>
  </si>
  <si>
    <t>Техническое обслуживание легкового автомобиля    TOYOTA CAMRY У 909 РК 196            360 000 км</t>
  </si>
  <si>
    <t>Техническое обслуживание легкового автомобиля    TOYOTA CAMRY У 909 РК 196            370 000 км</t>
  </si>
  <si>
    <t>Техническое обслуживание легкового автомобиля    TOYOTA CAMRY У 909 РК 196            380 000 км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</si>
</sst>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000"/>
    <numFmt numFmtId="165" formatCode="0.00000"/>
    <numFmt numFmtId="166" formatCode="#,##0.00000"/>
    <numFmt numFmtId="167" formatCode="_-* #,##0.00\ [$₽-419]_-;\-* #,##0.00\ [$₽-419]_-;_-* &quot;-&quot;??\ [$₽-419]_-;_-@_-"/>
    <numFmt numFmtId="168" formatCode="_-* #,##0\ _₽_-;\-* #,##0\ _₽_-;_-* &quot;-&quot;??\ _₽_-;_-@_-"/>
  </numFmts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/>
      <diagonal/>
    </border>
  </borders>
  <cellStyleXfs count="3">
    <xf numFmtId="0" fontId="0" fillId="0" borderId="0"/>
    <xf numFmtId="0" fontId="13" fillId="3" borderId="9" applyNumberFormat="0" applyAlignment="0" applyProtection="0"/>
    <xf numFmtId="43" fontId="15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9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167" fontId="9" fillId="2" borderId="5" xfId="0" applyNumberFormat="1" applyFont="1" applyFill="1" applyBorder="1" applyAlignment="1">
      <alignment wrapText="1"/>
    </xf>
    <xf numFmtId="14" fontId="9" fillId="0" borderId="0" xfId="0" applyNumberFormat="1" applyFont="1"/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168" fontId="2" fillId="0" borderId="6" xfId="2" applyNumberFormat="1" applyFont="1" applyFill="1" applyBorder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2" fontId="7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/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textRotation="90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7" fontId="14" fillId="3" borderId="10" xfId="1" applyNumberFormat="1" applyFont="1" applyBorder="1" applyAlignment="1">
      <alignment horizontal="center" vertical="center" readingOrder="1"/>
    </xf>
    <xf numFmtId="167" fontId="14" fillId="3" borderId="11" xfId="1" applyNumberFormat="1" applyFont="1" applyBorder="1" applyAlignment="1">
      <alignment horizontal="center" vertical="center" readingOrder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952500</xdr:rowOff>
    </xdr:from>
    <xdr:to>
      <xdr:col>13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3</xdr:row>
      <xdr:rowOff>904875</xdr:rowOff>
    </xdr:from>
    <xdr:to>
      <xdr:col>12</xdr:col>
      <xdr:colOff>19050</xdr:colOff>
      <xdr:row>3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1775" y="2476500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3</xdr:row>
      <xdr:rowOff>1600200</xdr:rowOff>
    </xdr:from>
    <xdr:to>
      <xdr:col>13</xdr:col>
      <xdr:colOff>1504950</xdr:colOff>
      <xdr:row>3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3</xdr:row>
      <xdr:rowOff>1400175</xdr:rowOff>
    </xdr:from>
    <xdr:to>
      <xdr:col>13</xdr:col>
      <xdr:colOff>419100</xdr:colOff>
      <xdr:row>3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zoomScale="85" zoomScaleNormal="85" workbookViewId="0">
      <selection activeCell="C5" sqref="C5"/>
    </sheetView>
  </sheetViews>
  <sheetFormatPr defaultRowHeight="12.75"/>
  <cols>
    <col min="1" max="1" width="3.140625" style="44" customWidth="1"/>
    <col min="2" max="2" width="2.85546875" style="1" hidden="1" customWidth="1"/>
    <col min="3" max="3" width="25.5703125" style="1" customWidth="1"/>
    <col min="4" max="5" width="12.5703125" style="1" hidden="1" customWidth="1"/>
    <col min="6" max="6" width="11" style="1" customWidth="1"/>
    <col min="7" max="7" width="12.28515625" style="1" customWidth="1"/>
    <col min="8" max="8" width="10.85546875" style="1" customWidth="1"/>
    <col min="9" max="9" width="10.5703125" style="1" customWidth="1"/>
    <col min="10" max="10" width="11.7109375" style="1" customWidth="1"/>
    <col min="11" max="11" width="12.5703125" style="1" customWidth="1"/>
    <col min="12" max="12" width="16.5703125" style="1" customWidth="1"/>
    <col min="13" max="13" width="15.42578125" style="1" customWidth="1"/>
    <col min="14" max="14" width="24.140625" style="1" customWidth="1"/>
    <col min="15" max="15" width="12.85546875" style="1" customWidth="1"/>
    <col min="16" max="16" width="13" style="1" customWidth="1"/>
    <col min="17" max="17" width="18.28515625" style="1" customWidth="1"/>
    <col min="18" max="18" width="9.140625" style="1"/>
    <col min="19" max="19" width="15.140625" style="1" hidden="1" customWidth="1"/>
    <col min="20" max="20" width="18.28515625" style="1" customWidth="1"/>
    <col min="21" max="16384" width="9.140625" style="1"/>
  </cols>
  <sheetData>
    <row r="1" spans="1:20" ht="36" customHeight="1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0" ht="18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39" customHeight="1">
      <c r="A3" s="57" t="s">
        <v>0</v>
      </c>
      <c r="B3" s="58" t="s">
        <v>2</v>
      </c>
      <c r="C3" s="58" t="s">
        <v>2</v>
      </c>
      <c r="D3" s="31"/>
      <c r="E3" s="31"/>
      <c r="F3" s="59" t="s">
        <v>1</v>
      </c>
      <c r="G3" s="59" t="s">
        <v>3</v>
      </c>
      <c r="H3" s="48" t="s">
        <v>18</v>
      </c>
      <c r="I3" s="48" t="s">
        <v>19</v>
      </c>
      <c r="J3" s="48" t="s">
        <v>20</v>
      </c>
      <c r="K3" s="49" t="s">
        <v>10</v>
      </c>
      <c r="L3" s="49"/>
      <c r="M3" s="49"/>
      <c r="N3" s="50" t="s">
        <v>9</v>
      </c>
      <c r="O3" s="50"/>
      <c r="P3" s="50"/>
      <c r="Q3" s="50"/>
    </row>
    <row r="4" spans="1:20" ht="158.25" customHeight="1">
      <c r="A4" s="57"/>
      <c r="B4" s="59"/>
      <c r="C4" s="58"/>
      <c r="D4" s="32"/>
      <c r="E4" s="32" t="s">
        <v>14</v>
      </c>
      <c r="F4" s="60"/>
      <c r="G4" s="60"/>
      <c r="H4" s="48"/>
      <c r="I4" s="48"/>
      <c r="J4" s="48"/>
      <c r="K4" s="33" t="s">
        <v>5</v>
      </c>
      <c r="L4" s="33" t="s">
        <v>4</v>
      </c>
      <c r="M4" s="2" t="s">
        <v>16</v>
      </c>
      <c r="N4" s="36" t="s">
        <v>17</v>
      </c>
      <c r="O4" s="3" t="s">
        <v>6</v>
      </c>
      <c r="P4" s="3" t="s">
        <v>7</v>
      </c>
      <c r="Q4" s="3" t="s">
        <v>8</v>
      </c>
    </row>
    <row r="5" spans="1:20" ht="65.25" customHeight="1">
      <c r="A5" s="40">
        <v>1</v>
      </c>
      <c r="B5" s="15" t="s">
        <v>12</v>
      </c>
      <c r="C5" s="26" t="s">
        <v>24</v>
      </c>
      <c r="D5" s="17"/>
      <c r="E5" s="17" t="s">
        <v>13</v>
      </c>
      <c r="F5" s="27" t="s">
        <v>21</v>
      </c>
      <c r="G5" s="37">
        <v>1</v>
      </c>
      <c r="H5" s="16">
        <v>26200</v>
      </c>
      <c r="I5" s="16">
        <v>24800</v>
      </c>
      <c r="J5" s="16">
        <v>27000</v>
      </c>
      <c r="K5" s="12">
        <f>ROUND((H5+J5+I5)/3,2)</f>
        <v>26000</v>
      </c>
      <c r="L5" s="10">
        <f>SQRT(((SUM((POWER(H5-K5,2)),(POWER(I5-K5,2)),(POWER(J5-K5,2)))/(COLUMNS(H5:J5)-1))))</f>
        <v>1113.5528725660045</v>
      </c>
      <c r="M5" s="11">
        <f>L5/K5*100</f>
        <v>4.2828956637154016</v>
      </c>
      <c r="N5" s="12">
        <f>((G5/3)*(SUM(H5:J5)))</f>
        <v>26000</v>
      </c>
      <c r="O5" s="38">
        <f>N5/G5</f>
        <v>26000</v>
      </c>
      <c r="P5" s="12">
        <v>26000</v>
      </c>
      <c r="Q5" s="12">
        <f>P5*G5</f>
        <v>26000</v>
      </c>
      <c r="S5" s="39">
        <f>O5-P5</f>
        <v>0</v>
      </c>
      <c r="T5" s="39"/>
    </row>
    <row r="6" spans="1:20" ht="66" customHeight="1">
      <c r="A6" s="40">
        <v>2</v>
      </c>
      <c r="B6" s="15" t="s">
        <v>12</v>
      </c>
      <c r="C6" s="26" t="s">
        <v>25</v>
      </c>
      <c r="D6" s="17"/>
      <c r="E6" s="17" t="s">
        <v>13</v>
      </c>
      <c r="F6" s="27" t="s">
        <v>21</v>
      </c>
      <c r="G6" s="37">
        <v>1</v>
      </c>
      <c r="H6" s="16">
        <v>37900</v>
      </c>
      <c r="I6" s="16">
        <v>37900</v>
      </c>
      <c r="J6" s="16">
        <v>37700</v>
      </c>
      <c r="K6" s="12">
        <f t="shared" ref="K6:K8" si="0">ROUND((H6+J6+I6)/3,2)</f>
        <v>37833.33</v>
      </c>
      <c r="L6" s="10">
        <f t="shared" ref="L6:L8" si="1">SQRT(((SUM((POWER(H6-K6,2)),(POWER(I6-K6,2)),(POWER(J6-K6,2)))/(COLUMNS(H6:J6)-1))))</f>
        <v>115.47005391009394</v>
      </c>
      <c r="M6" s="11">
        <f t="shared" ref="M6:M8" si="2">L6/K6*100</f>
        <v>0.30520721784229388</v>
      </c>
      <c r="N6" s="12">
        <f t="shared" ref="N6:N8" si="3">((G6/3)*(SUM(H6:J6)))</f>
        <v>37833.333333333328</v>
      </c>
      <c r="O6" s="38">
        <f>N6/G6</f>
        <v>37833.333333333328</v>
      </c>
      <c r="P6" s="12">
        <v>37833</v>
      </c>
      <c r="Q6" s="12">
        <f t="shared" ref="Q6:Q8" si="4">P6*G6</f>
        <v>37833</v>
      </c>
      <c r="S6" s="39">
        <f t="shared" ref="S6:S8" si="5">O6-P6</f>
        <v>0.33333333332848269</v>
      </c>
      <c r="T6" s="39"/>
    </row>
    <row r="7" spans="1:20" ht="64.5" customHeight="1">
      <c r="A7" s="40">
        <v>3</v>
      </c>
      <c r="B7" s="15" t="s">
        <v>12</v>
      </c>
      <c r="C7" s="26" t="s">
        <v>26</v>
      </c>
      <c r="D7" s="17"/>
      <c r="E7" s="17" t="s">
        <v>13</v>
      </c>
      <c r="F7" s="27" t="s">
        <v>21</v>
      </c>
      <c r="G7" s="37">
        <v>1</v>
      </c>
      <c r="H7" s="16">
        <v>17700</v>
      </c>
      <c r="I7" s="16">
        <v>16700</v>
      </c>
      <c r="J7" s="16">
        <v>18300</v>
      </c>
      <c r="K7" s="12">
        <f t="shared" si="0"/>
        <v>17566.669999999998</v>
      </c>
      <c r="L7" s="10">
        <f t="shared" si="1"/>
        <v>808.29037687578591</v>
      </c>
      <c r="M7" s="11">
        <f t="shared" si="2"/>
        <v>4.6012726195447744</v>
      </c>
      <c r="N7" s="12">
        <f t="shared" si="3"/>
        <v>17566.666666666664</v>
      </c>
      <c r="O7" s="38">
        <f t="shared" ref="O7:O8" si="6">N7/G7</f>
        <v>17566.666666666664</v>
      </c>
      <c r="P7" s="12">
        <v>17566</v>
      </c>
      <c r="Q7" s="12">
        <f t="shared" si="4"/>
        <v>17566</v>
      </c>
      <c r="S7" s="39">
        <f t="shared" si="5"/>
        <v>0.66666666666424135</v>
      </c>
      <c r="T7" s="39"/>
    </row>
    <row r="8" spans="1:20" ht="61.5" customHeight="1">
      <c r="A8" s="40">
        <v>4</v>
      </c>
      <c r="B8" s="15" t="s">
        <v>12</v>
      </c>
      <c r="C8" s="26" t="s">
        <v>27</v>
      </c>
      <c r="D8" s="17"/>
      <c r="E8" s="17" t="s">
        <v>13</v>
      </c>
      <c r="F8" s="27" t="s">
        <v>21</v>
      </c>
      <c r="G8" s="37">
        <v>1</v>
      </c>
      <c r="H8" s="16">
        <v>17700</v>
      </c>
      <c r="I8" s="16">
        <v>16700</v>
      </c>
      <c r="J8" s="16">
        <v>18300</v>
      </c>
      <c r="K8" s="12">
        <f t="shared" si="0"/>
        <v>17566.669999999998</v>
      </c>
      <c r="L8" s="10">
        <f t="shared" si="1"/>
        <v>808.29037687578591</v>
      </c>
      <c r="M8" s="11">
        <f t="shared" si="2"/>
        <v>4.6012726195447744</v>
      </c>
      <c r="N8" s="12">
        <f t="shared" si="3"/>
        <v>17566.666666666664</v>
      </c>
      <c r="O8" s="38">
        <f t="shared" si="6"/>
        <v>17566.666666666664</v>
      </c>
      <c r="P8" s="12">
        <v>17566</v>
      </c>
      <c r="Q8" s="12">
        <f t="shared" si="4"/>
        <v>17566</v>
      </c>
      <c r="S8" s="39">
        <f t="shared" si="5"/>
        <v>0.66666666666424135</v>
      </c>
      <c r="T8" s="39"/>
    </row>
    <row r="9" spans="1:20">
      <c r="A9" s="41"/>
      <c r="B9" s="18"/>
      <c r="C9" s="18"/>
      <c r="D9" s="18"/>
      <c r="E9" s="18"/>
      <c r="F9" s="9"/>
      <c r="G9" s="35"/>
      <c r="H9" s="19">
        <f>SUM(H5:H8)</f>
        <v>99500</v>
      </c>
      <c r="I9" s="19">
        <f>SUM(I5:I8)</f>
        <v>96100</v>
      </c>
      <c r="J9" s="19">
        <f>SUM(J5:J8)</f>
        <v>101300</v>
      </c>
      <c r="K9" s="20"/>
      <c r="L9" s="21"/>
      <c r="M9" s="22"/>
      <c r="N9" s="23"/>
      <c r="O9" s="24"/>
      <c r="P9" s="25"/>
      <c r="Q9" s="13"/>
    </row>
    <row r="10" spans="1:20" ht="29.25" customHeight="1">
      <c r="A10" s="51" t="s">
        <v>15</v>
      </c>
      <c r="B10" s="51"/>
      <c r="C10" s="51"/>
      <c r="D10" s="51"/>
      <c r="E10" s="51"/>
      <c r="F10" s="51"/>
      <c r="G10" s="51"/>
      <c r="H10" s="51"/>
      <c r="I10" s="51"/>
      <c r="J10" s="52"/>
      <c r="K10" s="53">
        <f>SUM(Q5:Q8)</f>
        <v>98965</v>
      </c>
      <c r="L10" s="54"/>
      <c r="M10" s="29"/>
      <c r="N10" s="29"/>
      <c r="O10" s="28"/>
      <c r="P10" s="28"/>
      <c r="Q10" s="28"/>
    </row>
    <row r="11" spans="1:20" s="4" customFormat="1" ht="15.75">
      <c r="A11" s="42"/>
      <c r="B11" s="34"/>
      <c r="C11" s="34"/>
      <c r="D11" s="34"/>
      <c r="E11" s="34"/>
      <c r="F11" s="34"/>
      <c r="G11" s="34"/>
      <c r="H11" s="7"/>
      <c r="I11" s="7"/>
      <c r="J11" s="8"/>
    </row>
    <row r="12" spans="1:20" s="4" customFormat="1" ht="15.75">
      <c r="A12" s="45" t="s">
        <v>23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1:20" s="4" customFormat="1" ht="15.75">
      <c r="A13" s="43"/>
      <c r="B13" s="14"/>
      <c r="C13" s="14"/>
      <c r="D13" s="14"/>
      <c r="E13" s="14"/>
      <c r="F13" s="14"/>
      <c r="G13" s="6"/>
      <c r="H13" s="7"/>
      <c r="I13" s="7"/>
      <c r="J13" s="8"/>
      <c r="K13" s="34"/>
      <c r="L13" s="34"/>
    </row>
    <row r="14" spans="1:20" s="4" customFormat="1" ht="11.25" hidden="1" customHeight="1">
      <c r="A14" s="43"/>
      <c r="B14" s="14"/>
      <c r="C14" s="14"/>
      <c r="D14" s="14"/>
      <c r="E14" s="14"/>
      <c r="F14" s="14"/>
      <c r="G14" s="6"/>
      <c r="H14" s="7"/>
      <c r="I14" s="7"/>
      <c r="J14" s="8"/>
      <c r="K14" s="34"/>
      <c r="L14" s="34"/>
    </row>
    <row r="15" spans="1:20" ht="19.5" customHeight="1">
      <c r="A15" s="46" t="s">
        <v>11</v>
      </c>
      <c r="B15" s="47"/>
      <c r="C15" s="47"/>
      <c r="D15" s="47"/>
      <c r="E15" s="47"/>
      <c r="F15" s="47"/>
      <c r="G15" s="47"/>
      <c r="H15" s="47"/>
      <c r="I15" s="47"/>
      <c r="J15" s="47"/>
      <c r="K15" s="5"/>
      <c r="L15" s="30">
        <v>46199</v>
      </c>
    </row>
  </sheetData>
  <mergeCells count="16">
    <mergeCell ref="A1:Q1"/>
    <mergeCell ref="A2:Q2"/>
    <mergeCell ref="A3:A4"/>
    <mergeCell ref="B3:B4"/>
    <mergeCell ref="C3:C4"/>
    <mergeCell ref="F3:F4"/>
    <mergeCell ref="G3:G4"/>
    <mergeCell ref="H3:H4"/>
    <mergeCell ref="I3:I4"/>
    <mergeCell ref="A12:P12"/>
    <mergeCell ref="A15:J15"/>
    <mergeCell ref="J3:J4"/>
    <mergeCell ref="K3:M3"/>
    <mergeCell ref="N3:Q3"/>
    <mergeCell ref="A10:J10"/>
    <mergeCell ref="K10:L10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факта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Орлова</cp:lastModifiedBy>
  <cp:lastPrinted>2026-06-26T07:58:59Z</cp:lastPrinted>
  <dcterms:created xsi:type="dcterms:W3CDTF">2014-01-15T18:15:09Z</dcterms:created>
  <dcterms:modified xsi:type="dcterms:W3CDTF">2026-06-26T07:59:07Z</dcterms:modified>
</cp:coreProperties>
</file>