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4\9. Сентябрь\Оказание услуг по предоставлению на условиях простой (неисключительной) лицензии  программы «ГРАНД-Смета»\"/>
    </mc:Choice>
  </mc:AlternateContent>
  <xr:revisionPtr revIDLastSave="0" documentId="13_ncr:1_{34AB63B1-7CA9-4FE6-83EC-A9D0E2B59578}" xr6:coauthVersionLast="47" xr6:coauthVersionMax="47" xr10:uidLastSave="{00000000-0000-0000-0000-000000000000}"/>
  <bookViews>
    <workbookView xWindow="38280" yWindow="5160" windowWidth="29040" windowHeight="15840" xr2:uid="{00000000-000D-0000-FFFF-FFFF00000000}"/>
  </bookViews>
  <sheets>
    <sheet name="Обоснование НМЦК" sheetId="3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3" l="1"/>
  <c r="I6" i="3"/>
  <c r="J6" i="3"/>
  <c r="K6" i="3" s="1"/>
  <c r="L6" i="3"/>
  <c r="M6" i="3"/>
  <c r="N6" i="3"/>
  <c r="H7" i="3"/>
  <c r="I7" i="3"/>
  <c r="J7" i="3"/>
  <c r="K7" i="3" s="1"/>
  <c r="L7" i="3"/>
  <c r="M7" i="3"/>
  <c r="N7" i="3" s="1"/>
  <c r="H8" i="3"/>
  <c r="I8" i="3"/>
  <c r="J8" i="3"/>
  <c r="K8" i="3" s="1"/>
  <c r="L8" i="3"/>
  <c r="M8" i="3"/>
  <c r="N8" i="3" s="1"/>
  <c r="H9" i="3"/>
  <c r="I9" i="3"/>
  <c r="J9" i="3"/>
  <c r="K9" i="3" s="1"/>
  <c r="L9" i="3"/>
  <c r="M9" i="3"/>
  <c r="N9" i="3" s="1"/>
  <c r="N5" i="3"/>
  <c r="H5" i="3"/>
  <c r="I5" i="3"/>
  <c r="J5" i="3"/>
  <c r="K5" i="3" s="1"/>
  <c r="L5" i="3"/>
  <c r="M5" i="3"/>
  <c r="M4" i="3"/>
  <c r="N4" i="3" s="1"/>
  <c r="N10" i="3" l="1"/>
  <c r="L4" i="3"/>
  <c r="J4" i="3" l="1"/>
  <c r="I4" i="3"/>
  <c r="H4" i="3"/>
  <c r="K4" i="3" l="1"/>
</calcChain>
</file>

<file path=xl/sharedStrings.xml><?xml version="1.0" encoding="utf-8"?>
<sst xmlns="http://schemas.openxmlformats.org/spreadsheetml/2006/main" count="29" uniqueCount="24">
  <si>
    <t>Среднее квадратичное отклонение</t>
  </si>
  <si>
    <t>№ п/п</t>
  </si>
  <si>
    <t>Наименование товара (работы, услуги)</t>
  </si>
  <si>
    <t xml:space="preserve">Ед. изм. </t>
  </si>
  <si>
    <t xml:space="preserve">v - кол-во (объем) закупаемого товара (работы, услуги), ед. 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</si>
  <si>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</si>
  <si>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</si>
  <si>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Цена единицы продукции, принятая для расчета НМЦК</t>
  </si>
  <si>
    <t>КП №1</t>
  </si>
  <si>
    <t>КП №2</t>
  </si>
  <si>
    <t>КП №3</t>
  </si>
  <si>
    <t>&lt;ц&gt; - средн. арифм. величина цены единицы прод-ции, руб.</t>
  </si>
  <si>
    <t xml:space="preserve">V - коэф-нт вариации </t>
  </si>
  <si>
    <t>Средняя цена единицы продукции</t>
  </si>
  <si>
    <t>Расчет НМЦК</t>
  </si>
  <si>
    <t>Номер источника ценовой информации (ИЦИ №i) и цена единицы товара, работы, услуги, представленная i-тым ИЦИ (Цi), руб.</t>
  </si>
  <si>
    <t>шт.</t>
  </si>
  <si>
    <t xml:space="preserve">Право на использование программы для ЭВМ «ГРАНДСмета», версия 2026.2, флеш (Одно рабочее место, артикул О5128, Запись в Реестре Российского ПО №11163) </t>
  </si>
  <si>
    <t xml:space="preserve">Право на использование новых версий программы для ЭВМ «ГРАНД-Смета», выпущенных в течение года (Одно рабочее место, артикул О3554, Запись в Реестре Российского ПО №11163) </t>
  </si>
  <si>
    <t>Право на использование БД «ФСНБ-2022 в формате программы для ЭВМ «ГРАНД-Смета»» (с Изм.1-18.1, Одно рабочее место, артикул О5133, Запись в Реестре Российского ПО №16408)</t>
  </si>
  <si>
    <t xml:space="preserve">Право на использование БД «Справочники базовых цен на проектные работы для строительства в формате программы для ЭВМ «Программный комплекс «ГРАНДСмета»» (поставщик информации: ОАО "ЦЕНТРИНВЕСТпроект") (Одно рабочее место, артикул О1934, Запись в
Реестре Российского ПО №20152) </t>
  </si>
  <si>
    <t>Обоснование начальной (максимальной) цены контракта на оказание услуг по предоставлению на условиях простой (неисключительной) лицензии прав использования программы для электронно-вычислительных машин (ЭВМ) «ГРАНД-Смета» и баз данных для нужд ФГБУ «СПб НИИФ» Минздрава России в 2026 году</t>
  </si>
  <si>
    <t>Право на использование новых версий БД «Справочники базовых цен на проектные работы для строительства в формате программы для ЭВМ «Программный комплекс «ГРАНДСмета»», выпущенных в течение года (поставщик информации: ОАО "ЦЕНТРИНВЕСТпроект") (Одно рабочее место, артикул О4783, Запись в Реестре Российского ПО №20152)</t>
  </si>
  <si>
    <t>Право на использование новых версий БД «ФСНБ-2022 в формате программы для ЭВМ «ГРАНДСмета»», выпущенных в течение года (актуализация, Одно рабочее место, артикул О4636, Запись в Реестре Российского ПО №16408)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</si>
</sst>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readingOrder="1"/>
    </xf>
    <xf numFmtId="4" fontId="8" fillId="0" borderId="1" xfId="0" applyNumberFormat="1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 readingOrder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"/>
  <sheetViews>
    <sheetView tabSelected="1" topLeftCell="A4" workbookViewId="0">
      <selection activeCell="D17" sqref="D17"/>
    </sheetView>
  </sheetViews>
  <sheetFormatPr defaultRowHeight="15" x14ac:dyDescent="0.25"/>
  <cols>
    <col min="2" max="2" width="45.140625" customWidth="1"/>
    <col min="3" max="3" width="13.28515625" customWidth="1"/>
    <col min="4" max="4" width="13.42578125" customWidth="1"/>
    <col min="5" max="5" width="17.42578125" customWidth="1"/>
    <col min="6" max="6" width="16.7109375" customWidth="1"/>
    <col min="7" max="7" width="17.85546875" customWidth="1"/>
    <col min="8" max="8" width="11.42578125" customWidth="1"/>
    <col min="12" max="12" width="10.42578125" customWidth="1"/>
    <col min="13" max="13" width="18.28515625" customWidth="1"/>
    <col min="14" max="14" width="17.85546875" customWidth="1"/>
  </cols>
  <sheetData>
    <row r="1" spans="1:14" ht="47.25" customHeight="1" x14ac:dyDescent="0.25">
      <c r="A1" s="14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48.75" customHeight="1" x14ac:dyDescent="0.25">
      <c r="A2" s="17" t="s">
        <v>1</v>
      </c>
      <c r="B2" s="18" t="s">
        <v>2</v>
      </c>
      <c r="C2" s="18" t="s">
        <v>3</v>
      </c>
      <c r="D2" s="18" t="s">
        <v>4</v>
      </c>
      <c r="E2" s="18" t="s">
        <v>15</v>
      </c>
      <c r="F2" s="18"/>
      <c r="G2" s="18"/>
      <c r="H2" s="19" t="s">
        <v>5</v>
      </c>
      <c r="I2" s="12" t="s">
        <v>6</v>
      </c>
      <c r="J2" s="12"/>
      <c r="K2" s="12"/>
      <c r="L2" s="12" t="s">
        <v>13</v>
      </c>
      <c r="M2" s="13" t="s">
        <v>7</v>
      </c>
      <c r="N2" s="16" t="s">
        <v>14</v>
      </c>
    </row>
    <row r="3" spans="1:14" ht="102" x14ac:dyDescent="0.25">
      <c r="A3" s="17"/>
      <c r="B3" s="18"/>
      <c r="C3" s="18"/>
      <c r="D3" s="18"/>
      <c r="E3" s="1" t="s">
        <v>8</v>
      </c>
      <c r="F3" s="1" t="s">
        <v>9</v>
      </c>
      <c r="G3" s="1" t="s">
        <v>10</v>
      </c>
      <c r="H3" s="18"/>
      <c r="I3" s="11" t="s">
        <v>11</v>
      </c>
      <c r="J3" s="1" t="s">
        <v>0</v>
      </c>
      <c r="K3" s="2" t="s">
        <v>12</v>
      </c>
      <c r="L3" s="12"/>
      <c r="M3" s="13"/>
      <c r="N3" s="16"/>
    </row>
    <row r="4" spans="1:14" ht="33.75" x14ac:dyDescent="0.25">
      <c r="A4" s="3">
        <v>1</v>
      </c>
      <c r="B4" s="3" t="s">
        <v>17</v>
      </c>
      <c r="C4" s="9" t="s">
        <v>16</v>
      </c>
      <c r="D4" s="3">
        <v>1</v>
      </c>
      <c r="E4" s="6">
        <v>34650</v>
      </c>
      <c r="F4" s="10">
        <v>38000</v>
      </c>
      <c r="G4" s="10">
        <v>37000</v>
      </c>
      <c r="H4" s="4">
        <f>COUNT(E4:G4)</f>
        <v>3</v>
      </c>
      <c r="I4" s="4">
        <f>IF(ISERR(AVERAGE(E4:G4)),"",AVERAGE(E4:G4))</f>
        <v>36550</v>
      </c>
      <c r="J4" s="4">
        <f>IF(ISERR(STDEV(E4:G4)),"",STDEV(E4:G4))</f>
        <v>1719.74</v>
      </c>
      <c r="K4" s="8">
        <f>IF(ISERR(J4/I4),"",J4/I4)</f>
        <v>4.7E-2</v>
      </c>
      <c r="L4" s="5">
        <f>AVERAGE(E4:G4)</f>
        <v>36550</v>
      </c>
      <c r="M4" s="5">
        <f>E4</f>
        <v>34650</v>
      </c>
      <c r="N4" s="7">
        <f>M4*D4</f>
        <v>34650</v>
      </c>
    </row>
    <row r="5" spans="1:14" ht="45" x14ac:dyDescent="0.25">
      <c r="A5" s="3">
        <v>2</v>
      </c>
      <c r="B5" s="3" t="s">
        <v>18</v>
      </c>
      <c r="C5" s="9" t="s">
        <v>16</v>
      </c>
      <c r="D5" s="3">
        <v>1</v>
      </c>
      <c r="E5" s="6">
        <v>33500</v>
      </c>
      <c r="F5" s="10">
        <v>45000</v>
      </c>
      <c r="G5" s="10">
        <v>43000</v>
      </c>
      <c r="H5" s="4">
        <f>COUNT(E5:G5)</f>
        <v>3</v>
      </c>
      <c r="I5" s="4">
        <f>IF(ISERR(AVERAGE(E5:G5)),"",AVERAGE(E5:G5))</f>
        <v>40500</v>
      </c>
      <c r="J5" s="4">
        <f>IF(ISERR(STDEV(E5:G5)),"",STDEV(E5:G5))</f>
        <v>6144.1</v>
      </c>
      <c r="K5" s="8">
        <f>IF(ISERR(J5/I5),"",J5/I5)</f>
        <v>0.152</v>
      </c>
      <c r="L5" s="5">
        <f>AVERAGE(E5:G5)</f>
        <v>40500</v>
      </c>
      <c r="M5" s="5">
        <f>E5</f>
        <v>33500</v>
      </c>
      <c r="N5" s="7">
        <f>M5*D5</f>
        <v>33500</v>
      </c>
    </row>
    <row r="6" spans="1:14" ht="45" x14ac:dyDescent="0.25">
      <c r="A6" s="3">
        <v>3</v>
      </c>
      <c r="B6" s="3" t="s">
        <v>19</v>
      </c>
      <c r="C6" s="9" t="s">
        <v>16</v>
      </c>
      <c r="D6" s="3">
        <v>1</v>
      </c>
      <c r="E6" s="6">
        <v>18000</v>
      </c>
      <c r="F6" s="10">
        <v>22000</v>
      </c>
      <c r="G6" s="10">
        <v>20000</v>
      </c>
      <c r="H6" s="4">
        <f t="shared" ref="H6:H9" si="0">COUNT(E6:G6)</f>
        <v>3</v>
      </c>
      <c r="I6" s="4">
        <f t="shared" ref="I6:I9" si="1">IF(ISERR(AVERAGE(E6:G6)),"",AVERAGE(E6:G6))</f>
        <v>20000</v>
      </c>
      <c r="J6" s="4">
        <f t="shared" ref="J6:J9" si="2">IF(ISERR(STDEV(E6:G6)),"",STDEV(E6:G6))</f>
        <v>2000</v>
      </c>
      <c r="K6" s="8">
        <f t="shared" ref="K6:K9" si="3">IF(ISERR(J6/I6),"",J6/I6)</f>
        <v>0.1</v>
      </c>
      <c r="L6" s="5">
        <f t="shared" ref="L6:L9" si="4">AVERAGE(E6:G6)</f>
        <v>20000</v>
      </c>
      <c r="M6" s="5">
        <f t="shared" ref="M6:M9" si="5">E6</f>
        <v>18000</v>
      </c>
      <c r="N6" s="7">
        <f t="shared" ref="N6:N9" si="6">M6*D6</f>
        <v>18000</v>
      </c>
    </row>
    <row r="7" spans="1:14" ht="45" x14ac:dyDescent="0.25">
      <c r="A7" s="3">
        <v>4</v>
      </c>
      <c r="B7" s="3" t="s">
        <v>23</v>
      </c>
      <c r="C7" s="9" t="s">
        <v>16</v>
      </c>
      <c r="D7" s="3">
        <v>1</v>
      </c>
      <c r="E7" s="6">
        <v>22500</v>
      </c>
      <c r="F7" s="10">
        <v>25000</v>
      </c>
      <c r="G7" s="10">
        <v>23000</v>
      </c>
      <c r="H7" s="4">
        <f t="shared" si="0"/>
        <v>3</v>
      </c>
      <c r="I7" s="4">
        <f t="shared" si="1"/>
        <v>23500</v>
      </c>
      <c r="J7" s="4">
        <f t="shared" si="2"/>
        <v>1322.88</v>
      </c>
      <c r="K7" s="8">
        <f t="shared" si="3"/>
        <v>5.6000000000000001E-2</v>
      </c>
      <c r="L7" s="5">
        <f t="shared" si="4"/>
        <v>23500</v>
      </c>
      <c r="M7" s="5">
        <f t="shared" si="5"/>
        <v>22500</v>
      </c>
      <c r="N7" s="7">
        <f t="shared" si="6"/>
        <v>22500</v>
      </c>
    </row>
    <row r="8" spans="1:14" ht="67.5" x14ac:dyDescent="0.25">
      <c r="A8" s="3">
        <v>5</v>
      </c>
      <c r="B8" s="3" t="s">
        <v>20</v>
      </c>
      <c r="C8" s="9" t="s">
        <v>16</v>
      </c>
      <c r="D8" s="3">
        <v>1</v>
      </c>
      <c r="E8" s="6">
        <v>9500</v>
      </c>
      <c r="F8" s="10">
        <v>10000</v>
      </c>
      <c r="G8" s="10">
        <v>9000</v>
      </c>
      <c r="H8" s="4">
        <f t="shared" si="0"/>
        <v>3</v>
      </c>
      <c r="I8" s="4">
        <f t="shared" si="1"/>
        <v>9500</v>
      </c>
      <c r="J8" s="4">
        <f t="shared" si="2"/>
        <v>500</v>
      </c>
      <c r="K8" s="8">
        <f t="shared" si="3"/>
        <v>5.2999999999999999E-2</v>
      </c>
      <c r="L8" s="5">
        <f t="shared" si="4"/>
        <v>9500</v>
      </c>
      <c r="M8" s="5">
        <f t="shared" si="5"/>
        <v>9500</v>
      </c>
      <c r="N8" s="7">
        <f t="shared" si="6"/>
        <v>9500</v>
      </c>
    </row>
    <row r="9" spans="1:14" ht="78.75" x14ac:dyDescent="0.25">
      <c r="A9" s="3">
        <v>6</v>
      </c>
      <c r="B9" s="3" t="s">
        <v>22</v>
      </c>
      <c r="C9" s="9" t="s">
        <v>16</v>
      </c>
      <c r="D9" s="3">
        <v>1</v>
      </c>
      <c r="E9" s="6">
        <v>6500</v>
      </c>
      <c r="F9" s="10">
        <v>10000</v>
      </c>
      <c r="G9" s="10">
        <v>9000</v>
      </c>
      <c r="H9" s="4">
        <f t="shared" si="0"/>
        <v>3</v>
      </c>
      <c r="I9" s="4">
        <f t="shared" si="1"/>
        <v>8500</v>
      </c>
      <c r="J9" s="4">
        <f t="shared" si="2"/>
        <v>1802.78</v>
      </c>
      <c r="K9" s="8">
        <f t="shared" si="3"/>
        <v>0.21199999999999999</v>
      </c>
      <c r="L9" s="5">
        <f t="shared" si="4"/>
        <v>8500</v>
      </c>
      <c r="M9" s="5">
        <f t="shared" si="5"/>
        <v>6500</v>
      </c>
      <c r="N9" s="7">
        <f t="shared" si="6"/>
        <v>6500</v>
      </c>
    </row>
    <row r="10" spans="1:14" x14ac:dyDescent="0.25">
      <c r="N10" s="7">
        <f>SUM(N4:N9)</f>
        <v>124650</v>
      </c>
    </row>
  </sheetData>
  <mergeCells count="11">
    <mergeCell ref="L2:L3"/>
    <mergeCell ref="M2:M3"/>
    <mergeCell ref="A1:N1"/>
    <mergeCell ref="N2:N3"/>
    <mergeCell ref="A2:A3"/>
    <mergeCell ref="B2:B3"/>
    <mergeCell ref="C2:C3"/>
    <mergeCell ref="D2:D3"/>
    <mergeCell ref="E2:G2"/>
    <mergeCell ref="H2:H3"/>
    <mergeCell ref="I2:K2"/>
  </mergeCells>
  <phoneticPr fontId="9" type="noConversion"/>
  <conditionalFormatting sqref="K4:K9">
    <cfRule type="cellIs" dxfId="2" priority="4" stopIfTrue="1" operator="greaterThanOrEqual">
      <formula>0.33</formula>
    </cfRule>
    <cfRule type="cellIs" dxfId="1" priority="5" stopIfTrue="1" operator="greaterThanOrEqual">
      <formula>0.33</formula>
    </cfRule>
    <cfRule type="cellIs" dxfId="0" priority="6" stopIfTrue="1" operator="between">
      <formula>33</formula>
      <formula>100</formula>
    </cfRule>
  </conditionalFormatting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Степаненко Олег Игоревич</cp:lastModifiedBy>
  <cp:lastPrinted>2026-09-04T06:51:45Z</cp:lastPrinted>
  <dcterms:created xsi:type="dcterms:W3CDTF">2018-02-08T09:44:50Z</dcterms:created>
  <dcterms:modified xsi:type="dcterms:W3CDTF">2026-09-04T08:15:31Z</dcterms:modified>
</cp:coreProperties>
</file>