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D7F9589-9F96-4D4F-9C1A-C72B14B599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" i="8" l="1"/>
  <c r="O27" i="8"/>
  <c r="L26" i="8"/>
  <c r="M26" i="8" s="1"/>
  <c r="N26" i="8" s="1"/>
  <c r="O26" i="8" s="1"/>
  <c r="J26" i="8"/>
  <c r="K26" i="8" s="1"/>
  <c r="I26" i="8"/>
  <c r="L27" i="8"/>
  <c r="M27" i="8" s="1"/>
  <c r="N27" i="8" s="1"/>
  <c r="J27" i="8"/>
  <c r="I27" i="8"/>
  <c r="L25" i="8"/>
  <c r="M25" i="8" s="1"/>
  <c r="N25" i="8" s="1"/>
  <c r="O25" i="8" s="1"/>
  <c r="J25" i="8"/>
  <c r="I25" i="8"/>
  <c r="L24" i="8"/>
  <c r="M24" i="8" s="1"/>
  <c r="N24" i="8" s="1"/>
  <c r="O24" i="8" s="1"/>
  <c r="J24" i="8"/>
  <c r="I24" i="8"/>
  <c r="L23" i="8"/>
  <c r="M23" i="8" s="1"/>
  <c r="N23" i="8" s="1"/>
  <c r="O23" i="8" s="1"/>
  <c r="J23" i="8"/>
  <c r="I23" i="8"/>
  <c r="L22" i="8"/>
  <c r="M22" i="8" s="1"/>
  <c r="N22" i="8" s="1"/>
  <c r="O22" i="8" s="1"/>
  <c r="J22" i="8"/>
  <c r="I22" i="8"/>
  <c r="L21" i="8"/>
  <c r="M21" i="8" s="1"/>
  <c r="N21" i="8" s="1"/>
  <c r="O21" i="8" s="1"/>
  <c r="J21" i="8"/>
  <c r="I21" i="8"/>
  <c r="L20" i="8"/>
  <c r="M20" i="8" s="1"/>
  <c r="N20" i="8" s="1"/>
  <c r="O20" i="8" s="1"/>
  <c r="J20" i="8"/>
  <c r="I20" i="8"/>
  <c r="L19" i="8"/>
  <c r="M19" i="8" s="1"/>
  <c r="N19" i="8" s="1"/>
  <c r="O19" i="8" s="1"/>
  <c r="J19" i="8"/>
  <c r="I19" i="8"/>
  <c r="L18" i="8"/>
  <c r="M18" i="8" s="1"/>
  <c r="N18" i="8" s="1"/>
  <c r="O18" i="8" s="1"/>
  <c r="J18" i="8"/>
  <c r="I18" i="8"/>
  <c r="L17" i="8"/>
  <c r="M17" i="8" s="1"/>
  <c r="N17" i="8" s="1"/>
  <c r="O17" i="8" s="1"/>
  <c r="J17" i="8"/>
  <c r="I17" i="8"/>
  <c r="L16" i="8"/>
  <c r="M16" i="8" s="1"/>
  <c r="N16" i="8" s="1"/>
  <c r="O16" i="8" s="1"/>
  <c r="J16" i="8"/>
  <c r="I16" i="8"/>
  <c r="L15" i="8"/>
  <c r="M15" i="8" s="1"/>
  <c r="N15" i="8" s="1"/>
  <c r="O15" i="8" s="1"/>
  <c r="J15" i="8"/>
  <c r="I15" i="8"/>
  <c r="L14" i="8"/>
  <c r="M14" i="8" s="1"/>
  <c r="N14" i="8" s="1"/>
  <c r="O14" i="8" s="1"/>
  <c r="J14" i="8"/>
  <c r="I14" i="8"/>
  <c r="L13" i="8"/>
  <c r="M13" i="8" s="1"/>
  <c r="N13" i="8" s="1"/>
  <c r="O13" i="8" s="1"/>
  <c r="J13" i="8"/>
  <c r="I13" i="8"/>
  <c r="L12" i="8"/>
  <c r="M12" i="8" s="1"/>
  <c r="N12" i="8" s="1"/>
  <c r="O12" i="8" s="1"/>
  <c r="J12" i="8"/>
  <c r="I12" i="8"/>
  <c r="L11" i="8"/>
  <c r="M11" i="8" s="1"/>
  <c r="N11" i="8" s="1"/>
  <c r="O11" i="8" s="1"/>
  <c r="J11" i="8"/>
  <c r="I11" i="8"/>
  <c r="L10" i="8"/>
  <c r="M10" i="8" s="1"/>
  <c r="N10" i="8" s="1"/>
  <c r="O10" i="8" s="1"/>
  <c r="J10" i="8"/>
  <c r="I10" i="8"/>
  <c r="L9" i="8"/>
  <c r="M9" i="8" s="1"/>
  <c r="N9" i="8" s="1"/>
  <c r="O9" i="8" s="1"/>
  <c r="J9" i="8"/>
  <c r="I9" i="8"/>
  <c r="K13" i="8" l="1"/>
  <c r="K16" i="8"/>
  <c r="K19" i="8"/>
  <c r="K21" i="8"/>
  <c r="K12" i="8"/>
  <c r="K20" i="8"/>
  <c r="K17" i="8"/>
  <c r="K27" i="8"/>
  <c r="K23" i="8"/>
  <c r="K25" i="8"/>
  <c r="K10" i="8"/>
  <c r="K15" i="8"/>
  <c r="K11" i="8"/>
  <c r="K24" i="8"/>
  <c r="K9" i="8"/>
  <c r="K14" i="8"/>
  <c r="K22" i="8"/>
  <c r="K18" i="8"/>
  <c r="I29" i="8" l="1"/>
</calcChain>
</file>

<file path=xl/sharedStrings.xml><?xml version="1.0" encoding="utf-8"?>
<sst xmlns="http://schemas.openxmlformats.org/spreadsheetml/2006/main" count="66" uniqueCount="48">
  <si>
    <t>Кол-во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</si>
  <si>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</si>
  <si>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</si>
  <si>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</si>
  <si>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</si>
  <si>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</si>
  <si>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</si>
  <si>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</si>
  <si>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</si>
  <si>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</si>
  <si>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</si>
  <si>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</si>
  <si>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</si>
  <si>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</si>
  <si>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</si>
  <si>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</si>
  <si>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</si>
  <si>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</si>
  <si>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Метод сопоставимых рыночных цен (анализ рынка)</t>
  </si>
  <si>
    <t>Наименование объекта закупки</t>
  </si>
  <si>
    <t xml:space="preserve">Расчет </t>
  </si>
  <si>
    <t>Используемый метод определения НМЦК</t>
  </si>
  <si>
    <t>Цена включает в себя затраты, связанные с выполнением работ, уплату налогов, сборов и других обязательных платежей.</t>
  </si>
  <si>
    <t>шт</t>
  </si>
  <si>
    <t xml:space="preserve">   </t>
  </si>
  <si>
    <t>20.30.10.000-00000019 - Лак для дерева
Tikkurila UNICA SUPER STRONG EP полуматовый, 0.9 л 700014011 или эквивалент 
Обязательные характеристики 
Тип алкидно-уретановый
Дополнительные характеристики
Степень блеска полуматовый
Базис ЕР
Основания дерево
Цвет прозрачный
Вид тары банка
Объем 0.9 л
Вес нетто 0.85 кг
Основа алкидно-уретановая
Без запаха нет
Быстросохнущий да
Аэрозоль нет
Способ нанесения кисть/валик/распылитель
Рекомендуемое количество слоев 1-2
Возможность колеровки есть
Разбавитель Lakkabensiini White Spirit 1050
Время высыхания между слоями 24 ч
Время полного высыхания 8 ч
Расход 0.125 л/м² Расход для расчета 8 м²/л Срок хранения 60 мес
Плотность 0.9 кг/л Сухой остаток 45 %</t>
  </si>
  <si>
    <t xml:space="preserve">Краска Finncolor Oasis Hall &amp; Office 4 основа А (0,9 л) колерованная в NCS S 1005-G80Y *Поставка эквивалента не допускается в связи с необходимостью Заказчика </t>
  </si>
  <si>
    <t>23.91.10.000-00000003 - Изделия абразивные круг лепестковый торцевой плоский (125х22 мм; 14А Р40)</t>
  </si>
  <si>
    <t>23.91.10.000-00000003 - Изделия абразивные круг шлифовальный круг лепестковый торцевой плоский (125х22 мм; 14А Р60)</t>
  </si>
  <si>
    <t>23.91.10.000-00000003 - Изделия абразивные круг шлифовальный круг лепестковый торцевой плоский (125х22 мм; 14А Р80)</t>
  </si>
  <si>
    <t>23.91.10.000-00000003 - Изделия абразивные круг шлифовальный круг лепестковый торцевой плоский (125х22 мм; 14А Р100)</t>
  </si>
  <si>
    <t>23.91.10.000-00000003 - Изделия абразивные круг шлифовальный круг лепестковый торцевой плоский (125х22 мм; 14А Р120)</t>
  </si>
  <si>
    <t>23.91.10.000-00000003 - Изделия абразивные круг шлифовальный круг лепестковый торцевой плоский (125х22 мм; 14А Р180)</t>
  </si>
  <si>
    <t>23.91.10.000-00000003 - Изделия абразивные круг шлифовальный круг лепестковый торцевой плоский (125х22,2 мм;Р240)</t>
  </si>
  <si>
    <t xml:space="preserve">23.91.10.000-00000003 - Изделия абразивные круги абразивные на ворсовой основе под липучку, 5 штук в упаковке, диаметр 125 мм, зернистость Р40, 8 отверстий, Vira или эквивалент </t>
  </si>
  <si>
    <t>23.91.10.000-00000003 - Изделия абразивные круги абразивные на ворсовой основе под липучку, 5 штук в упаковке, диаметр 125 мм, зернистость Р60, 8 отверстий, Vira или эквивалент</t>
  </si>
  <si>
    <t>23.91.10.000-00000003 - Изделия абразивные круги абразивные на ворсовой основе под липучку, 5 штук в упаковке, диаметр 125 мм, зернистость Р80, 8 отверстий, Vira или эквивалент</t>
  </si>
  <si>
    <t>23.91.10.000-00000003 - Изделия абразивные круги абразивные на ворсовой основе под липучку, 5 штук в упаковке, диаметр 125 мм, зернистость Р100, 8 отверстий, Vira или эквивалент</t>
  </si>
  <si>
    <t>23.91.10.000-00000003 - Изделия абразивные круги абразивные на ворсовой основе под липучку, 5 штук в упаковке, диаметр 125 мм, зернистость Р120, 8 отверстий, Vira или эквивалент</t>
  </si>
  <si>
    <t>23.91.10.000-00000003 - Изделия абразивные круги абразивные на ворсовой основе под липучку, 5 штук в упаковке, диаметр 125 мм, зернистость Р180, 8 отверстий, Vira или эквивалент</t>
  </si>
  <si>
    <t>Обоснование нмцк на поставку материалов для нужд ФГБУК НИМ РАХ</t>
  </si>
  <si>
    <t>Ценовое предложение № 978/КП от 16.07.2026</t>
  </si>
  <si>
    <t>Ценовое предложение № 979/КП от 16.07.2026</t>
  </si>
  <si>
    <t>Ценовое предложение № 980/КП от 16.07.2026</t>
  </si>
  <si>
    <t>20.30.11.120-00000003 - Краска на основе акриловых или виниловых полимеров в водной среде Краска для домов Tikkurila PIKA-TEHO CLASSIC C мат 0,9л 700014062 колерованная в RAL 6025 или эквивалент 
Обязательные характеристики
Тип краски водно-дисперсионная
Основа состава акриловая 
Область применения наружная окраска
Дополнительные характеристики 
Тип акриловая (водно-дисперсионная)
Объем 0.9 л
Вес нетто 1.1 кг
Вид тары металлическая банка
Палитра7c8a8c2b-6ae7-4992-9aa0-15a1d23764e9
Время высыхания между слоями 4 ч
Без запаха да
Серия pika-teho
Цвет колерованная в RAL 6025
Базис база 3 (B3/C/BC/KC/D/LC/MRC)
Система колеровки Avatint
Степень блеска матовый
Основания дерево
Плотность 1 кг/л
Расход 0,11-0,14 л/м²
Способ нанесения кисть/распыление
Рекомендуемое количество слоев 2
Разбавитель вода
Температура основания 5 °С
Min температура эксплуатации -50 °С
Max температура эксплуатации 50 °С
Моющаяся да
Огнезащитность нет
Влагостойкость да
Фактурная нет
Быстросохнущая нет
Износостойкая нет
Для дерева да
Количество циклов заморозки0 шт</t>
  </si>
  <si>
    <t>20.30.11.130-00007 - Грунтовка универ-сальная Укрепляющая грунтовка Церезит CT 17 Pro 1 л 2636691 или эквивалент 
Обязательные харак-теристики 
Тип водно-дисперсионная
Область применения для наружных работ
Свойства проникающая
Дополнительные характеристики 
Материал основания бе-тон/камень/гипсокартон/пенобло-ки/кирпич/ДВП/ДСП
Финишное покрытие штукатур-ка/шпатлевка/краска/плитка/обои
Функции упрочняю-щая/глубокого проник-новения
Тип основы акриловая дисперсия
Объем 1 л
Вес нетто 1 кг
Вид тары бутыль
Цвет светло-желтый
Расход 0.1 л/м²
Тип помещения влаж-ное/сухое
Способ нанесения кисть/валик/краскопульт
Max температура при-менения +35 °С
Min температура при-менения 0 °С
Время полного высыха-ния 2 ч
Время высыхания на отлип 2 ч
Быстросохнущая да
Без запаха да
Преобразователь ржав-чины нет
ТУ 20.30.11-026-58239148-2018
Морозостойкость нет
Концентрат нет
Палитра1b092601-23a1-4a49-8047-2dd4ae0d0c48</t>
  </si>
  <si>
    <t>23.91.10.000-00000003 - Изделия абразивные круги абразивные на ворсовой основе под липучку, 5 штук в упаковке, диаметр 125 мм, зернистость Р240, 8 отверстий, Vira или эквивалент</t>
  </si>
  <si>
    <t xml:space="preserve">22.21.42.129 - Пленки пластмассовые прочие Пленка полиэтиленовая XGLASS 120 мкм ширина 3м/рукав 1,5 м или экивалент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</si>
</sst>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5" fontId="9" fillId="4" borderId="0" xfId="0" applyNumberFormat="1" applyFont="1" applyFill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164" fontId="9" fillId="4" borderId="1" xfId="0" applyNumberFormat="1" applyFont="1" applyFill="1" applyBorder="1" applyAlignment="1">
      <alignment horizontal="center" vertical="center" wrapText="1" justifyLastLine="1"/>
    </xf>
    <xf numFmtId="0" fontId="9" fillId="4" borderId="1" xfId="0" applyFont="1" applyFill="1" applyBorder="1" applyAlignment="1">
      <alignment horizontal="center" vertical="center" justifyLastLine="1"/>
    </xf>
    <xf numFmtId="10" fontId="9" fillId="4" borderId="1" xfId="0" applyNumberFormat="1" applyFont="1" applyFill="1" applyBorder="1" applyAlignment="1">
      <alignment horizontal="center" vertical="center" justifyLastLine="1"/>
    </xf>
    <xf numFmtId="2" fontId="9" fillId="4" borderId="1" xfId="0" applyNumberFormat="1" applyFont="1" applyFill="1" applyBorder="1" applyAlignment="1">
      <alignment horizontal="center" vertical="center" wrapText="1" justifyLastLine="1"/>
    </xf>
    <xf numFmtId="165" fontId="9" fillId="4" borderId="1" xfId="0" applyNumberFormat="1" applyFont="1" applyFill="1" applyBorder="1" applyAlignment="1">
      <alignment horizontal="center" vertical="center" wrapText="1" justifyLastLine="1"/>
    </xf>
    <xf numFmtId="166" fontId="2" fillId="3" borderId="1" xfId="0" applyNumberFormat="1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vertical="center" wrapText="1"/>
    </xf>
    <xf numFmtId="2" fontId="2" fillId="4" borderId="0" xfId="0" applyNumberFormat="1" applyFont="1" applyFill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3" fillId="4" borderId="0" xfId="0" applyFont="1" applyFill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2" fillId="4" borderId="0" xfId="0" applyFont="1" applyFill="1"/>
    <xf numFmtId="0" fontId="10" fillId="4" borderId="0" xfId="0" applyFont="1" applyFill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 justifyLastLine="1"/>
    </xf>
    <xf numFmtId="0" fontId="9" fillId="0" borderId="1" xfId="0" applyFont="1" applyBorder="1" applyAlignment="1">
      <alignment horizontal="center" vertical="center" justifyLastLine="1"/>
    </xf>
    <xf numFmtId="10" fontId="9" fillId="0" borderId="1" xfId="0" applyNumberFormat="1" applyFont="1" applyBorder="1" applyAlignment="1">
      <alignment horizontal="center" vertical="center" justifyLastLine="1"/>
    </xf>
    <xf numFmtId="2" fontId="9" fillId="0" borderId="1" xfId="0" applyNumberFormat="1" applyFont="1" applyBorder="1" applyAlignment="1">
      <alignment horizontal="center" vertical="center" wrapText="1" justifyLastLine="1"/>
    </xf>
    <xf numFmtId="165" fontId="9" fillId="0" borderId="1" xfId="0" applyNumberFormat="1" applyFont="1" applyBorder="1" applyAlignment="1">
      <alignment horizontal="center" vertical="center" wrapText="1" justifyLastLine="1"/>
    </xf>
    <xf numFmtId="4" fontId="9" fillId="0" borderId="1" xfId="0" applyNumberFormat="1" applyFont="1" applyBorder="1" applyAlignment="1">
      <alignment horizontal="center" vertical="center" wrapText="1" justifyLastLine="1"/>
    </xf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5"/>
  <sheetViews>
    <sheetView tabSelected="1" topLeftCell="A16" zoomScaleNormal="100" workbookViewId="0">
      <selection activeCell="H21" sqref="H21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" style="1" customWidth="1"/>
    <col min="7" max="7" width="12.570312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9" ht="15.75" x14ac:dyDescent="0.25">
      <c r="J1" s="2" t="s">
        <v>24</v>
      </c>
    </row>
    <row r="2" spans="1:19" ht="15.75" x14ac:dyDescent="0.25">
      <c r="J2" s="2"/>
      <c r="M2" s="54"/>
      <c r="N2" s="54"/>
      <c r="O2" s="54"/>
    </row>
    <row r="3" spans="1:19" ht="15.75" x14ac:dyDescent="0.2">
      <c r="A3" s="59" t="s">
        <v>40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9" ht="15.75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9" ht="15.75" x14ac:dyDescent="0.2">
      <c r="A5" s="67" t="s">
        <v>21</v>
      </c>
      <c r="B5" s="56"/>
      <c r="C5" s="70" t="s">
        <v>18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2"/>
    </row>
    <row r="6" spans="1:19" ht="15.75" x14ac:dyDescent="0.2">
      <c r="A6" s="67" t="s">
        <v>20</v>
      </c>
      <c r="B6" s="56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9" x14ac:dyDescent="0.2">
      <c r="A7" s="60" t="s">
        <v>1</v>
      </c>
      <c r="B7" s="60" t="s">
        <v>19</v>
      </c>
      <c r="C7" s="62" t="s">
        <v>2</v>
      </c>
      <c r="D7" s="64" t="s">
        <v>0</v>
      </c>
      <c r="E7" s="66" t="s">
        <v>3</v>
      </c>
      <c r="F7" s="66"/>
      <c r="G7" s="66"/>
      <c r="H7" s="66"/>
      <c r="I7" s="57" t="s">
        <v>4</v>
      </c>
      <c r="J7" s="57"/>
      <c r="K7" s="57"/>
      <c r="L7" s="58" t="s">
        <v>5</v>
      </c>
      <c r="M7" s="58"/>
      <c r="N7" s="58"/>
      <c r="O7" s="58"/>
    </row>
    <row r="8" spans="1:19" ht="138.75" thickBot="1" x14ac:dyDescent="0.25">
      <c r="A8" s="61"/>
      <c r="B8" s="61"/>
      <c r="C8" s="63"/>
      <c r="D8" s="65"/>
      <c r="E8" s="23" t="s">
        <v>41</v>
      </c>
      <c r="F8" s="23" t="s">
        <v>42</v>
      </c>
      <c r="G8" s="23" t="s">
        <v>43</v>
      </c>
      <c r="H8" s="21" t="s">
        <v>6</v>
      </c>
      <c r="I8" s="19" t="s">
        <v>7</v>
      </c>
      <c r="J8" s="20" t="s">
        <v>8</v>
      </c>
      <c r="K8" s="20" t="s">
        <v>9</v>
      </c>
      <c r="L8" s="20" t="s">
        <v>10</v>
      </c>
      <c r="M8" s="21" t="s">
        <v>11</v>
      </c>
      <c r="N8" s="21" t="s">
        <v>12</v>
      </c>
      <c r="O8" s="21" t="s">
        <v>13</v>
      </c>
    </row>
    <row r="9" spans="1:19" ht="409.6" thickBot="1" x14ac:dyDescent="0.25">
      <c r="A9" s="25">
        <v>1</v>
      </c>
      <c r="B9" s="33" t="s">
        <v>25</v>
      </c>
      <c r="C9" s="25" t="s">
        <v>23</v>
      </c>
      <c r="D9" s="35">
        <v>3</v>
      </c>
      <c r="E9" s="32">
        <v>2590</v>
      </c>
      <c r="F9" s="32">
        <v>2600</v>
      </c>
      <c r="G9" s="32">
        <v>2836.7</v>
      </c>
      <c r="H9" s="25">
        <v>3</v>
      </c>
      <c r="I9" s="27">
        <f t="shared" ref="I9:I27" si="0">AVERAGE(E9:G9)</f>
        <v>2675.5666666666666</v>
      </c>
      <c r="J9" s="28">
        <f t="shared" ref="J9:J27" si="1">STDEV(E9:G9)</f>
        <v>139.63510781079844</v>
      </c>
      <c r="K9" s="29">
        <f t="shared" ref="K9:K27" si="2">J9/I9</f>
        <v>5.218898469263774E-2</v>
      </c>
      <c r="L9" s="30">
        <f t="shared" ref="L9:L27" si="3">((D9/H9)*(SUM(E9:G9)))</f>
        <v>8026.7</v>
      </c>
      <c r="M9" s="31">
        <f t="shared" ref="M9:M27" si="4">L9/D9</f>
        <v>2675.5666666666666</v>
      </c>
      <c r="N9" s="26">
        <f t="shared" ref="N9:N27" si="5">ROUND(M9,2)</f>
        <v>2675.57</v>
      </c>
      <c r="O9" s="26">
        <f t="shared" ref="O9:O25" si="6">N9*D9</f>
        <v>8026.7100000000009</v>
      </c>
      <c r="S9" s="39"/>
    </row>
    <row r="10" spans="1:19" ht="409.6" thickBot="1" x14ac:dyDescent="0.25">
      <c r="A10" s="25">
        <v>2</v>
      </c>
      <c r="B10" s="33" t="s">
        <v>44</v>
      </c>
      <c r="C10" s="25" t="s">
        <v>23</v>
      </c>
      <c r="D10" s="36">
        <v>11</v>
      </c>
      <c r="E10" s="32">
        <v>2990</v>
      </c>
      <c r="F10" s="32">
        <v>3500</v>
      </c>
      <c r="G10" s="32">
        <v>3515</v>
      </c>
      <c r="H10" s="25">
        <v>3</v>
      </c>
      <c r="I10" s="27">
        <f t="shared" si="0"/>
        <v>3335</v>
      </c>
      <c r="J10" s="28">
        <f t="shared" si="1"/>
        <v>298.87288267756912</v>
      </c>
      <c r="K10" s="29">
        <f t="shared" si="2"/>
        <v>8.9617056275133167E-2</v>
      </c>
      <c r="L10" s="30">
        <f t="shared" si="3"/>
        <v>36685</v>
      </c>
      <c r="M10" s="31">
        <f t="shared" si="4"/>
        <v>3335</v>
      </c>
      <c r="N10" s="26">
        <f t="shared" si="5"/>
        <v>3335</v>
      </c>
      <c r="O10" s="26">
        <f t="shared" si="6"/>
        <v>36685</v>
      </c>
    </row>
    <row r="11" spans="1:19" ht="105.75" thickBot="1" x14ac:dyDescent="0.25">
      <c r="A11" s="25">
        <v>3</v>
      </c>
      <c r="B11" s="33" t="s">
        <v>26</v>
      </c>
      <c r="C11" s="25" t="s">
        <v>23</v>
      </c>
      <c r="D11" s="36">
        <v>4</v>
      </c>
      <c r="E11" s="32">
        <v>1700</v>
      </c>
      <c r="F11" s="32">
        <v>1400</v>
      </c>
      <c r="G11" s="32">
        <v>1195.0999999999999</v>
      </c>
      <c r="H11" s="25">
        <v>3</v>
      </c>
      <c r="I11" s="27">
        <f t="shared" si="0"/>
        <v>1431.7</v>
      </c>
      <c r="J11" s="28">
        <f t="shared" si="1"/>
        <v>253.93831928245777</v>
      </c>
      <c r="K11" s="29">
        <f t="shared" si="2"/>
        <v>0.17736838673078004</v>
      </c>
      <c r="L11" s="30">
        <f t="shared" si="3"/>
        <v>5726.8</v>
      </c>
      <c r="M11" s="31">
        <f t="shared" si="4"/>
        <v>1431.7</v>
      </c>
      <c r="N11" s="26">
        <f t="shared" si="5"/>
        <v>1431.7</v>
      </c>
      <c r="O11" s="26">
        <f t="shared" si="6"/>
        <v>5726.8</v>
      </c>
    </row>
    <row r="12" spans="1:19" ht="409.6" thickBot="1" x14ac:dyDescent="0.25">
      <c r="A12" s="44">
        <v>4</v>
      </c>
      <c r="B12" s="45" t="s">
        <v>45</v>
      </c>
      <c r="C12" s="44" t="s">
        <v>23</v>
      </c>
      <c r="D12" s="46">
        <v>8</v>
      </c>
      <c r="E12" s="47">
        <v>400</v>
      </c>
      <c r="F12" s="47">
        <v>200</v>
      </c>
      <c r="G12" s="47">
        <v>345.04</v>
      </c>
      <c r="H12" s="44">
        <v>3</v>
      </c>
      <c r="I12" s="48">
        <f t="shared" si="0"/>
        <v>315.01333333333332</v>
      </c>
      <c r="J12" s="49">
        <f t="shared" si="1"/>
        <v>103.32570122352594</v>
      </c>
      <c r="K12" s="50">
        <f t="shared" si="2"/>
        <v>0.32800421534599367</v>
      </c>
      <c r="L12" s="51">
        <f t="shared" si="3"/>
        <v>2520.1066666666666</v>
      </c>
      <c r="M12" s="52">
        <f t="shared" si="4"/>
        <v>315.01333333333332</v>
      </c>
      <c r="N12" s="53">
        <f t="shared" si="5"/>
        <v>315.01</v>
      </c>
      <c r="O12" s="53">
        <f t="shared" si="6"/>
        <v>2520.08</v>
      </c>
    </row>
    <row r="13" spans="1:19" ht="75.75" thickBot="1" x14ac:dyDescent="0.25">
      <c r="A13" s="25">
        <v>5</v>
      </c>
      <c r="B13" s="33" t="s">
        <v>27</v>
      </c>
      <c r="C13" s="25" t="s">
        <v>23</v>
      </c>
      <c r="D13" s="36">
        <v>15</v>
      </c>
      <c r="E13" s="32">
        <v>180</v>
      </c>
      <c r="F13" s="32">
        <v>180</v>
      </c>
      <c r="G13" s="32">
        <v>180.5</v>
      </c>
      <c r="H13" s="25">
        <v>3</v>
      </c>
      <c r="I13" s="27">
        <f t="shared" si="0"/>
        <v>180.16666666666666</v>
      </c>
      <c r="J13" s="28">
        <f t="shared" si="1"/>
        <v>0.28867513459481292</v>
      </c>
      <c r="K13" s="29">
        <f t="shared" si="2"/>
        <v>1.6022671670387397E-3</v>
      </c>
      <c r="L13" s="30">
        <f t="shared" si="3"/>
        <v>2702.5</v>
      </c>
      <c r="M13" s="31">
        <f t="shared" si="4"/>
        <v>180.16666666666666</v>
      </c>
      <c r="N13" s="26">
        <f t="shared" si="5"/>
        <v>180.17</v>
      </c>
      <c r="O13" s="26">
        <f t="shared" si="6"/>
        <v>2702.5499999999997</v>
      </c>
    </row>
    <row r="14" spans="1:19" ht="90.75" thickBot="1" x14ac:dyDescent="0.25">
      <c r="A14" s="25">
        <v>6</v>
      </c>
      <c r="B14" s="33" t="s">
        <v>28</v>
      </c>
      <c r="C14" s="25" t="s">
        <v>23</v>
      </c>
      <c r="D14" s="36">
        <v>15</v>
      </c>
      <c r="E14" s="32">
        <v>176</v>
      </c>
      <c r="F14" s="32">
        <v>180</v>
      </c>
      <c r="G14" s="32">
        <v>167.2</v>
      </c>
      <c r="H14" s="25">
        <v>3</v>
      </c>
      <c r="I14" s="27">
        <f t="shared" si="0"/>
        <v>174.4</v>
      </c>
      <c r="J14" s="28">
        <f t="shared" si="1"/>
        <v>6.5482822174979658</v>
      </c>
      <c r="K14" s="29">
        <f t="shared" si="2"/>
        <v>3.7547489779231454E-2</v>
      </c>
      <c r="L14" s="30">
        <f t="shared" si="3"/>
        <v>2616</v>
      </c>
      <c r="M14" s="31">
        <f t="shared" si="4"/>
        <v>174.4</v>
      </c>
      <c r="N14" s="26">
        <f t="shared" si="5"/>
        <v>174.4</v>
      </c>
      <c r="O14" s="26">
        <f t="shared" si="6"/>
        <v>2616</v>
      </c>
    </row>
    <row r="15" spans="1:19" s="14" customFormat="1" ht="90.75" thickBot="1" x14ac:dyDescent="0.3">
      <c r="A15" s="25">
        <v>7</v>
      </c>
      <c r="B15" s="33" t="s">
        <v>29</v>
      </c>
      <c r="C15" s="25" t="s">
        <v>23</v>
      </c>
      <c r="D15" s="36">
        <v>15</v>
      </c>
      <c r="E15" s="32">
        <v>172</v>
      </c>
      <c r="F15" s="32">
        <v>180</v>
      </c>
      <c r="G15" s="32">
        <v>180.5</v>
      </c>
      <c r="H15" s="25">
        <v>3</v>
      </c>
      <c r="I15" s="27">
        <f t="shared" si="0"/>
        <v>177.5</v>
      </c>
      <c r="J15" s="28">
        <f t="shared" si="1"/>
        <v>4.7696960070847281</v>
      </c>
      <c r="K15" s="29">
        <f t="shared" si="2"/>
        <v>2.687152680047734E-2</v>
      </c>
      <c r="L15" s="30">
        <f t="shared" si="3"/>
        <v>2662.5</v>
      </c>
      <c r="M15" s="31">
        <f t="shared" si="4"/>
        <v>177.5</v>
      </c>
      <c r="N15" s="26">
        <f t="shared" si="5"/>
        <v>177.5</v>
      </c>
      <c r="O15" s="26">
        <f t="shared" si="6"/>
        <v>2662.5</v>
      </c>
    </row>
    <row r="16" spans="1:19" s="15" customFormat="1" ht="90.75" thickBot="1" x14ac:dyDescent="0.3">
      <c r="A16" s="25">
        <v>8</v>
      </c>
      <c r="B16" s="33" t="s">
        <v>30</v>
      </c>
      <c r="C16" s="25" t="s">
        <v>23</v>
      </c>
      <c r="D16" s="36">
        <v>15</v>
      </c>
      <c r="E16" s="32">
        <v>166</v>
      </c>
      <c r="F16" s="32">
        <v>180</v>
      </c>
      <c r="G16" s="32">
        <v>180.5</v>
      </c>
      <c r="H16" s="25">
        <v>3</v>
      </c>
      <c r="I16" s="27">
        <f t="shared" si="0"/>
        <v>175.5</v>
      </c>
      <c r="J16" s="28">
        <f t="shared" si="1"/>
        <v>8.2310388165771649</v>
      </c>
      <c r="K16" s="29">
        <f t="shared" si="2"/>
        <v>4.6900506077362764E-2</v>
      </c>
      <c r="L16" s="30">
        <f t="shared" si="3"/>
        <v>2632.5</v>
      </c>
      <c r="M16" s="31">
        <f t="shared" si="4"/>
        <v>175.5</v>
      </c>
      <c r="N16" s="26">
        <f t="shared" si="5"/>
        <v>175.5</v>
      </c>
      <c r="O16" s="26">
        <f t="shared" si="6"/>
        <v>2632.5</v>
      </c>
    </row>
    <row r="17" spans="1:16" s="14" customFormat="1" ht="90.75" thickBot="1" x14ac:dyDescent="0.3">
      <c r="A17" s="25">
        <v>9</v>
      </c>
      <c r="B17" s="33" t="s">
        <v>31</v>
      </c>
      <c r="C17" s="25" t="s">
        <v>23</v>
      </c>
      <c r="D17" s="36">
        <v>15</v>
      </c>
      <c r="E17" s="32">
        <v>160</v>
      </c>
      <c r="F17" s="32">
        <v>180</v>
      </c>
      <c r="G17" s="32">
        <v>180.5</v>
      </c>
      <c r="H17" s="25">
        <v>3</v>
      </c>
      <c r="I17" s="27">
        <f t="shared" si="0"/>
        <v>173.5</v>
      </c>
      <c r="J17" s="28">
        <f t="shared" si="1"/>
        <v>11.6940155635265</v>
      </c>
      <c r="K17" s="29">
        <f t="shared" si="2"/>
        <v>6.7400666072198856E-2</v>
      </c>
      <c r="L17" s="30">
        <f t="shared" si="3"/>
        <v>2602.5</v>
      </c>
      <c r="M17" s="31">
        <f t="shared" si="4"/>
        <v>173.5</v>
      </c>
      <c r="N17" s="26">
        <f t="shared" si="5"/>
        <v>173.5</v>
      </c>
      <c r="O17" s="26">
        <f t="shared" si="6"/>
        <v>2602.5</v>
      </c>
    </row>
    <row r="18" spans="1:16" s="14" customFormat="1" ht="90.75" thickBot="1" x14ac:dyDescent="0.3">
      <c r="A18" s="25">
        <v>10</v>
      </c>
      <c r="B18" s="33" t="s">
        <v>32</v>
      </c>
      <c r="C18" s="25" t="s">
        <v>23</v>
      </c>
      <c r="D18" s="36">
        <v>10</v>
      </c>
      <c r="E18" s="32">
        <v>158</v>
      </c>
      <c r="F18" s="32">
        <v>180</v>
      </c>
      <c r="G18" s="32">
        <v>180.5</v>
      </c>
      <c r="H18" s="25">
        <v>3</v>
      </c>
      <c r="I18" s="27">
        <f t="shared" si="0"/>
        <v>172.83333333333334</v>
      </c>
      <c r="J18" s="28">
        <f t="shared" si="1"/>
        <v>12.848475914805356</v>
      </c>
      <c r="K18" s="29">
        <f t="shared" si="2"/>
        <v>7.4340265659433108E-2</v>
      </c>
      <c r="L18" s="30">
        <f t="shared" si="3"/>
        <v>1728.3333333333335</v>
      </c>
      <c r="M18" s="31">
        <f t="shared" si="4"/>
        <v>172.83333333333334</v>
      </c>
      <c r="N18" s="26">
        <f t="shared" si="5"/>
        <v>172.83</v>
      </c>
      <c r="O18" s="26">
        <f t="shared" si="6"/>
        <v>1728.3000000000002</v>
      </c>
      <c r="P18" s="17"/>
    </row>
    <row r="19" spans="1:16" ht="75.75" thickBot="1" x14ac:dyDescent="0.25">
      <c r="A19" s="25">
        <v>11</v>
      </c>
      <c r="B19" s="33" t="s">
        <v>33</v>
      </c>
      <c r="C19" s="25" t="s">
        <v>23</v>
      </c>
      <c r="D19" s="36">
        <v>10</v>
      </c>
      <c r="E19" s="32">
        <v>155</v>
      </c>
      <c r="F19" s="32">
        <v>180</v>
      </c>
      <c r="G19" s="32">
        <v>171</v>
      </c>
      <c r="H19" s="25">
        <v>3</v>
      </c>
      <c r="I19" s="27">
        <f t="shared" si="0"/>
        <v>168.66666666666666</v>
      </c>
      <c r="J19" s="28">
        <f t="shared" si="1"/>
        <v>12.662279942148386</v>
      </c>
      <c r="K19" s="29">
        <f t="shared" si="2"/>
        <v>7.5072805981116916E-2</v>
      </c>
      <c r="L19" s="30">
        <f t="shared" si="3"/>
        <v>1686.6666666666667</v>
      </c>
      <c r="M19" s="31">
        <f t="shared" si="4"/>
        <v>168.66666666666669</v>
      </c>
      <c r="N19" s="26">
        <f t="shared" si="5"/>
        <v>168.67</v>
      </c>
      <c r="O19" s="26">
        <f t="shared" si="6"/>
        <v>1686.6999999999998</v>
      </c>
    </row>
    <row r="20" spans="1:16" s="16" customFormat="1" ht="90.75" thickBot="1" x14ac:dyDescent="0.3">
      <c r="A20" s="44">
        <v>12</v>
      </c>
      <c r="B20" s="45" t="s">
        <v>47</v>
      </c>
      <c r="C20" s="44" t="s">
        <v>23</v>
      </c>
      <c r="D20" s="46">
        <v>4</v>
      </c>
      <c r="E20" s="47">
        <v>690</v>
      </c>
      <c r="F20" s="47">
        <v>545</v>
      </c>
      <c r="G20" s="47">
        <v>690</v>
      </c>
      <c r="H20" s="44">
        <v>3</v>
      </c>
      <c r="I20" s="48">
        <f t="shared" si="0"/>
        <v>641.66666666666663</v>
      </c>
      <c r="J20" s="49">
        <f t="shared" si="1"/>
        <v>83.715789032495962</v>
      </c>
      <c r="K20" s="50">
        <f t="shared" si="2"/>
        <v>0.13046616472596775</v>
      </c>
      <c r="L20" s="51">
        <f t="shared" si="3"/>
        <v>2566.6666666666665</v>
      </c>
      <c r="M20" s="52">
        <f t="shared" si="4"/>
        <v>641.66666666666663</v>
      </c>
      <c r="N20" s="53">
        <f t="shared" si="5"/>
        <v>641.66999999999996</v>
      </c>
      <c r="O20" s="53">
        <f t="shared" si="6"/>
        <v>2566.6799999999998</v>
      </c>
    </row>
    <row r="21" spans="1:16" ht="120.75" thickBot="1" x14ac:dyDescent="0.25">
      <c r="A21" s="25">
        <v>13</v>
      </c>
      <c r="B21" s="37" t="s">
        <v>34</v>
      </c>
      <c r="C21" s="25" t="s">
        <v>23</v>
      </c>
      <c r="D21" s="38">
        <v>3</v>
      </c>
      <c r="E21" s="32">
        <v>198</v>
      </c>
      <c r="F21" s="32">
        <v>190</v>
      </c>
      <c r="G21" s="32">
        <v>190</v>
      </c>
      <c r="H21" s="25">
        <v>3</v>
      </c>
      <c r="I21" s="27">
        <f t="shared" si="0"/>
        <v>192.66666666666666</v>
      </c>
      <c r="J21" s="28">
        <f t="shared" si="1"/>
        <v>4.6188021535170067</v>
      </c>
      <c r="K21" s="29">
        <f t="shared" si="2"/>
        <v>2.3973021558046748E-2</v>
      </c>
      <c r="L21" s="30">
        <f t="shared" si="3"/>
        <v>578</v>
      </c>
      <c r="M21" s="31">
        <f t="shared" si="4"/>
        <v>192.66666666666666</v>
      </c>
      <c r="N21" s="26">
        <f t="shared" si="5"/>
        <v>192.67</v>
      </c>
      <c r="O21" s="26">
        <f t="shared" si="6"/>
        <v>578.01</v>
      </c>
    </row>
    <row r="22" spans="1:16" s="43" customFormat="1" ht="120.75" thickBot="1" x14ac:dyDescent="0.3">
      <c r="A22" s="25">
        <v>14</v>
      </c>
      <c r="B22" s="37" t="s">
        <v>35</v>
      </c>
      <c r="C22" s="25" t="s">
        <v>23</v>
      </c>
      <c r="D22" s="38">
        <v>3</v>
      </c>
      <c r="E22" s="32">
        <v>199</v>
      </c>
      <c r="F22" s="32">
        <v>175</v>
      </c>
      <c r="G22" s="32">
        <v>174.8</v>
      </c>
      <c r="H22" s="25">
        <v>3</v>
      </c>
      <c r="I22" s="27">
        <f t="shared" si="0"/>
        <v>182.93333333333331</v>
      </c>
      <c r="J22" s="28">
        <f t="shared" si="1"/>
        <v>13.914500829470429</v>
      </c>
      <c r="K22" s="29">
        <f t="shared" si="2"/>
        <v>7.6063233397250893E-2</v>
      </c>
      <c r="L22" s="30">
        <f t="shared" si="3"/>
        <v>548.79999999999995</v>
      </c>
      <c r="M22" s="31">
        <f t="shared" si="4"/>
        <v>182.93333333333331</v>
      </c>
      <c r="N22" s="26">
        <f t="shared" si="5"/>
        <v>182.93</v>
      </c>
      <c r="O22" s="26">
        <f t="shared" si="6"/>
        <v>548.79</v>
      </c>
    </row>
    <row r="23" spans="1:16" s="42" customFormat="1" ht="120.75" thickBot="1" x14ac:dyDescent="0.25">
      <c r="A23" s="25">
        <v>15</v>
      </c>
      <c r="B23" s="37" t="s">
        <v>36</v>
      </c>
      <c r="C23" s="25" t="s">
        <v>23</v>
      </c>
      <c r="D23" s="38">
        <v>3</v>
      </c>
      <c r="E23" s="32">
        <v>190</v>
      </c>
      <c r="F23" s="32">
        <v>165</v>
      </c>
      <c r="G23" s="32">
        <v>161.5</v>
      </c>
      <c r="H23" s="25">
        <v>3</v>
      </c>
      <c r="I23" s="27">
        <f t="shared" si="0"/>
        <v>172.16666666666666</v>
      </c>
      <c r="J23" s="28">
        <f t="shared" si="1"/>
        <v>15.542951242712348</v>
      </c>
      <c r="K23" s="29">
        <f t="shared" si="2"/>
        <v>9.0278516414592544E-2</v>
      </c>
      <c r="L23" s="30">
        <f t="shared" si="3"/>
        <v>516.5</v>
      </c>
      <c r="M23" s="31">
        <f t="shared" si="4"/>
        <v>172.16666666666666</v>
      </c>
      <c r="N23" s="26">
        <f t="shared" si="5"/>
        <v>172.17</v>
      </c>
      <c r="O23" s="26">
        <f t="shared" si="6"/>
        <v>516.51</v>
      </c>
    </row>
    <row r="24" spans="1:16" s="42" customFormat="1" ht="120.75" thickBot="1" x14ac:dyDescent="0.25">
      <c r="A24" s="25">
        <v>16</v>
      </c>
      <c r="B24" s="37" t="s">
        <v>37</v>
      </c>
      <c r="C24" s="25" t="s">
        <v>23</v>
      </c>
      <c r="D24" s="38">
        <v>3</v>
      </c>
      <c r="E24" s="32">
        <v>189</v>
      </c>
      <c r="F24" s="32">
        <v>200</v>
      </c>
      <c r="G24" s="32">
        <v>207.1</v>
      </c>
      <c r="H24" s="25">
        <v>3</v>
      </c>
      <c r="I24" s="27">
        <f t="shared" si="0"/>
        <v>198.70000000000002</v>
      </c>
      <c r="J24" s="28">
        <f t="shared" si="1"/>
        <v>9.1197587687394428</v>
      </c>
      <c r="K24" s="29">
        <f t="shared" si="2"/>
        <v>4.5897125157219137E-2</v>
      </c>
      <c r="L24" s="30">
        <f t="shared" si="3"/>
        <v>596.1</v>
      </c>
      <c r="M24" s="31">
        <f t="shared" si="4"/>
        <v>198.70000000000002</v>
      </c>
      <c r="N24" s="26">
        <f t="shared" si="5"/>
        <v>198.7</v>
      </c>
      <c r="O24" s="26">
        <f t="shared" si="6"/>
        <v>596.09999999999991</v>
      </c>
    </row>
    <row r="25" spans="1:16" ht="120.75" thickBot="1" x14ac:dyDescent="0.25">
      <c r="A25" s="25">
        <v>17</v>
      </c>
      <c r="B25" s="37" t="s">
        <v>38</v>
      </c>
      <c r="C25" s="25" t="s">
        <v>23</v>
      </c>
      <c r="D25" s="38">
        <v>3</v>
      </c>
      <c r="E25" s="32">
        <v>191</v>
      </c>
      <c r="F25" s="32">
        <v>175</v>
      </c>
      <c r="G25" s="32">
        <v>174.8</v>
      </c>
      <c r="H25" s="25">
        <v>3</v>
      </c>
      <c r="I25" s="27">
        <f t="shared" si="0"/>
        <v>180.26666666666665</v>
      </c>
      <c r="J25" s="28">
        <f t="shared" si="1"/>
        <v>9.2958772223676274</v>
      </c>
      <c r="K25" s="29">
        <f t="shared" si="2"/>
        <v>5.1567366248341136E-2</v>
      </c>
      <c r="L25" s="30">
        <f t="shared" si="3"/>
        <v>540.79999999999995</v>
      </c>
      <c r="M25" s="31">
        <f t="shared" si="4"/>
        <v>180.26666666666665</v>
      </c>
      <c r="N25" s="26">
        <f t="shared" si="5"/>
        <v>180.27</v>
      </c>
      <c r="O25" s="26">
        <f t="shared" si="6"/>
        <v>540.81000000000006</v>
      </c>
    </row>
    <row r="26" spans="1:16" s="42" customFormat="1" ht="120.75" thickBot="1" x14ac:dyDescent="0.25">
      <c r="A26" s="25">
        <v>18</v>
      </c>
      <c r="B26" s="37" t="s">
        <v>39</v>
      </c>
      <c r="C26" s="25" t="s">
        <v>23</v>
      </c>
      <c r="D26" s="41">
        <v>3</v>
      </c>
      <c r="E26" s="32">
        <v>188</v>
      </c>
      <c r="F26" s="32">
        <v>170</v>
      </c>
      <c r="G26" s="32">
        <v>167.2</v>
      </c>
      <c r="H26" s="25">
        <v>3</v>
      </c>
      <c r="I26" s="27">
        <f t="shared" ref="I26" si="7">AVERAGE(E26:G26)</f>
        <v>175.06666666666669</v>
      </c>
      <c r="J26" s="28">
        <f t="shared" ref="J26" si="8">STDEV(E26:G26)</f>
        <v>11.287751473758334</v>
      </c>
      <c r="K26" s="29">
        <f t="shared" ref="K26" si="9">J26/I26</f>
        <v>6.4476874374095577E-2</v>
      </c>
      <c r="L26" s="30">
        <f t="shared" ref="L26" si="10">((D26/H26)*(SUM(E26:G26)))</f>
        <v>525.20000000000005</v>
      </c>
      <c r="M26" s="31">
        <f t="shared" ref="M26" si="11">L26/D26</f>
        <v>175.06666666666669</v>
      </c>
      <c r="N26" s="26">
        <f t="shared" ref="N26" si="12">ROUND(M26,2)</f>
        <v>175.07</v>
      </c>
      <c r="O26" s="26">
        <f t="shared" ref="O26" si="13">N26*D26</f>
        <v>525.21</v>
      </c>
    </row>
    <row r="27" spans="1:16" s="42" customFormat="1" ht="120.75" thickBot="1" x14ac:dyDescent="0.25">
      <c r="A27" s="25">
        <v>19</v>
      </c>
      <c r="B27" s="37" t="s">
        <v>46</v>
      </c>
      <c r="C27" s="25" t="s">
        <v>23</v>
      </c>
      <c r="D27" s="41">
        <v>3</v>
      </c>
      <c r="E27" s="32">
        <v>188</v>
      </c>
      <c r="F27" s="32">
        <v>170</v>
      </c>
      <c r="G27" s="32">
        <v>169.1</v>
      </c>
      <c r="H27" s="25">
        <v>3</v>
      </c>
      <c r="I27" s="27">
        <f t="shared" si="0"/>
        <v>175.70000000000002</v>
      </c>
      <c r="J27" s="28">
        <f t="shared" si="1"/>
        <v>10.661613386350119</v>
      </c>
      <c r="K27" s="29">
        <f t="shared" si="2"/>
        <v>6.0680781937109379E-2</v>
      </c>
      <c r="L27" s="30">
        <f t="shared" si="3"/>
        <v>527.1</v>
      </c>
      <c r="M27" s="31">
        <f t="shared" si="4"/>
        <v>175.70000000000002</v>
      </c>
      <c r="N27" s="26">
        <f t="shared" si="5"/>
        <v>175.7</v>
      </c>
      <c r="O27" s="26">
        <f>N27*D27</f>
        <v>527.09999999999991</v>
      </c>
    </row>
    <row r="28" spans="1:16" x14ac:dyDescent="0.2">
      <c r="A28" s="3"/>
      <c r="B28" s="40"/>
      <c r="C28" s="4"/>
      <c r="D28" s="4"/>
      <c r="E28" s="34"/>
      <c r="F28" s="5"/>
      <c r="G28" s="5"/>
      <c r="H28" s="6"/>
      <c r="I28" s="7"/>
      <c r="J28" s="8"/>
      <c r="K28" s="9"/>
      <c r="L28" s="10"/>
      <c r="M28" s="24"/>
      <c r="N28" s="10" t="s">
        <v>14</v>
      </c>
      <c r="O28" s="11">
        <f>SUM(O9+O10+O11+O12+O13+O14+O15+O16+O17+O18+O19+O20+O21+O22+O23+O24+O25+O26+O27)</f>
        <v>75988.850000000006</v>
      </c>
    </row>
    <row r="29" spans="1:16" ht="15.75" x14ac:dyDescent="0.2">
      <c r="A29" s="76" t="s">
        <v>15</v>
      </c>
      <c r="B29" s="76"/>
      <c r="C29" s="76"/>
      <c r="D29" s="76"/>
      <c r="E29" s="76"/>
      <c r="F29" s="76"/>
      <c r="G29" s="76"/>
      <c r="H29" s="76"/>
      <c r="I29" s="12">
        <f>O28</f>
        <v>75988.850000000006</v>
      </c>
      <c r="J29" s="13" t="s">
        <v>16</v>
      </c>
      <c r="K29" s="13"/>
      <c r="L29" s="13"/>
      <c r="M29" s="13"/>
      <c r="N29" s="13"/>
      <c r="O29" s="12"/>
    </row>
    <row r="30" spans="1:16" ht="12.75" customHeight="1" x14ac:dyDescent="0.2">
      <c r="A30" s="75" t="s">
        <v>22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</row>
    <row r="31" spans="1:16" ht="12.75" customHeight="1" x14ac:dyDescent="0.2">
      <c r="A31" s="75" t="s">
        <v>17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</row>
    <row r="32" spans="1:16" ht="15.75" x14ac:dyDescent="0.2">
      <c r="A32" s="74"/>
      <c r="B32" s="74"/>
      <c r="C32" s="68"/>
      <c r="D32" s="68"/>
      <c r="E32" s="68"/>
      <c r="F32" s="68"/>
      <c r="G32" s="68"/>
      <c r="H32" s="68"/>
      <c r="I32" s="68"/>
      <c r="J32" s="16"/>
      <c r="K32" s="16"/>
      <c r="L32" s="16"/>
      <c r="M32" s="16"/>
      <c r="N32" s="16"/>
      <c r="O32" s="16"/>
    </row>
    <row r="33" spans="1:15" ht="15.75" x14ac:dyDescent="0.2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16"/>
    </row>
    <row r="34" spans="1:15" ht="15.75" x14ac:dyDescent="0.25">
      <c r="A34" s="73"/>
      <c r="B34" s="73"/>
      <c r="C34" s="2"/>
      <c r="D34" s="2"/>
      <c r="E34" s="2"/>
      <c r="F34" s="2"/>
      <c r="G34" s="2"/>
      <c r="H34" s="2"/>
      <c r="J34" s="73"/>
      <c r="K34" s="73"/>
    </row>
    <row r="35" spans="1:15" ht="15.75" x14ac:dyDescent="0.25">
      <c r="A35" s="68"/>
      <c r="B35" s="68"/>
      <c r="C35" s="68"/>
      <c r="D35" s="68"/>
      <c r="E35" s="68"/>
      <c r="F35" s="68"/>
      <c r="G35" s="68"/>
      <c r="H35" s="18"/>
      <c r="I35" s="16"/>
      <c r="J35" s="16"/>
      <c r="K35" s="16"/>
      <c r="L35" s="16"/>
      <c r="M35" s="16"/>
      <c r="N35" s="16"/>
      <c r="O35" s="16"/>
    </row>
  </sheetData>
  <mergeCells count="22">
    <mergeCell ref="A35:G35"/>
    <mergeCell ref="C32:I32"/>
    <mergeCell ref="A33:N33"/>
    <mergeCell ref="A6:B6"/>
    <mergeCell ref="C5:O5"/>
    <mergeCell ref="A34:B34"/>
    <mergeCell ref="J34:K34"/>
    <mergeCell ref="A32:B32"/>
    <mergeCell ref="A31:O31"/>
    <mergeCell ref="A30:O30"/>
    <mergeCell ref="A29:H29"/>
    <mergeCell ref="M2:O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2026-07-21T10:07:46Z</dcterms:modified>
</cp:coreProperties>
</file>