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nicpm\fs\HOME\Хозяйственная часть\Отдел капитального и текущего ремонта\Яценко\Рабочий стол\НМИЦ\2026 ремонт помещений КА\ДЕМЧЕНКО\"/>
    </mc:Choice>
  </mc:AlternateContent>
  <xr:revisionPtr revIDLastSave="0" documentId="8_{BFB8BE44-68D9-475B-8A4B-6FFF16FB5558}" xr6:coauthVersionLast="36" xr6:coauthVersionMax="36" xr10:uidLastSave="{00000000-0000-0000-0000-000000000000}"/>
  <bookViews>
    <workbookView xWindow="32760" yWindow="32760" windowWidth="32760" windowHeight="32760" xr2:uid="{00000000-000D-0000-FFFF-FFFF00000000}"/>
  </bookViews>
  <sheets>
    <sheet name="Смета СН-2012 по гл. 1-5,7" sheetId="7" r:id="rId1"/>
    <sheet name="Ведомость объемов работ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1">'Ведомость объемов работ'!$17:$17</definedName>
    <definedName name="_xlnm.Print_Titles" localSheetId="0">'Смета СН-2012 по гл. 1-5,7'!$31:$31</definedName>
    <definedName name="_xlnm.Print_Area" localSheetId="1">'Ведомость объемов работ'!$A$1:$H$60</definedName>
    <definedName name="_xlnm.Print_Area" localSheetId="0">'Смета СН-2012 по гл. 1-5,7'!$A$1:$K$344</definedName>
  </definedNames>
  <calcPr calcId="191029" iterate="1"/>
</workbook>
</file>

<file path=xl/calcChain.xml><?xml version="1.0" encoding="utf-8"?>
<calcChain xmlns="http://schemas.openxmlformats.org/spreadsheetml/2006/main">
  <c r="D58" i="8" l="1"/>
  <c r="D56" i="8"/>
  <c r="G53" i="8"/>
  <c r="F53" i="8"/>
  <c r="E53" i="8"/>
  <c r="C53" i="8"/>
  <c r="B53" i="8"/>
  <c r="G52" i="8"/>
  <c r="F52" i="8"/>
  <c r="E52" i="8"/>
  <c r="C52" i="8"/>
  <c r="B52" i="8"/>
  <c r="G51" i="8"/>
  <c r="F51" i="8"/>
  <c r="E51" i="8"/>
  <c r="C51" i="8"/>
  <c r="B51" i="8"/>
  <c r="G50" i="8"/>
  <c r="F50" i="8"/>
  <c r="E50" i="8"/>
  <c r="C50" i="8"/>
  <c r="B50" i="8"/>
  <c r="G49" i="8"/>
  <c r="F49" i="8"/>
  <c r="E49" i="8"/>
  <c r="C49" i="8"/>
  <c r="B49" i="8"/>
  <c r="G48" i="8"/>
  <c r="F48" i="8"/>
  <c r="E48" i="8"/>
  <c r="C48" i="8"/>
  <c r="B48" i="8"/>
  <c r="G47" i="8"/>
  <c r="F47" i="8"/>
  <c r="E47" i="8"/>
  <c r="C47" i="8"/>
  <c r="B47" i="8"/>
  <c r="G46" i="8"/>
  <c r="F46" i="8"/>
  <c r="E46" i="8"/>
  <c r="C46" i="8"/>
  <c r="B46" i="8"/>
  <c r="G45" i="8"/>
  <c r="F45" i="8"/>
  <c r="E45" i="8"/>
  <c r="C45" i="8"/>
  <c r="B45" i="8"/>
  <c r="G44" i="8"/>
  <c r="F44" i="8"/>
  <c r="E44" i="8"/>
  <c r="C44" i="8"/>
  <c r="B44" i="8"/>
  <c r="G43" i="8"/>
  <c r="F43" i="8"/>
  <c r="E43" i="8"/>
  <c r="C43" i="8"/>
  <c r="B43" i="8"/>
  <c r="G42" i="8"/>
  <c r="F42" i="8"/>
  <c r="E42" i="8"/>
  <c r="C42" i="8"/>
  <c r="B42" i="8"/>
  <c r="G41" i="8"/>
  <c r="F41" i="8"/>
  <c r="E41" i="8"/>
  <c r="C41" i="8"/>
  <c r="B41" i="8"/>
  <c r="G40" i="8"/>
  <c r="F40" i="8"/>
  <c r="E40" i="8"/>
  <c r="C40" i="8"/>
  <c r="B40" i="8"/>
  <c r="G39" i="8"/>
  <c r="F39" i="8"/>
  <c r="E39" i="8"/>
  <c r="C39" i="8"/>
  <c r="B39" i="8"/>
  <c r="G38" i="8"/>
  <c r="F38" i="8"/>
  <c r="E38" i="8"/>
  <c r="C38" i="8"/>
  <c r="B38" i="8"/>
  <c r="G37" i="8"/>
  <c r="F37" i="8"/>
  <c r="E37" i="8"/>
  <c r="C37" i="8"/>
  <c r="B37" i="8"/>
  <c r="G36" i="8"/>
  <c r="F36" i="8"/>
  <c r="E36" i="8"/>
  <c r="C36" i="8"/>
  <c r="B36" i="8"/>
  <c r="G35" i="8"/>
  <c r="F35" i="8"/>
  <c r="E35" i="8"/>
  <c r="C35" i="8"/>
  <c r="B35" i="8"/>
  <c r="G34" i="8"/>
  <c r="F34" i="8"/>
  <c r="E34" i="8"/>
  <c r="C34" i="8"/>
  <c r="B34" i="8"/>
  <c r="G33" i="8"/>
  <c r="F33" i="8"/>
  <c r="E33" i="8"/>
  <c r="C33" i="8"/>
  <c r="B33" i="8"/>
  <c r="G32" i="8"/>
  <c r="F32" i="8"/>
  <c r="E32" i="8"/>
  <c r="C32" i="8"/>
  <c r="B32" i="8"/>
  <c r="G31" i="8"/>
  <c r="F31" i="8"/>
  <c r="E31" i="8"/>
  <c r="C31" i="8"/>
  <c r="B31" i="8"/>
  <c r="G30" i="8"/>
  <c r="F30" i="8"/>
  <c r="E30" i="8"/>
  <c r="C30" i="8"/>
  <c r="B30" i="8"/>
  <c r="G29" i="8"/>
  <c r="F29" i="8"/>
  <c r="E29" i="8"/>
  <c r="C29" i="8"/>
  <c r="B29" i="8"/>
  <c r="G28" i="8"/>
  <c r="F28" i="8"/>
  <c r="E28" i="8"/>
  <c r="C28" i="8"/>
  <c r="B28" i="8"/>
  <c r="G27" i="8"/>
  <c r="F27" i="8"/>
  <c r="E27" i="8"/>
  <c r="C27" i="8"/>
  <c r="B27" i="8"/>
  <c r="G26" i="8"/>
  <c r="F26" i="8"/>
  <c r="E26" i="8"/>
  <c r="C26" i="8"/>
  <c r="B26" i="8"/>
  <c r="G25" i="8"/>
  <c r="F25" i="8"/>
  <c r="E25" i="8"/>
  <c r="C25" i="8"/>
  <c r="B25" i="8"/>
  <c r="G24" i="8"/>
  <c r="F24" i="8"/>
  <c r="E24" i="8"/>
  <c r="C24" i="8"/>
  <c r="B24" i="8"/>
  <c r="G23" i="8"/>
  <c r="F23" i="8"/>
  <c r="E23" i="8"/>
  <c r="C23" i="8"/>
  <c r="B23" i="8"/>
  <c r="G22" i="8"/>
  <c r="F22" i="8"/>
  <c r="E22" i="8"/>
  <c r="C22" i="8"/>
  <c r="B22" i="8"/>
  <c r="G21" i="8"/>
  <c r="F21" i="8"/>
  <c r="E21" i="8"/>
  <c r="C21" i="8"/>
  <c r="B21" i="8"/>
  <c r="G20" i="8"/>
  <c r="F20" i="8"/>
  <c r="E20" i="8"/>
  <c r="C20" i="8"/>
  <c r="B20" i="8"/>
  <c r="G19" i="8"/>
  <c r="F19" i="8"/>
  <c r="E19" i="8"/>
  <c r="C19" i="8"/>
  <c r="B19" i="8"/>
  <c r="A18" i="8"/>
  <c r="AE13" i="8"/>
  <c r="B13" i="8"/>
  <c r="B12" i="8"/>
  <c r="A1" i="8"/>
  <c r="I343" i="7"/>
  <c r="C343" i="7"/>
  <c r="I342" i="7"/>
  <c r="C342" i="7"/>
  <c r="I341" i="7"/>
  <c r="C341" i="7"/>
  <c r="I340" i="7"/>
  <c r="C340" i="7"/>
  <c r="I339" i="7"/>
  <c r="C339" i="7"/>
  <c r="I338" i="7"/>
  <c r="C338" i="7"/>
  <c r="I337" i="7"/>
  <c r="C337" i="7"/>
  <c r="I26" i="7"/>
  <c r="I25" i="7"/>
  <c r="I21" i="7" s="1"/>
  <c r="I24" i="7"/>
  <c r="I23" i="7"/>
  <c r="I22" i="7"/>
  <c r="AF336" i="7"/>
  <c r="A334" i="7"/>
  <c r="K331" i="7"/>
  <c r="H331" i="7"/>
  <c r="G331" i="7"/>
  <c r="E331" i="7"/>
  <c r="E330" i="7"/>
  <c r="E329" i="7"/>
  <c r="E328" i="7"/>
  <c r="J327" i="7"/>
  <c r="I327" i="7"/>
  <c r="H327" i="7"/>
  <c r="G327" i="7"/>
  <c r="F327" i="7"/>
  <c r="J326" i="7"/>
  <c r="I326" i="7"/>
  <c r="H326" i="7"/>
  <c r="G326" i="7"/>
  <c r="F326" i="7"/>
  <c r="J325" i="7"/>
  <c r="I325" i="7"/>
  <c r="H325" i="7"/>
  <c r="G325" i="7"/>
  <c r="F325" i="7"/>
  <c r="J324" i="7"/>
  <c r="I324" i="7"/>
  <c r="H324" i="7"/>
  <c r="G324" i="7"/>
  <c r="F324" i="7"/>
  <c r="C323" i="7"/>
  <c r="V322" i="7"/>
  <c r="J330" i="7" s="1"/>
  <c r="T322" i="7"/>
  <c r="J329" i="7" s="1"/>
  <c r="R322" i="7"/>
  <c r="J328" i="7" s="1"/>
  <c r="U322" i="7"/>
  <c r="S322" i="7"/>
  <c r="Q322" i="7"/>
  <c r="E322" i="7"/>
  <c r="D322" i="7"/>
  <c r="K320" i="7"/>
  <c r="H320" i="7"/>
  <c r="G320" i="7"/>
  <c r="E320" i="7"/>
  <c r="E319" i="7"/>
  <c r="E318" i="7"/>
  <c r="J317" i="7"/>
  <c r="I317" i="7"/>
  <c r="H317" i="7"/>
  <c r="F317" i="7"/>
  <c r="V317" i="7"/>
  <c r="T317" i="7"/>
  <c r="R317" i="7"/>
  <c r="U317" i="7"/>
  <c r="S317" i="7"/>
  <c r="Q317" i="7"/>
  <c r="E317" i="7"/>
  <c r="D317" i="7"/>
  <c r="C317" i="7"/>
  <c r="B317" i="7"/>
  <c r="J316" i="7"/>
  <c r="I316" i="7"/>
  <c r="H316" i="7"/>
  <c r="G316" i="7"/>
  <c r="F316" i="7"/>
  <c r="V315" i="7"/>
  <c r="T315" i="7"/>
  <c r="J319" i="7" s="1"/>
  <c r="R315" i="7"/>
  <c r="J318" i="7" s="1"/>
  <c r="U315" i="7"/>
  <c r="S315" i="7"/>
  <c r="Q315" i="7"/>
  <c r="E315" i="7"/>
  <c r="D315" i="7"/>
  <c r="K313" i="7"/>
  <c r="H313" i="7"/>
  <c r="G313" i="7"/>
  <c r="E313" i="7"/>
  <c r="E312" i="7"/>
  <c r="E311" i="7"/>
  <c r="E310" i="7"/>
  <c r="J309" i="7"/>
  <c r="I309" i="7"/>
  <c r="H309" i="7"/>
  <c r="G309" i="7"/>
  <c r="F309" i="7"/>
  <c r="J308" i="7"/>
  <c r="I308" i="7"/>
  <c r="H308" i="7"/>
  <c r="G308" i="7"/>
  <c r="F308" i="7"/>
  <c r="J307" i="7"/>
  <c r="I307" i="7"/>
  <c r="H307" i="7"/>
  <c r="G307" i="7"/>
  <c r="F307" i="7"/>
  <c r="J306" i="7"/>
  <c r="I306" i="7"/>
  <c r="H306" i="7"/>
  <c r="G306" i="7"/>
  <c r="F306" i="7"/>
  <c r="V305" i="7"/>
  <c r="J312" i="7" s="1"/>
  <c r="T305" i="7"/>
  <c r="J311" i="7" s="1"/>
  <c r="R305" i="7"/>
  <c r="J310" i="7" s="1"/>
  <c r="U305" i="7"/>
  <c r="S305" i="7"/>
  <c r="Q305" i="7"/>
  <c r="E305" i="7"/>
  <c r="D305" i="7"/>
  <c r="K303" i="7"/>
  <c r="H303" i="7"/>
  <c r="G303" i="7"/>
  <c r="E303" i="7"/>
  <c r="J302" i="7"/>
  <c r="E302" i="7"/>
  <c r="E301" i="7"/>
  <c r="J300" i="7"/>
  <c r="I300" i="7"/>
  <c r="H300" i="7"/>
  <c r="G300" i="7"/>
  <c r="F300" i="7"/>
  <c r="J299" i="7"/>
  <c r="I299" i="7"/>
  <c r="H299" i="7"/>
  <c r="G299" i="7"/>
  <c r="F299" i="7"/>
  <c r="V298" i="7"/>
  <c r="T298" i="7"/>
  <c r="R298" i="7"/>
  <c r="J301" i="7" s="1"/>
  <c r="I304" i="7" s="1"/>
  <c r="U298" i="7"/>
  <c r="S298" i="7"/>
  <c r="Q298" i="7"/>
  <c r="E298" i="7"/>
  <c r="D298" i="7"/>
  <c r="C298" i="7"/>
  <c r="B298" i="7"/>
  <c r="K296" i="7"/>
  <c r="H296" i="7"/>
  <c r="G296" i="7"/>
  <c r="E296" i="7"/>
  <c r="E295" i="7"/>
  <c r="E294" i="7"/>
  <c r="E293" i="7"/>
  <c r="J292" i="7"/>
  <c r="I292" i="7"/>
  <c r="H292" i="7"/>
  <c r="F292" i="7"/>
  <c r="V292" i="7"/>
  <c r="T292" i="7"/>
  <c r="R292" i="7"/>
  <c r="U292" i="7"/>
  <c r="S292" i="7"/>
  <c r="Q292" i="7"/>
  <c r="E292" i="7"/>
  <c r="D292" i="7"/>
  <c r="C292" i="7"/>
  <c r="B292" i="7"/>
  <c r="J291" i="7"/>
  <c r="I291" i="7"/>
  <c r="H291" i="7"/>
  <c r="G291" i="7"/>
  <c r="F291" i="7"/>
  <c r="J290" i="7"/>
  <c r="I290" i="7"/>
  <c r="H290" i="7"/>
  <c r="G290" i="7"/>
  <c r="F290" i="7"/>
  <c r="J289" i="7"/>
  <c r="I289" i="7"/>
  <c r="H289" i="7"/>
  <c r="G289" i="7"/>
  <c r="F289" i="7"/>
  <c r="V288" i="7"/>
  <c r="J295" i="7" s="1"/>
  <c r="T288" i="7"/>
  <c r="J294" i="7" s="1"/>
  <c r="R288" i="7"/>
  <c r="U288" i="7"/>
  <c r="S288" i="7"/>
  <c r="Q288" i="7"/>
  <c r="E288" i="7"/>
  <c r="D288" i="7"/>
  <c r="K286" i="7"/>
  <c r="H286" i="7"/>
  <c r="G286" i="7"/>
  <c r="E286" i="7"/>
  <c r="E285" i="7"/>
  <c r="E284" i="7"/>
  <c r="E283" i="7"/>
  <c r="J282" i="7"/>
  <c r="I282" i="7"/>
  <c r="H282" i="7"/>
  <c r="G282" i="7"/>
  <c r="F282" i="7"/>
  <c r="J281" i="7"/>
  <c r="I281" i="7"/>
  <c r="H281" i="7"/>
  <c r="G281" i="7"/>
  <c r="F281" i="7"/>
  <c r="J280" i="7"/>
  <c r="I280" i="7"/>
  <c r="H280" i="7"/>
  <c r="G280" i="7"/>
  <c r="F280" i="7"/>
  <c r="J279" i="7"/>
  <c r="I279" i="7"/>
  <c r="H279" i="7"/>
  <c r="G279" i="7"/>
  <c r="F279" i="7"/>
  <c r="V278" i="7"/>
  <c r="J285" i="7" s="1"/>
  <c r="T278" i="7"/>
  <c r="J284" i="7" s="1"/>
  <c r="R278" i="7"/>
  <c r="J283" i="7" s="1"/>
  <c r="U278" i="7"/>
  <c r="S278" i="7"/>
  <c r="Q278" i="7"/>
  <c r="E278" i="7"/>
  <c r="D278" i="7"/>
  <c r="K276" i="7"/>
  <c r="H276" i="7"/>
  <c r="G276" i="7"/>
  <c r="E276" i="7"/>
  <c r="J275" i="7"/>
  <c r="E275" i="7"/>
  <c r="E274" i="7"/>
  <c r="J273" i="7"/>
  <c r="I273" i="7"/>
  <c r="H273" i="7"/>
  <c r="G273" i="7"/>
  <c r="F273" i="7"/>
  <c r="J272" i="7"/>
  <c r="I272" i="7"/>
  <c r="H272" i="7"/>
  <c r="G272" i="7"/>
  <c r="F272" i="7"/>
  <c r="V271" i="7"/>
  <c r="T271" i="7"/>
  <c r="R271" i="7"/>
  <c r="J274" i="7" s="1"/>
  <c r="U271" i="7"/>
  <c r="S271" i="7"/>
  <c r="Q271" i="7"/>
  <c r="E271" i="7"/>
  <c r="D271" i="7"/>
  <c r="C271" i="7"/>
  <c r="B271" i="7"/>
  <c r="K269" i="7"/>
  <c r="H269" i="7"/>
  <c r="G269" i="7"/>
  <c r="E269" i="7"/>
  <c r="E268" i="7"/>
  <c r="E267" i="7"/>
  <c r="J266" i="7"/>
  <c r="I266" i="7"/>
  <c r="H266" i="7"/>
  <c r="F266" i="7"/>
  <c r="V266" i="7"/>
  <c r="T266" i="7"/>
  <c r="R266" i="7"/>
  <c r="U266" i="7"/>
  <c r="S266" i="7"/>
  <c r="Q266" i="7"/>
  <c r="E266" i="7"/>
  <c r="D266" i="7"/>
  <c r="B266" i="7"/>
  <c r="J265" i="7"/>
  <c r="I265" i="7"/>
  <c r="H265" i="7"/>
  <c r="G265" i="7"/>
  <c r="F265" i="7"/>
  <c r="J264" i="7"/>
  <c r="I264" i="7"/>
  <c r="H264" i="7"/>
  <c r="G264" i="7"/>
  <c r="F264" i="7"/>
  <c r="V263" i="7"/>
  <c r="T263" i="7"/>
  <c r="J268" i="7" s="1"/>
  <c r="R263" i="7"/>
  <c r="J267" i="7" s="1"/>
  <c r="U263" i="7"/>
  <c r="S263" i="7"/>
  <c r="Q263" i="7"/>
  <c r="E263" i="7"/>
  <c r="D263" i="7"/>
  <c r="C263" i="7"/>
  <c r="B263" i="7"/>
  <c r="K261" i="7"/>
  <c r="H261" i="7"/>
  <c r="G261" i="7"/>
  <c r="E261" i="7"/>
  <c r="E260" i="7"/>
  <c r="E259" i="7"/>
  <c r="J258" i="7"/>
  <c r="I258" i="7"/>
  <c r="H258" i="7"/>
  <c r="F258" i="7"/>
  <c r="V258" i="7"/>
  <c r="T258" i="7"/>
  <c r="R258" i="7"/>
  <c r="U258" i="7"/>
  <c r="S258" i="7"/>
  <c r="Q258" i="7"/>
  <c r="E258" i="7"/>
  <c r="D258" i="7"/>
  <c r="B258" i="7"/>
  <c r="J257" i="7"/>
  <c r="I257" i="7"/>
  <c r="H257" i="7"/>
  <c r="G257" i="7"/>
  <c r="F257" i="7"/>
  <c r="J256" i="7"/>
  <c r="I256" i="7"/>
  <c r="H256" i="7"/>
  <c r="G256" i="7"/>
  <c r="F256" i="7"/>
  <c r="V255" i="7"/>
  <c r="T255" i="7"/>
  <c r="J260" i="7" s="1"/>
  <c r="R255" i="7"/>
  <c r="J259" i="7" s="1"/>
  <c r="U255" i="7"/>
  <c r="S255" i="7"/>
  <c r="Q255" i="7"/>
  <c r="E255" i="7"/>
  <c r="D255" i="7"/>
  <c r="C255" i="7"/>
  <c r="B255" i="7"/>
  <c r="K253" i="7"/>
  <c r="H253" i="7"/>
  <c r="G253" i="7"/>
  <c r="E253" i="7"/>
  <c r="E252" i="7"/>
  <c r="E251" i="7"/>
  <c r="E250" i="7"/>
  <c r="J249" i="7"/>
  <c r="I249" i="7"/>
  <c r="H249" i="7"/>
  <c r="G249" i="7"/>
  <c r="F249" i="7"/>
  <c r="J248" i="7"/>
  <c r="I248" i="7"/>
  <c r="H248" i="7"/>
  <c r="G248" i="7"/>
  <c r="F248" i="7"/>
  <c r="J247" i="7"/>
  <c r="I247" i="7"/>
  <c r="H247" i="7"/>
  <c r="G247" i="7"/>
  <c r="F247" i="7"/>
  <c r="J246" i="7"/>
  <c r="I246" i="7"/>
  <c r="H246" i="7"/>
  <c r="G246" i="7"/>
  <c r="F246" i="7"/>
  <c r="C245" i="7"/>
  <c r="V244" i="7"/>
  <c r="J252" i="7" s="1"/>
  <c r="T244" i="7"/>
  <c r="J251" i="7" s="1"/>
  <c r="R244" i="7"/>
  <c r="J250" i="7" s="1"/>
  <c r="U244" i="7"/>
  <c r="S244" i="7"/>
  <c r="Q244" i="7"/>
  <c r="E244" i="7"/>
  <c r="D244" i="7"/>
  <c r="C244" i="7"/>
  <c r="B244" i="7"/>
  <c r="K242" i="7"/>
  <c r="H242" i="7"/>
  <c r="G242" i="7"/>
  <c r="E242" i="7"/>
  <c r="E241" i="7"/>
  <c r="E240" i="7"/>
  <c r="E239" i="7"/>
  <c r="J238" i="7"/>
  <c r="I238" i="7"/>
  <c r="H238" i="7"/>
  <c r="G238" i="7"/>
  <c r="F238" i="7"/>
  <c r="J237" i="7"/>
  <c r="I237" i="7"/>
  <c r="H237" i="7"/>
  <c r="G237" i="7"/>
  <c r="F237" i="7"/>
  <c r="J236" i="7"/>
  <c r="I236" i="7"/>
  <c r="H236" i="7"/>
  <c r="G236" i="7"/>
  <c r="F236" i="7"/>
  <c r="J235" i="7"/>
  <c r="I235" i="7"/>
  <c r="H235" i="7"/>
  <c r="G235" i="7"/>
  <c r="F235" i="7"/>
  <c r="V234" i="7"/>
  <c r="J241" i="7" s="1"/>
  <c r="T234" i="7"/>
  <c r="J240" i="7" s="1"/>
  <c r="R234" i="7"/>
  <c r="J239" i="7" s="1"/>
  <c r="U234" i="7"/>
  <c r="S234" i="7"/>
  <c r="Q234" i="7"/>
  <c r="E234" i="7"/>
  <c r="D234" i="7"/>
  <c r="K232" i="7"/>
  <c r="H232" i="7"/>
  <c r="G232" i="7"/>
  <c r="E232" i="7"/>
  <c r="J231" i="7"/>
  <c r="E231" i="7"/>
  <c r="E230" i="7"/>
  <c r="E229" i="7"/>
  <c r="J228" i="7"/>
  <c r="I228" i="7"/>
  <c r="H228" i="7"/>
  <c r="G228" i="7"/>
  <c r="F228" i="7"/>
  <c r="J227" i="7"/>
  <c r="I227" i="7"/>
  <c r="H227" i="7"/>
  <c r="G227" i="7"/>
  <c r="F227" i="7"/>
  <c r="J226" i="7"/>
  <c r="I226" i="7"/>
  <c r="H226" i="7"/>
  <c r="G226" i="7"/>
  <c r="F226" i="7"/>
  <c r="V225" i="7"/>
  <c r="T225" i="7"/>
  <c r="J230" i="7" s="1"/>
  <c r="R225" i="7"/>
  <c r="J229" i="7" s="1"/>
  <c r="U225" i="7"/>
  <c r="S225" i="7"/>
  <c r="Q225" i="7"/>
  <c r="E225" i="7"/>
  <c r="D225" i="7"/>
  <c r="K223" i="7"/>
  <c r="H223" i="7"/>
  <c r="G223" i="7"/>
  <c r="E223" i="7"/>
  <c r="E222" i="7"/>
  <c r="E221" i="7"/>
  <c r="J220" i="7"/>
  <c r="I220" i="7"/>
  <c r="H220" i="7"/>
  <c r="F220" i="7"/>
  <c r="V220" i="7"/>
  <c r="T220" i="7"/>
  <c r="R220" i="7"/>
  <c r="U220" i="7"/>
  <c r="S220" i="7"/>
  <c r="Q220" i="7"/>
  <c r="E220" i="7"/>
  <c r="D220" i="7"/>
  <c r="B220" i="7"/>
  <c r="J219" i="7"/>
  <c r="I219" i="7"/>
  <c r="H219" i="7"/>
  <c r="G219" i="7"/>
  <c r="F219" i="7"/>
  <c r="J218" i="7"/>
  <c r="I218" i="7"/>
  <c r="H218" i="7"/>
  <c r="G218" i="7"/>
  <c r="F218" i="7"/>
  <c r="V217" i="7"/>
  <c r="T217" i="7"/>
  <c r="J222" i="7" s="1"/>
  <c r="R217" i="7"/>
  <c r="U217" i="7"/>
  <c r="S217" i="7"/>
  <c r="Q217" i="7"/>
  <c r="E217" i="7"/>
  <c r="D217" i="7"/>
  <c r="K215" i="7"/>
  <c r="H215" i="7"/>
  <c r="G215" i="7"/>
  <c r="E215" i="7"/>
  <c r="E214" i="7"/>
  <c r="E213" i="7"/>
  <c r="J212" i="7"/>
  <c r="I212" i="7"/>
  <c r="H212" i="7"/>
  <c r="G212" i="7"/>
  <c r="F212" i="7"/>
  <c r="J211" i="7"/>
  <c r="I211" i="7"/>
  <c r="H211" i="7"/>
  <c r="G211" i="7"/>
  <c r="F211" i="7"/>
  <c r="V210" i="7"/>
  <c r="T210" i="7"/>
  <c r="J214" i="7" s="1"/>
  <c r="R210" i="7"/>
  <c r="J213" i="7" s="1"/>
  <c r="U210" i="7"/>
  <c r="S210" i="7"/>
  <c r="Q210" i="7"/>
  <c r="E210" i="7"/>
  <c r="D210" i="7"/>
  <c r="K208" i="7"/>
  <c r="H208" i="7"/>
  <c r="G208" i="7"/>
  <c r="E208" i="7"/>
  <c r="E207" i="7"/>
  <c r="E206" i="7"/>
  <c r="J205" i="7"/>
  <c r="I205" i="7"/>
  <c r="H205" i="7"/>
  <c r="G205" i="7"/>
  <c r="F205" i="7"/>
  <c r="J204" i="7"/>
  <c r="I209" i="7" s="1"/>
  <c r="K209" i="7" s="1"/>
  <c r="I204" i="7"/>
  <c r="H204" i="7"/>
  <c r="G204" i="7"/>
  <c r="F204" i="7"/>
  <c r="V203" i="7"/>
  <c r="T203" i="7"/>
  <c r="J207" i="7" s="1"/>
  <c r="R203" i="7"/>
  <c r="J206" i="7" s="1"/>
  <c r="U203" i="7"/>
  <c r="S203" i="7"/>
  <c r="Q203" i="7"/>
  <c r="E203" i="7"/>
  <c r="D203" i="7"/>
  <c r="K201" i="7"/>
  <c r="H201" i="7"/>
  <c r="G201" i="7"/>
  <c r="E201" i="7"/>
  <c r="E200" i="7"/>
  <c r="E199" i="7"/>
  <c r="J198" i="7"/>
  <c r="I198" i="7"/>
  <c r="H198" i="7"/>
  <c r="G198" i="7"/>
  <c r="F198" i="7"/>
  <c r="J197" i="7"/>
  <c r="I197" i="7"/>
  <c r="H197" i="7"/>
  <c r="G197" i="7"/>
  <c r="F197" i="7"/>
  <c r="V196" i="7"/>
  <c r="T196" i="7"/>
  <c r="J200" i="7" s="1"/>
  <c r="R196" i="7"/>
  <c r="J199" i="7" s="1"/>
  <c r="I202" i="7" s="1"/>
  <c r="U196" i="7"/>
  <c r="S196" i="7"/>
  <c r="Q196" i="7"/>
  <c r="E196" i="7"/>
  <c r="D196" i="7"/>
  <c r="K194" i="7"/>
  <c r="H194" i="7"/>
  <c r="G194" i="7"/>
  <c r="E194" i="7"/>
  <c r="E193" i="7"/>
  <c r="J192" i="7"/>
  <c r="E192" i="7"/>
  <c r="E191" i="7"/>
  <c r="J190" i="7"/>
  <c r="I190" i="7"/>
  <c r="H190" i="7"/>
  <c r="F190" i="7"/>
  <c r="V190" i="7"/>
  <c r="T190" i="7"/>
  <c r="R190" i="7"/>
  <c r="U190" i="7"/>
  <c r="S190" i="7"/>
  <c r="Q190" i="7"/>
  <c r="E190" i="7"/>
  <c r="D190" i="7"/>
  <c r="B190" i="7"/>
  <c r="J189" i="7"/>
  <c r="I189" i="7"/>
  <c r="H189" i="7"/>
  <c r="G189" i="7"/>
  <c r="F189" i="7"/>
  <c r="J188" i="7"/>
  <c r="I188" i="7"/>
  <c r="H188" i="7"/>
  <c r="G188" i="7"/>
  <c r="F188" i="7"/>
  <c r="J187" i="7"/>
  <c r="I187" i="7"/>
  <c r="H187" i="7"/>
  <c r="G187" i="7"/>
  <c r="F187" i="7"/>
  <c r="J186" i="7"/>
  <c r="I186" i="7"/>
  <c r="H186" i="7"/>
  <c r="G186" i="7"/>
  <c r="F186" i="7"/>
  <c r="V185" i="7"/>
  <c r="J193" i="7" s="1"/>
  <c r="T185" i="7"/>
  <c r="R185" i="7"/>
  <c r="J191" i="7" s="1"/>
  <c r="U185" i="7"/>
  <c r="S185" i="7"/>
  <c r="Q185" i="7"/>
  <c r="E185" i="7"/>
  <c r="D185" i="7"/>
  <c r="K183" i="7"/>
  <c r="H183" i="7"/>
  <c r="G183" i="7"/>
  <c r="E183" i="7"/>
  <c r="E182" i="7"/>
  <c r="J181" i="7"/>
  <c r="E181" i="7"/>
  <c r="J180" i="7"/>
  <c r="I180" i="7"/>
  <c r="H180" i="7"/>
  <c r="G180" i="7"/>
  <c r="F180" i="7"/>
  <c r="J179" i="7"/>
  <c r="I179" i="7"/>
  <c r="H179" i="7"/>
  <c r="G179" i="7"/>
  <c r="F179" i="7"/>
  <c r="V178" i="7"/>
  <c r="T178" i="7"/>
  <c r="J182" i="7" s="1"/>
  <c r="R178" i="7"/>
  <c r="U178" i="7"/>
  <c r="S178" i="7"/>
  <c r="Q178" i="7"/>
  <c r="E178" i="7"/>
  <c r="D178" i="7"/>
  <c r="K176" i="7"/>
  <c r="H176" i="7"/>
  <c r="G176" i="7"/>
  <c r="E176" i="7"/>
  <c r="E175" i="7"/>
  <c r="E174" i="7"/>
  <c r="E173" i="7"/>
  <c r="J172" i="7"/>
  <c r="I172" i="7"/>
  <c r="H172" i="7"/>
  <c r="G172" i="7"/>
  <c r="F172" i="7"/>
  <c r="J171" i="7"/>
  <c r="I171" i="7"/>
  <c r="H171" i="7"/>
  <c r="G171" i="7"/>
  <c r="F171" i="7"/>
  <c r="J170" i="7"/>
  <c r="I170" i="7"/>
  <c r="H170" i="7"/>
  <c r="G170" i="7"/>
  <c r="F170" i="7"/>
  <c r="J169" i="7"/>
  <c r="I169" i="7"/>
  <c r="H169" i="7"/>
  <c r="G169" i="7"/>
  <c r="F169" i="7"/>
  <c r="V168" i="7"/>
  <c r="J175" i="7" s="1"/>
  <c r="T168" i="7"/>
  <c r="J174" i="7" s="1"/>
  <c r="R168" i="7"/>
  <c r="J173" i="7" s="1"/>
  <c r="U168" i="7"/>
  <c r="S168" i="7"/>
  <c r="Q168" i="7"/>
  <c r="E168" i="7"/>
  <c r="D168" i="7"/>
  <c r="K166" i="7"/>
  <c r="H166" i="7"/>
  <c r="G166" i="7"/>
  <c r="E166" i="7"/>
  <c r="E165" i="7"/>
  <c r="E164" i="7"/>
  <c r="E163" i="7"/>
  <c r="J162" i="7"/>
  <c r="I162" i="7"/>
  <c r="H162" i="7"/>
  <c r="F162" i="7"/>
  <c r="V162" i="7"/>
  <c r="T162" i="7"/>
  <c r="R162" i="7"/>
  <c r="U162" i="7"/>
  <c r="S162" i="7"/>
  <c r="Q162" i="7"/>
  <c r="E162" i="7"/>
  <c r="D162" i="7"/>
  <c r="B162" i="7"/>
  <c r="J161" i="7"/>
  <c r="I161" i="7"/>
  <c r="H161" i="7"/>
  <c r="G161" i="7"/>
  <c r="F161" i="7"/>
  <c r="J160" i="7"/>
  <c r="I160" i="7"/>
  <c r="H160" i="7"/>
  <c r="G160" i="7"/>
  <c r="F160" i="7"/>
  <c r="J159" i="7"/>
  <c r="I159" i="7"/>
  <c r="H159" i="7"/>
  <c r="G159" i="7"/>
  <c r="F159" i="7"/>
  <c r="J158" i="7"/>
  <c r="I158" i="7"/>
  <c r="H158" i="7"/>
  <c r="G158" i="7"/>
  <c r="F158" i="7"/>
  <c r="V157" i="7"/>
  <c r="J165" i="7" s="1"/>
  <c r="T157" i="7"/>
  <c r="J164" i="7" s="1"/>
  <c r="R157" i="7"/>
  <c r="J163" i="7" s="1"/>
  <c r="U157" i="7"/>
  <c r="S157" i="7"/>
  <c r="Q157" i="7"/>
  <c r="E157" i="7"/>
  <c r="D157" i="7"/>
  <c r="K155" i="7"/>
  <c r="H155" i="7"/>
  <c r="G155" i="7"/>
  <c r="E155" i="7"/>
  <c r="E154" i="7"/>
  <c r="E153" i="7"/>
  <c r="E152" i="7"/>
  <c r="J151" i="7"/>
  <c r="I151" i="7"/>
  <c r="H151" i="7"/>
  <c r="G151" i="7"/>
  <c r="F151" i="7"/>
  <c r="J150" i="7"/>
  <c r="I150" i="7"/>
  <c r="H150" i="7"/>
  <c r="G150" i="7"/>
  <c r="F150" i="7"/>
  <c r="J149" i="7"/>
  <c r="I149" i="7"/>
  <c r="H149" i="7"/>
  <c r="G149" i="7"/>
  <c r="F149" i="7"/>
  <c r="J148" i="7"/>
  <c r="I148" i="7"/>
  <c r="H148" i="7"/>
  <c r="G148" i="7"/>
  <c r="F148" i="7"/>
  <c r="V147" i="7"/>
  <c r="J154" i="7" s="1"/>
  <c r="T147" i="7"/>
  <c r="J153" i="7" s="1"/>
  <c r="R147" i="7"/>
  <c r="J152" i="7" s="1"/>
  <c r="U147" i="7"/>
  <c r="S147" i="7"/>
  <c r="Q147" i="7"/>
  <c r="E147" i="7"/>
  <c r="D147" i="7"/>
  <c r="K145" i="7"/>
  <c r="H145" i="7"/>
  <c r="G145" i="7"/>
  <c r="E145" i="7"/>
  <c r="J144" i="7"/>
  <c r="E144" i="7"/>
  <c r="E143" i="7"/>
  <c r="E142" i="7"/>
  <c r="J141" i="7"/>
  <c r="I141" i="7"/>
  <c r="H141" i="7"/>
  <c r="G141" i="7"/>
  <c r="F141" i="7"/>
  <c r="J140" i="7"/>
  <c r="I140" i="7"/>
  <c r="H140" i="7"/>
  <c r="G140" i="7"/>
  <c r="F140" i="7"/>
  <c r="J139" i="7"/>
  <c r="I139" i="7"/>
  <c r="H139" i="7"/>
  <c r="G139" i="7"/>
  <c r="F139" i="7"/>
  <c r="J138" i="7"/>
  <c r="I138" i="7"/>
  <c r="H138" i="7"/>
  <c r="G138" i="7"/>
  <c r="F138" i="7"/>
  <c r="V137" i="7"/>
  <c r="T137" i="7"/>
  <c r="J143" i="7" s="1"/>
  <c r="R137" i="7"/>
  <c r="J142" i="7" s="1"/>
  <c r="U137" i="7"/>
  <c r="S137" i="7"/>
  <c r="Q137" i="7"/>
  <c r="E137" i="7"/>
  <c r="D137" i="7"/>
  <c r="K135" i="7"/>
  <c r="H135" i="7"/>
  <c r="G135" i="7"/>
  <c r="E135" i="7"/>
  <c r="E134" i="7"/>
  <c r="E133" i="7"/>
  <c r="J132" i="7"/>
  <c r="I132" i="7"/>
  <c r="H132" i="7"/>
  <c r="G132" i="7"/>
  <c r="F132" i="7"/>
  <c r="V131" i="7"/>
  <c r="T131" i="7"/>
  <c r="J134" i="7" s="1"/>
  <c r="R131" i="7"/>
  <c r="J133" i="7" s="1"/>
  <c r="U131" i="7"/>
  <c r="S131" i="7"/>
  <c r="Q131" i="7"/>
  <c r="E131" i="7"/>
  <c r="D131" i="7"/>
  <c r="K129" i="7"/>
  <c r="H129" i="7"/>
  <c r="G129" i="7"/>
  <c r="E129" i="7"/>
  <c r="J128" i="7"/>
  <c r="E128" i="7"/>
  <c r="J127" i="7"/>
  <c r="E127" i="7"/>
  <c r="J126" i="7"/>
  <c r="I126" i="7"/>
  <c r="H126" i="7"/>
  <c r="G126" i="7"/>
  <c r="F126" i="7"/>
  <c r="J125" i="7"/>
  <c r="I130" i="7" s="1"/>
  <c r="K130" i="7" s="1"/>
  <c r="I125" i="7"/>
  <c r="H125" i="7"/>
  <c r="G125" i="7"/>
  <c r="F125" i="7"/>
  <c r="V124" i="7"/>
  <c r="T124" i="7"/>
  <c r="R124" i="7"/>
  <c r="U124" i="7"/>
  <c r="S124" i="7"/>
  <c r="Q124" i="7"/>
  <c r="E124" i="7"/>
  <c r="D124" i="7"/>
  <c r="K122" i="7"/>
  <c r="H122" i="7"/>
  <c r="G122" i="7"/>
  <c r="E122" i="7"/>
  <c r="E121" i="7"/>
  <c r="E120" i="7"/>
  <c r="J119" i="7"/>
  <c r="I119" i="7"/>
  <c r="H119" i="7"/>
  <c r="G119" i="7"/>
  <c r="F119" i="7"/>
  <c r="V118" i="7"/>
  <c r="T118" i="7"/>
  <c r="J121" i="7" s="1"/>
  <c r="R118" i="7"/>
  <c r="J120" i="7" s="1"/>
  <c r="I123" i="7" s="1"/>
  <c r="U118" i="7"/>
  <c r="S118" i="7"/>
  <c r="Q118" i="7"/>
  <c r="E118" i="7"/>
  <c r="D118" i="7"/>
  <c r="K116" i="7"/>
  <c r="H116" i="7"/>
  <c r="G116" i="7"/>
  <c r="E116" i="7"/>
  <c r="E115" i="7"/>
  <c r="J114" i="7"/>
  <c r="E114" i="7"/>
  <c r="J113" i="7"/>
  <c r="I113" i="7"/>
  <c r="H113" i="7"/>
  <c r="F113" i="7"/>
  <c r="V113" i="7"/>
  <c r="T113" i="7"/>
  <c r="R113" i="7"/>
  <c r="U113" i="7"/>
  <c r="S113" i="7"/>
  <c r="Q113" i="7"/>
  <c r="E113" i="7"/>
  <c r="D113" i="7"/>
  <c r="C113" i="7"/>
  <c r="B113" i="7"/>
  <c r="J112" i="7"/>
  <c r="I112" i="7"/>
  <c r="H112" i="7"/>
  <c r="G112" i="7"/>
  <c r="F112" i="7"/>
  <c r="J111" i="7"/>
  <c r="I111" i="7"/>
  <c r="H111" i="7"/>
  <c r="G111" i="7"/>
  <c r="F111" i="7"/>
  <c r="C110" i="7"/>
  <c r="V109" i="7"/>
  <c r="T109" i="7"/>
  <c r="J115" i="7" s="1"/>
  <c r="R109" i="7"/>
  <c r="U109" i="7"/>
  <c r="S109" i="7"/>
  <c r="Q109" i="7"/>
  <c r="E109" i="7"/>
  <c r="D109" i="7"/>
  <c r="K107" i="7"/>
  <c r="H107" i="7"/>
  <c r="G107" i="7"/>
  <c r="E107" i="7"/>
  <c r="E106" i="7"/>
  <c r="E105" i="7"/>
  <c r="J104" i="7"/>
  <c r="I104" i="7"/>
  <c r="H104" i="7"/>
  <c r="F104" i="7"/>
  <c r="V104" i="7"/>
  <c r="T104" i="7"/>
  <c r="R104" i="7"/>
  <c r="J105" i="7" s="1"/>
  <c r="U104" i="7"/>
  <c r="S104" i="7"/>
  <c r="Q104" i="7"/>
  <c r="E104" i="7"/>
  <c r="D104" i="7"/>
  <c r="C104" i="7"/>
  <c r="B104" i="7"/>
  <c r="J103" i="7"/>
  <c r="I103" i="7"/>
  <c r="H103" i="7"/>
  <c r="G103" i="7"/>
  <c r="F103" i="7"/>
  <c r="V102" i="7"/>
  <c r="T102" i="7"/>
  <c r="J106" i="7" s="1"/>
  <c r="R102" i="7"/>
  <c r="U102" i="7"/>
  <c r="S102" i="7"/>
  <c r="Q102" i="7"/>
  <c r="E102" i="7"/>
  <c r="D102" i="7"/>
  <c r="K100" i="7"/>
  <c r="H100" i="7"/>
  <c r="G100" i="7"/>
  <c r="E100" i="7"/>
  <c r="E99" i="7"/>
  <c r="E98" i="7"/>
  <c r="J97" i="7"/>
  <c r="E97" i="7"/>
  <c r="J96" i="7"/>
  <c r="I96" i="7"/>
  <c r="H96" i="7"/>
  <c r="F96" i="7"/>
  <c r="V96" i="7"/>
  <c r="T96" i="7"/>
  <c r="R96" i="7"/>
  <c r="U96" i="7"/>
  <c r="S96" i="7"/>
  <c r="Q96" i="7"/>
  <c r="E96" i="7"/>
  <c r="D96" i="7"/>
  <c r="B96" i="7"/>
  <c r="J95" i="7"/>
  <c r="I95" i="7"/>
  <c r="H95" i="7"/>
  <c r="G95" i="7"/>
  <c r="F95" i="7"/>
  <c r="J94" i="7"/>
  <c r="I94" i="7"/>
  <c r="H94" i="7"/>
  <c r="G94" i="7"/>
  <c r="F94" i="7"/>
  <c r="J93" i="7"/>
  <c r="I93" i="7"/>
  <c r="H93" i="7"/>
  <c r="G93" i="7"/>
  <c r="F93" i="7"/>
  <c r="J92" i="7"/>
  <c r="I101" i="7" s="1"/>
  <c r="I92" i="7"/>
  <c r="H92" i="7"/>
  <c r="G92" i="7"/>
  <c r="F92" i="7"/>
  <c r="V91" i="7"/>
  <c r="J99" i="7" s="1"/>
  <c r="T91" i="7"/>
  <c r="J98" i="7" s="1"/>
  <c r="R91" i="7"/>
  <c r="U91" i="7"/>
  <c r="S91" i="7"/>
  <c r="Q91" i="7"/>
  <c r="E91" i="7"/>
  <c r="D91" i="7"/>
  <c r="C91" i="7"/>
  <c r="B91" i="7"/>
  <c r="K89" i="7"/>
  <c r="H89" i="7"/>
  <c r="G89" i="7"/>
  <c r="E89" i="7"/>
  <c r="E88" i="7"/>
  <c r="J87" i="7"/>
  <c r="E87" i="7"/>
  <c r="J86" i="7"/>
  <c r="I86" i="7"/>
  <c r="H86" i="7"/>
  <c r="G86" i="7"/>
  <c r="F86" i="7"/>
  <c r="J85" i="7"/>
  <c r="I85" i="7"/>
  <c r="H85" i="7"/>
  <c r="G85" i="7"/>
  <c r="F85" i="7"/>
  <c r="V84" i="7"/>
  <c r="T84" i="7"/>
  <c r="J88" i="7" s="1"/>
  <c r="R84" i="7"/>
  <c r="U84" i="7"/>
  <c r="S84" i="7"/>
  <c r="Q84" i="7"/>
  <c r="E84" i="7"/>
  <c r="D84" i="7"/>
  <c r="K82" i="7"/>
  <c r="H82" i="7"/>
  <c r="G82" i="7"/>
  <c r="E82" i="7"/>
  <c r="E81" i="7"/>
  <c r="J80" i="7"/>
  <c r="E80" i="7"/>
  <c r="J79" i="7"/>
  <c r="I79" i="7"/>
  <c r="H79" i="7"/>
  <c r="G79" i="7"/>
  <c r="F79" i="7"/>
  <c r="V78" i="7"/>
  <c r="T78" i="7"/>
  <c r="J81" i="7" s="1"/>
  <c r="R78" i="7"/>
  <c r="U78" i="7"/>
  <c r="S78" i="7"/>
  <c r="Q78" i="7"/>
  <c r="E78" i="7"/>
  <c r="D78" i="7"/>
  <c r="K76" i="7"/>
  <c r="H76" i="7"/>
  <c r="G76" i="7"/>
  <c r="E76" i="7"/>
  <c r="E75" i="7"/>
  <c r="E74" i="7"/>
  <c r="E73" i="7"/>
  <c r="J72" i="7"/>
  <c r="I72" i="7"/>
  <c r="H72" i="7"/>
  <c r="F72" i="7"/>
  <c r="V72" i="7"/>
  <c r="T72" i="7"/>
  <c r="R72" i="7"/>
  <c r="U72" i="7"/>
  <c r="S72" i="7"/>
  <c r="Q72" i="7"/>
  <c r="E72" i="7"/>
  <c r="D72" i="7"/>
  <c r="B72" i="7"/>
  <c r="J71" i="7"/>
  <c r="I71" i="7"/>
  <c r="H71" i="7"/>
  <c r="F71" i="7"/>
  <c r="V71" i="7"/>
  <c r="T71" i="7"/>
  <c r="R71" i="7"/>
  <c r="U71" i="7"/>
  <c r="S71" i="7"/>
  <c r="Q71" i="7"/>
  <c r="E71" i="7"/>
  <c r="D71" i="7"/>
  <c r="B71" i="7"/>
  <c r="J70" i="7"/>
  <c r="I70" i="7"/>
  <c r="H70" i="7"/>
  <c r="G70" i="7"/>
  <c r="F70" i="7"/>
  <c r="J69" i="7"/>
  <c r="I69" i="7"/>
  <c r="H69" i="7"/>
  <c r="G69" i="7"/>
  <c r="F69" i="7"/>
  <c r="J68" i="7"/>
  <c r="I68" i="7"/>
  <c r="H68" i="7"/>
  <c r="G68" i="7"/>
  <c r="F68" i="7"/>
  <c r="J67" i="7"/>
  <c r="I67" i="7"/>
  <c r="H67" i="7"/>
  <c r="G67" i="7"/>
  <c r="F67" i="7"/>
  <c r="V66" i="7"/>
  <c r="J75" i="7" s="1"/>
  <c r="T66" i="7"/>
  <c r="J74" i="7" s="1"/>
  <c r="R66" i="7"/>
  <c r="U66" i="7"/>
  <c r="S66" i="7"/>
  <c r="Q66" i="7"/>
  <c r="E66" i="7"/>
  <c r="D66" i="7"/>
  <c r="C66" i="7"/>
  <c r="B66" i="7"/>
  <c r="K64" i="7"/>
  <c r="H64" i="7"/>
  <c r="G64" i="7"/>
  <c r="E64" i="7"/>
  <c r="J63" i="7"/>
  <c r="E63" i="7"/>
  <c r="E62" i="7"/>
  <c r="J61" i="7"/>
  <c r="I61" i="7"/>
  <c r="H61" i="7"/>
  <c r="G61" i="7"/>
  <c r="F61" i="7"/>
  <c r="J60" i="7"/>
  <c r="I60" i="7"/>
  <c r="H60" i="7"/>
  <c r="G60" i="7"/>
  <c r="F60" i="7"/>
  <c r="V59" i="7"/>
  <c r="T59" i="7"/>
  <c r="R59" i="7"/>
  <c r="J62" i="7" s="1"/>
  <c r="U59" i="7"/>
  <c r="S59" i="7"/>
  <c r="Q59" i="7"/>
  <c r="E59" i="7"/>
  <c r="D59" i="7"/>
  <c r="K57" i="7"/>
  <c r="H57" i="7"/>
  <c r="G57" i="7"/>
  <c r="E57" i="7"/>
  <c r="E56" i="7"/>
  <c r="E55" i="7"/>
  <c r="J54" i="7"/>
  <c r="I54" i="7"/>
  <c r="H54" i="7"/>
  <c r="F54" i="7"/>
  <c r="V54" i="7"/>
  <c r="T54" i="7"/>
  <c r="R54" i="7"/>
  <c r="U54" i="7"/>
  <c r="S54" i="7"/>
  <c r="Q54" i="7"/>
  <c r="E54" i="7"/>
  <c r="D54" i="7"/>
  <c r="C54" i="7"/>
  <c r="B54" i="7"/>
  <c r="J53" i="7"/>
  <c r="I53" i="7"/>
  <c r="H53" i="7"/>
  <c r="G53" i="7"/>
  <c r="F53" i="7"/>
  <c r="V52" i="7"/>
  <c r="T52" i="7"/>
  <c r="J56" i="7" s="1"/>
  <c r="R52" i="7"/>
  <c r="J55" i="7" s="1"/>
  <c r="I58" i="7" s="1"/>
  <c r="U52" i="7"/>
  <c r="S52" i="7"/>
  <c r="Q52" i="7"/>
  <c r="E52" i="7"/>
  <c r="D52" i="7"/>
  <c r="K50" i="7"/>
  <c r="H50" i="7"/>
  <c r="G50" i="7"/>
  <c r="E50" i="7"/>
  <c r="E49" i="7"/>
  <c r="E48" i="7"/>
  <c r="J47" i="7"/>
  <c r="I47" i="7"/>
  <c r="H47" i="7"/>
  <c r="G47" i="7"/>
  <c r="F47" i="7"/>
  <c r="J46" i="7"/>
  <c r="I46" i="7"/>
  <c r="H46" i="7"/>
  <c r="G46" i="7"/>
  <c r="F46" i="7"/>
  <c r="V45" i="7"/>
  <c r="T45" i="7"/>
  <c r="J49" i="7" s="1"/>
  <c r="R45" i="7"/>
  <c r="J48" i="7" s="1"/>
  <c r="U45" i="7"/>
  <c r="S45" i="7"/>
  <c r="Q45" i="7"/>
  <c r="E45" i="7"/>
  <c r="D45" i="7"/>
  <c r="K43" i="7"/>
  <c r="H43" i="7"/>
  <c r="G43" i="7"/>
  <c r="E43" i="7"/>
  <c r="E42" i="7"/>
  <c r="E41" i="7"/>
  <c r="E40" i="7"/>
  <c r="J39" i="7"/>
  <c r="I39" i="7"/>
  <c r="H39" i="7"/>
  <c r="F39" i="7"/>
  <c r="V39" i="7"/>
  <c r="T39" i="7"/>
  <c r="R39" i="7"/>
  <c r="U39" i="7"/>
  <c r="S39" i="7"/>
  <c r="Q39" i="7"/>
  <c r="E39" i="7"/>
  <c r="D39" i="7"/>
  <c r="C39" i="7"/>
  <c r="B39" i="7"/>
  <c r="J38" i="7"/>
  <c r="I38" i="7"/>
  <c r="H38" i="7"/>
  <c r="G38" i="7"/>
  <c r="F38" i="7"/>
  <c r="J37" i="7"/>
  <c r="I37" i="7"/>
  <c r="H37" i="7"/>
  <c r="G37" i="7"/>
  <c r="F37" i="7"/>
  <c r="J36" i="7"/>
  <c r="I36" i="7"/>
  <c r="H36" i="7"/>
  <c r="G36" i="7"/>
  <c r="F36" i="7"/>
  <c r="J35" i="7"/>
  <c r="I35" i="7"/>
  <c r="H35" i="7"/>
  <c r="G35" i="7"/>
  <c r="F35" i="7"/>
  <c r="V34" i="7"/>
  <c r="J42" i="7" s="1"/>
  <c r="T34" i="7"/>
  <c r="R34" i="7"/>
  <c r="U34" i="7"/>
  <c r="S34" i="7"/>
  <c r="Q34" i="7"/>
  <c r="E34" i="7"/>
  <c r="D34" i="7"/>
  <c r="A33" i="7"/>
  <c r="A19" i="7"/>
  <c r="AE16" i="7"/>
  <c r="A13" i="7"/>
  <c r="AE10" i="7"/>
  <c r="A10" i="7"/>
  <c r="G6" i="7"/>
  <c r="B6" i="7"/>
  <c r="A1" i="7"/>
  <c r="I136" i="7" l="1"/>
  <c r="I117" i="7"/>
  <c r="I51" i="7"/>
  <c r="I233" i="7"/>
  <c r="I156" i="7"/>
  <c r="P156" i="7" s="1"/>
  <c r="I167" i="7"/>
  <c r="K167" i="7" s="1"/>
  <c r="I177" i="7"/>
  <c r="I184" i="7"/>
  <c r="J293" i="7"/>
  <c r="J40" i="7"/>
  <c r="I44" i="7" s="1"/>
  <c r="I77" i="7"/>
  <c r="K77" i="7" s="1"/>
  <c r="I108" i="7"/>
  <c r="I216" i="7"/>
  <c r="I314" i="7"/>
  <c r="J41" i="7"/>
  <c r="I83" i="7"/>
  <c r="J221" i="7"/>
  <c r="I224" i="7" s="1"/>
  <c r="J73" i="7"/>
  <c r="I90" i="7"/>
  <c r="P90" i="7" s="1"/>
  <c r="K51" i="7"/>
  <c r="P51" i="7"/>
  <c r="I277" i="7"/>
  <c r="I65" i="7"/>
  <c r="K101" i="7"/>
  <c r="P101" i="7"/>
  <c r="K156" i="7"/>
  <c r="P167" i="7"/>
  <c r="K177" i="7"/>
  <c r="P177" i="7"/>
  <c r="P184" i="7"/>
  <c r="K184" i="7"/>
  <c r="I254" i="7"/>
  <c r="I297" i="7"/>
  <c r="I321" i="7"/>
  <c r="K83" i="7"/>
  <c r="P83" i="7"/>
  <c r="K90" i="7"/>
  <c r="I270" i="7"/>
  <c r="K216" i="7"/>
  <c r="P216" i="7"/>
  <c r="I146" i="7"/>
  <c r="I195" i="7"/>
  <c r="P77" i="7"/>
  <c r="K304" i="7"/>
  <c r="P304" i="7"/>
  <c r="K123" i="7"/>
  <c r="P123" i="7"/>
  <c r="P108" i="7"/>
  <c r="K108" i="7"/>
  <c r="K58" i="7"/>
  <c r="P58" i="7"/>
  <c r="I243" i="7"/>
  <c r="I262" i="7"/>
  <c r="I287" i="7"/>
  <c r="I332" i="7"/>
  <c r="K202" i="7"/>
  <c r="P202" i="7"/>
  <c r="K314" i="7"/>
  <c r="P314" i="7"/>
  <c r="K117" i="7"/>
  <c r="P117" i="7"/>
  <c r="P136" i="7"/>
  <c r="K136" i="7"/>
  <c r="K233" i="7"/>
  <c r="P233" i="7"/>
  <c r="P130" i="7"/>
  <c r="P209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1" i="3"/>
  <c r="Y1" i="3"/>
  <c r="CY1" i="3"/>
  <c r="CZ1" i="3"/>
  <c r="DA1" i="3"/>
  <c r="DB1" i="3"/>
  <c r="DC1" i="3"/>
  <c r="A2" i="3"/>
  <c r="Y2" i="3"/>
  <c r="CY2" i="3"/>
  <c r="CZ2" i="3"/>
  <c r="DA2" i="3"/>
  <c r="DB2" i="3"/>
  <c r="DC2" i="3"/>
  <c r="A3" i="3"/>
  <c r="Y3" i="3"/>
  <c r="CY3" i="3"/>
  <c r="CZ3" i="3"/>
  <c r="DA3" i="3"/>
  <c r="DB3" i="3"/>
  <c r="DC3" i="3"/>
  <c r="A4" i="3"/>
  <c r="Y4" i="3"/>
  <c r="CY4" i="3"/>
  <c r="CZ4" i="3"/>
  <c r="DA4" i="3"/>
  <c r="DB4" i="3"/>
  <c r="DC4" i="3"/>
  <c r="A5" i="3"/>
  <c r="Y5" i="3"/>
  <c r="CU5" i="3"/>
  <c r="CV5" i="3"/>
  <c r="CX5" i="3"/>
  <c r="DF5" i="3" s="1"/>
  <c r="CY5" i="3"/>
  <c r="CZ5" i="3"/>
  <c r="DB5" i="3" s="1"/>
  <c r="DA5" i="3"/>
  <c r="DC5" i="3"/>
  <c r="A6" i="3"/>
  <c r="Y6" i="3"/>
  <c r="CW6" i="3"/>
  <c r="CX6" i="3"/>
  <c r="CY6" i="3"/>
  <c r="CZ6" i="3"/>
  <c r="DA6" i="3"/>
  <c r="DB6" i="3"/>
  <c r="DC6" i="3"/>
  <c r="A7" i="3"/>
  <c r="Y7" i="3"/>
  <c r="CX7" i="3" s="1"/>
  <c r="CY7" i="3"/>
  <c r="CZ7" i="3"/>
  <c r="DA7" i="3"/>
  <c r="DB7" i="3"/>
  <c r="DC7" i="3"/>
  <c r="DH7" i="3"/>
  <c r="A8" i="3"/>
  <c r="Y8" i="3"/>
  <c r="CX8" i="3" s="1"/>
  <c r="CY8" i="3"/>
  <c r="CZ8" i="3"/>
  <c r="DB8" i="3" s="1"/>
  <c r="DA8" i="3"/>
  <c r="DC8" i="3"/>
  <c r="DG8" i="3"/>
  <c r="DI8" i="3"/>
  <c r="A9" i="3"/>
  <c r="Y9" i="3"/>
  <c r="CU9" i="3"/>
  <c r="CV9" i="3"/>
  <c r="CX9" i="3"/>
  <c r="DI9" i="3" s="1"/>
  <c r="DJ9" i="3" s="1"/>
  <c r="CY9" i="3"/>
  <c r="CZ9" i="3"/>
  <c r="DA9" i="3"/>
  <c r="DB9" i="3"/>
  <c r="DC9" i="3"/>
  <c r="DF9" i="3"/>
  <c r="DG9" i="3"/>
  <c r="DH9" i="3"/>
  <c r="A10" i="3"/>
  <c r="Y10" i="3"/>
  <c r="CX10" i="3"/>
  <c r="DH10" i="3" s="1"/>
  <c r="CY10" i="3"/>
  <c r="CZ10" i="3"/>
  <c r="DA10" i="3"/>
  <c r="DB10" i="3"/>
  <c r="DC10" i="3"/>
  <c r="DF10" i="3"/>
  <c r="DJ10" i="3" s="1"/>
  <c r="DG10" i="3"/>
  <c r="A11" i="3"/>
  <c r="Y11" i="3"/>
  <c r="CV11" i="3" s="1"/>
  <c r="CU11" i="3"/>
  <c r="CX11" i="3"/>
  <c r="CY11" i="3"/>
  <c r="CZ11" i="3"/>
  <c r="DB11" i="3" s="1"/>
  <c r="DA11" i="3"/>
  <c r="DC11" i="3"/>
  <c r="A12" i="3"/>
  <c r="Y12" i="3"/>
  <c r="CX12" i="3" s="1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A19" i="3"/>
  <c r="DB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B21" i="3" s="1"/>
  <c r="DA21" i="3"/>
  <c r="DC21" i="3"/>
  <c r="A22" i="3"/>
  <c r="Y22" i="3"/>
  <c r="CU22" i="3"/>
  <c r="CV22" i="3"/>
  <c r="CX22" i="3"/>
  <c r="CY22" i="3"/>
  <c r="CZ22" i="3"/>
  <c r="DA22" i="3"/>
  <c r="DB22" i="3"/>
  <c r="DC22" i="3"/>
  <c r="A23" i="3"/>
  <c r="Y23" i="3"/>
  <c r="CY23" i="3"/>
  <c r="CZ23" i="3"/>
  <c r="DB23" i="3" s="1"/>
  <c r="DA23" i="3"/>
  <c r="DC23" i="3"/>
  <c r="A24" i="3"/>
  <c r="Y24" i="3"/>
  <c r="CX24" i="3" s="1"/>
  <c r="DG24" i="3" s="1"/>
  <c r="CY24" i="3"/>
  <c r="CZ24" i="3"/>
  <c r="DA24" i="3"/>
  <c r="DB24" i="3"/>
  <c r="DC24" i="3"/>
  <c r="DI24" i="3"/>
  <c r="A25" i="3"/>
  <c r="Y25" i="3"/>
  <c r="CU25" i="3"/>
  <c r="CV25" i="3"/>
  <c r="CX25" i="3"/>
  <c r="DH25" i="3" s="1"/>
  <c r="CY25" i="3"/>
  <c r="CZ25" i="3"/>
  <c r="DA25" i="3"/>
  <c r="DB25" i="3"/>
  <c r="DC25" i="3"/>
  <c r="DF25" i="3"/>
  <c r="DG25" i="3"/>
  <c r="A26" i="3"/>
  <c r="Y26" i="3"/>
  <c r="CX26" i="3"/>
  <c r="DG26" i="3" s="1"/>
  <c r="CY26" i="3"/>
  <c r="CZ26" i="3"/>
  <c r="DA26" i="3"/>
  <c r="DB26" i="3"/>
  <c r="DC26" i="3"/>
  <c r="DF26" i="3"/>
  <c r="DJ26" i="3" s="1"/>
  <c r="A27" i="3"/>
  <c r="Y27" i="3"/>
  <c r="CY27" i="3"/>
  <c r="CZ27" i="3"/>
  <c r="DB27" i="3" s="1"/>
  <c r="DA27" i="3"/>
  <c r="DC27" i="3"/>
  <c r="A28" i="3"/>
  <c r="Y28" i="3"/>
  <c r="CY28" i="3"/>
  <c r="CZ28" i="3"/>
  <c r="DB28" i="3" s="1"/>
  <c r="DA28" i="3"/>
  <c r="DC28" i="3"/>
  <c r="A29" i="3"/>
  <c r="Y29" i="3"/>
  <c r="CY29" i="3"/>
  <c r="CZ29" i="3"/>
  <c r="DA29" i="3"/>
  <c r="DB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A34" i="3"/>
  <c r="DB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B36" i="3" s="1"/>
  <c r="DA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A41" i="3"/>
  <c r="DB41" i="3"/>
  <c r="DC41" i="3"/>
  <c r="A42" i="3"/>
  <c r="Y42" i="3"/>
  <c r="CY42" i="3"/>
  <c r="CZ42" i="3"/>
  <c r="DA42" i="3"/>
  <c r="DB42" i="3"/>
  <c r="DC42" i="3"/>
  <c r="A43" i="3"/>
  <c r="Y43" i="3"/>
  <c r="CY43" i="3"/>
  <c r="CZ43" i="3"/>
  <c r="DA43" i="3"/>
  <c r="DB43" i="3"/>
  <c r="DC43" i="3"/>
  <c r="A44" i="3"/>
  <c r="Y44" i="3"/>
  <c r="CY44" i="3"/>
  <c r="CZ44" i="3"/>
  <c r="DA44" i="3"/>
  <c r="DB44" i="3"/>
  <c r="DC44" i="3"/>
  <c r="A45" i="3"/>
  <c r="Y45" i="3"/>
  <c r="CU45" i="3"/>
  <c r="CV45" i="3"/>
  <c r="CX45" i="3"/>
  <c r="CY45" i="3"/>
  <c r="CZ45" i="3"/>
  <c r="DB45" i="3" s="1"/>
  <c r="DA45" i="3"/>
  <c r="DC45" i="3"/>
  <c r="A46" i="3"/>
  <c r="Y46" i="3"/>
  <c r="CX46" i="3"/>
  <c r="CY46" i="3"/>
  <c r="CZ46" i="3"/>
  <c r="DA46" i="3"/>
  <c r="DB46" i="3"/>
  <c r="DC46" i="3"/>
  <c r="DI46" i="3"/>
  <c r="A47" i="3"/>
  <c r="Y47" i="3"/>
  <c r="CX47" i="3" s="1"/>
  <c r="CY47" i="3"/>
  <c r="CZ47" i="3"/>
  <c r="DA47" i="3"/>
  <c r="DB47" i="3"/>
  <c r="DC47" i="3"/>
  <c r="DH47" i="3"/>
  <c r="A48" i="3"/>
  <c r="Y48" i="3"/>
  <c r="CX48" i="3" s="1"/>
  <c r="CY48" i="3"/>
  <c r="CZ48" i="3"/>
  <c r="DB48" i="3" s="1"/>
  <c r="DA48" i="3"/>
  <c r="DC48" i="3"/>
  <c r="A49" i="3"/>
  <c r="Y49" i="3"/>
  <c r="CY49" i="3"/>
  <c r="CZ49" i="3"/>
  <c r="DA49" i="3"/>
  <c r="DB49" i="3"/>
  <c r="DC49" i="3"/>
  <c r="A50" i="3"/>
  <c r="Y50" i="3"/>
  <c r="CY50" i="3"/>
  <c r="CZ50" i="3"/>
  <c r="DA50" i="3"/>
  <c r="DB50" i="3"/>
  <c r="DC50" i="3"/>
  <c r="A51" i="3"/>
  <c r="Y51" i="3"/>
  <c r="CU51" i="3"/>
  <c r="CV51" i="3"/>
  <c r="CX51" i="3"/>
  <c r="CY51" i="3"/>
  <c r="CZ51" i="3"/>
  <c r="DB51" i="3" s="1"/>
  <c r="DA51" i="3"/>
  <c r="DC51" i="3"/>
  <c r="A52" i="3"/>
  <c r="Y52" i="3"/>
  <c r="CX52" i="3"/>
  <c r="CY52" i="3"/>
  <c r="CZ52" i="3"/>
  <c r="DA52" i="3"/>
  <c r="DB52" i="3"/>
  <c r="DC52" i="3"/>
  <c r="A53" i="3"/>
  <c r="Y53" i="3"/>
  <c r="CX53" i="3" s="1"/>
  <c r="CY53" i="3"/>
  <c r="CZ53" i="3"/>
  <c r="DA53" i="3"/>
  <c r="DB53" i="3"/>
  <c r="DC53" i="3"/>
  <c r="DH53" i="3"/>
  <c r="A54" i="3"/>
  <c r="Y54" i="3"/>
  <c r="CX54" i="3" s="1"/>
  <c r="CY54" i="3"/>
  <c r="CZ54" i="3"/>
  <c r="DB54" i="3" s="1"/>
  <c r="DA54" i="3"/>
  <c r="DC54" i="3"/>
  <c r="DG54" i="3"/>
  <c r="DI54" i="3"/>
  <c r="A55" i="3"/>
  <c r="Y55" i="3"/>
  <c r="CU55" i="3"/>
  <c r="CV55" i="3"/>
  <c r="CX55" i="3"/>
  <c r="DI55" i="3" s="1"/>
  <c r="DJ55" i="3" s="1"/>
  <c r="CY55" i="3"/>
  <c r="CZ55" i="3"/>
  <c r="DA55" i="3"/>
  <c r="DB55" i="3"/>
  <c r="DC55" i="3"/>
  <c r="DF55" i="3"/>
  <c r="DG55" i="3"/>
  <c r="DH55" i="3"/>
  <c r="A56" i="3"/>
  <c r="Y56" i="3"/>
  <c r="CY56" i="3"/>
  <c r="CZ56" i="3"/>
  <c r="DA56" i="3"/>
  <c r="DB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DB58" i="3" s="1"/>
  <c r="DA58" i="3"/>
  <c r="DC58" i="3"/>
  <c r="A59" i="3"/>
  <c r="Y59" i="3"/>
  <c r="CY59" i="3"/>
  <c r="CZ59" i="3"/>
  <c r="DB59" i="3" s="1"/>
  <c r="DA59" i="3"/>
  <c r="DC59" i="3"/>
  <c r="A60" i="3"/>
  <c r="Y60" i="3"/>
  <c r="CY60" i="3"/>
  <c r="CZ60" i="3"/>
  <c r="DA60" i="3"/>
  <c r="DB60" i="3"/>
  <c r="DC60" i="3"/>
  <c r="A61" i="3"/>
  <c r="Y61" i="3"/>
  <c r="CY61" i="3"/>
  <c r="CZ61" i="3"/>
  <c r="DA61" i="3"/>
  <c r="DB61" i="3"/>
  <c r="DC61" i="3"/>
  <c r="A62" i="3"/>
  <c r="Y62" i="3"/>
  <c r="CY62" i="3"/>
  <c r="CZ62" i="3"/>
  <c r="DB62" i="3" s="1"/>
  <c r="DA62" i="3"/>
  <c r="DC62" i="3"/>
  <c r="A63" i="3"/>
  <c r="Y63" i="3"/>
  <c r="CY63" i="3"/>
  <c r="CZ63" i="3"/>
  <c r="DA63" i="3"/>
  <c r="DB63" i="3"/>
  <c r="DC63" i="3"/>
  <c r="A64" i="3"/>
  <c r="Y64" i="3"/>
  <c r="CY64" i="3"/>
  <c r="CZ64" i="3"/>
  <c r="DB64" i="3" s="1"/>
  <c r="DA64" i="3"/>
  <c r="DC64" i="3"/>
  <c r="A65" i="3"/>
  <c r="Y65" i="3"/>
  <c r="CY65" i="3"/>
  <c r="CZ65" i="3"/>
  <c r="DA65" i="3"/>
  <c r="DB65" i="3"/>
  <c r="DC65" i="3"/>
  <c r="A66" i="3"/>
  <c r="Y66" i="3"/>
  <c r="CY66" i="3"/>
  <c r="CZ66" i="3"/>
  <c r="DB66" i="3" s="1"/>
  <c r="DA66" i="3"/>
  <c r="DC66" i="3"/>
  <c r="A67" i="3"/>
  <c r="Y67" i="3"/>
  <c r="CY67" i="3"/>
  <c r="CZ67" i="3"/>
  <c r="DB67" i="3" s="1"/>
  <c r="DA67" i="3"/>
  <c r="DC67" i="3"/>
  <c r="A68" i="3"/>
  <c r="Y68" i="3"/>
  <c r="CY68" i="3"/>
  <c r="CZ68" i="3"/>
  <c r="DB68" i="3" s="1"/>
  <c r="DA68" i="3"/>
  <c r="DC68" i="3"/>
  <c r="A69" i="3"/>
  <c r="Y69" i="3"/>
  <c r="CY69" i="3"/>
  <c r="CZ69" i="3"/>
  <c r="DA69" i="3"/>
  <c r="DB69" i="3"/>
  <c r="DC69" i="3"/>
  <c r="A70" i="3"/>
  <c r="Y70" i="3"/>
  <c r="CY70" i="3"/>
  <c r="CZ70" i="3"/>
  <c r="DA70" i="3"/>
  <c r="DB70" i="3"/>
  <c r="DC70" i="3"/>
  <c r="A71" i="3"/>
  <c r="Y71" i="3"/>
  <c r="CY71" i="3"/>
  <c r="CZ71" i="3"/>
  <c r="DB71" i="3" s="1"/>
  <c r="DA71" i="3"/>
  <c r="DC71" i="3"/>
  <c r="A72" i="3"/>
  <c r="Y72" i="3"/>
  <c r="CU72" i="3"/>
  <c r="CV72" i="3"/>
  <c r="CX72" i="3"/>
  <c r="DI72" i="3" s="1"/>
  <c r="DJ72" i="3" s="1"/>
  <c r="CY72" i="3"/>
  <c r="CZ72" i="3"/>
  <c r="DA72" i="3"/>
  <c r="DB72" i="3"/>
  <c r="DC72" i="3"/>
  <c r="DF72" i="3"/>
  <c r="DG72" i="3"/>
  <c r="DH72" i="3"/>
  <c r="A73" i="3"/>
  <c r="Y73" i="3"/>
  <c r="CW73" i="3"/>
  <c r="CX73" i="3"/>
  <c r="DG73" i="3" s="1"/>
  <c r="DJ73" i="3" s="1"/>
  <c r="CY73" i="3"/>
  <c r="CZ73" i="3"/>
  <c r="DB73" i="3" s="1"/>
  <c r="DA73" i="3"/>
  <c r="DC73" i="3"/>
  <c r="DF73" i="3"/>
  <c r="DI73" i="3"/>
  <c r="A74" i="3"/>
  <c r="Y74" i="3"/>
  <c r="CX74" i="3" s="1"/>
  <c r="CY74" i="3"/>
  <c r="CZ74" i="3"/>
  <c r="DA74" i="3"/>
  <c r="DB74" i="3"/>
  <c r="DC74" i="3"/>
  <c r="A75" i="3"/>
  <c r="Y75" i="3"/>
  <c r="CU75" i="3"/>
  <c r="CV75" i="3"/>
  <c r="CX75" i="3"/>
  <c r="CY75" i="3"/>
  <c r="CZ75" i="3"/>
  <c r="DB75" i="3" s="1"/>
  <c r="DA75" i="3"/>
  <c r="DC75" i="3"/>
  <c r="A76" i="3"/>
  <c r="Y76" i="3"/>
  <c r="CX76" i="3" s="1"/>
  <c r="CY76" i="3"/>
  <c r="CZ76" i="3"/>
  <c r="DA76" i="3"/>
  <c r="DB76" i="3"/>
  <c r="DC76" i="3"/>
  <c r="A77" i="3"/>
  <c r="Y77" i="3"/>
  <c r="CY77" i="3"/>
  <c r="CZ77" i="3"/>
  <c r="DA77" i="3"/>
  <c r="DB77" i="3"/>
  <c r="DC77" i="3"/>
  <c r="A78" i="3"/>
  <c r="Y78" i="3"/>
  <c r="CY78" i="3"/>
  <c r="CZ78" i="3"/>
  <c r="DB78" i="3" s="1"/>
  <c r="DA78" i="3"/>
  <c r="DC78" i="3"/>
  <c r="A79" i="3"/>
  <c r="Y79" i="3"/>
  <c r="CY79" i="3"/>
  <c r="CZ79" i="3"/>
  <c r="DA79" i="3"/>
  <c r="DB79" i="3"/>
  <c r="DC79" i="3"/>
  <c r="A80" i="3"/>
  <c r="Y80" i="3"/>
  <c r="CY80" i="3"/>
  <c r="CZ80" i="3"/>
  <c r="DA80" i="3"/>
  <c r="DB80" i="3"/>
  <c r="DC80" i="3"/>
  <c r="A81" i="3"/>
  <c r="Y81" i="3"/>
  <c r="CY81" i="3"/>
  <c r="CZ81" i="3"/>
  <c r="DB81" i="3" s="1"/>
  <c r="DA81" i="3"/>
  <c r="DC81" i="3"/>
  <c r="A82" i="3"/>
  <c r="Y82" i="3"/>
  <c r="CU82" i="3"/>
  <c r="CV82" i="3"/>
  <c r="CX82" i="3"/>
  <c r="DF82" i="3" s="1"/>
  <c r="CY82" i="3"/>
  <c r="CZ82" i="3"/>
  <c r="DB82" i="3" s="1"/>
  <c r="DA82" i="3"/>
  <c r="DC82" i="3"/>
  <c r="A83" i="3"/>
  <c r="Y83" i="3"/>
  <c r="CX83" i="3"/>
  <c r="CY83" i="3"/>
  <c r="CZ83" i="3"/>
  <c r="DB83" i="3" s="1"/>
  <c r="DA83" i="3"/>
  <c r="DC83" i="3"/>
  <c r="A84" i="3"/>
  <c r="Y84" i="3"/>
  <c r="CY84" i="3"/>
  <c r="CZ84" i="3"/>
  <c r="DB84" i="3" s="1"/>
  <c r="DA84" i="3"/>
  <c r="DC84" i="3"/>
  <c r="A85" i="3"/>
  <c r="Y85" i="3"/>
  <c r="CY85" i="3"/>
  <c r="CZ85" i="3"/>
  <c r="DA85" i="3"/>
  <c r="DB85" i="3"/>
  <c r="DC85" i="3"/>
  <c r="A86" i="3"/>
  <c r="Y86" i="3"/>
  <c r="CY86" i="3"/>
  <c r="CZ86" i="3"/>
  <c r="DB86" i="3" s="1"/>
  <c r="DA86" i="3"/>
  <c r="DC86" i="3"/>
  <c r="A87" i="3"/>
  <c r="Y87" i="3"/>
  <c r="CY87" i="3"/>
  <c r="CZ87" i="3"/>
  <c r="DA87" i="3"/>
  <c r="DB87" i="3"/>
  <c r="DC87" i="3"/>
  <c r="A88" i="3"/>
  <c r="Y88" i="3"/>
  <c r="CX88" i="3" s="1"/>
  <c r="CU88" i="3"/>
  <c r="CV88" i="3"/>
  <c r="CY88" i="3"/>
  <c r="CZ88" i="3"/>
  <c r="DA88" i="3"/>
  <c r="DB88" i="3"/>
  <c r="DC88" i="3"/>
  <c r="A89" i="3"/>
  <c r="Y89" i="3"/>
  <c r="CY89" i="3"/>
  <c r="CZ89" i="3"/>
  <c r="DB89" i="3" s="1"/>
  <c r="DA89" i="3"/>
  <c r="DC89" i="3"/>
  <c r="A90" i="3"/>
  <c r="Y90" i="3"/>
  <c r="CY90" i="3"/>
  <c r="CZ90" i="3"/>
  <c r="DA90" i="3"/>
  <c r="DB90" i="3"/>
  <c r="DC90" i="3"/>
  <c r="A91" i="3"/>
  <c r="Y91" i="3"/>
  <c r="CY91" i="3"/>
  <c r="CZ91" i="3"/>
  <c r="DB91" i="3" s="1"/>
  <c r="DA91" i="3"/>
  <c r="DC91" i="3"/>
  <c r="A92" i="3"/>
  <c r="Y92" i="3"/>
  <c r="CY92" i="3"/>
  <c r="CZ92" i="3"/>
  <c r="DB92" i="3" s="1"/>
  <c r="DA92" i="3"/>
  <c r="DC92" i="3"/>
  <c r="A93" i="3"/>
  <c r="Y93" i="3"/>
  <c r="CY93" i="3"/>
  <c r="CZ93" i="3"/>
  <c r="DA93" i="3"/>
  <c r="DB93" i="3"/>
  <c r="DC93" i="3"/>
  <c r="A94" i="3"/>
  <c r="Y94" i="3"/>
  <c r="CY94" i="3"/>
  <c r="CZ94" i="3"/>
  <c r="DB94" i="3" s="1"/>
  <c r="DA94" i="3"/>
  <c r="DC94" i="3"/>
  <c r="A95" i="3"/>
  <c r="Y95" i="3"/>
  <c r="CY95" i="3"/>
  <c r="CZ95" i="3"/>
  <c r="DA95" i="3"/>
  <c r="DB95" i="3"/>
  <c r="DC95" i="3"/>
  <c r="A96" i="3"/>
  <c r="Y96" i="3"/>
  <c r="CY96" i="3"/>
  <c r="CZ96" i="3"/>
  <c r="DA96" i="3"/>
  <c r="DB96" i="3"/>
  <c r="DC96" i="3"/>
  <c r="A97" i="3"/>
  <c r="Y97" i="3"/>
  <c r="CY97" i="3"/>
  <c r="CZ97" i="3"/>
  <c r="DA97" i="3"/>
  <c r="DB97" i="3"/>
  <c r="DC97" i="3"/>
  <c r="A98" i="3"/>
  <c r="Y98" i="3"/>
  <c r="CU98" i="3"/>
  <c r="CV98" i="3"/>
  <c r="CX98" i="3"/>
  <c r="CY98" i="3"/>
  <c r="CZ98" i="3"/>
  <c r="DB98" i="3" s="1"/>
  <c r="DA98" i="3"/>
  <c r="DC98" i="3"/>
  <c r="A99" i="3"/>
  <c r="Y99" i="3"/>
  <c r="CU99" i="3"/>
  <c r="CV99" i="3"/>
  <c r="CX99" i="3"/>
  <c r="CY99" i="3"/>
  <c r="CZ99" i="3"/>
  <c r="DB99" i="3" s="1"/>
  <c r="DA99" i="3"/>
  <c r="DC99" i="3"/>
  <c r="A100" i="3"/>
  <c r="Y100" i="3"/>
  <c r="CY100" i="3"/>
  <c r="CZ100" i="3"/>
  <c r="DA100" i="3"/>
  <c r="DB100" i="3"/>
  <c r="DC100" i="3"/>
  <c r="A101" i="3"/>
  <c r="Y101" i="3"/>
  <c r="CX101" i="3"/>
  <c r="CY101" i="3"/>
  <c r="CZ101" i="3"/>
  <c r="DB101" i="3" s="1"/>
  <c r="DA101" i="3"/>
  <c r="DC101" i="3"/>
  <c r="DF101" i="3"/>
  <c r="DJ101" i="3" s="1"/>
  <c r="DG101" i="3"/>
  <c r="DH101" i="3"/>
  <c r="DI101" i="3"/>
  <c r="A102" i="3"/>
  <c r="Y102" i="3"/>
  <c r="CU102" i="3"/>
  <c r="CY102" i="3"/>
  <c r="CZ102" i="3"/>
  <c r="DB102" i="3" s="1"/>
  <c r="DA102" i="3"/>
  <c r="DC102" i="3"/>
  <c r="A103" i="3"/>
  <c r="Y103" i="3"/>
  <c r="CX103" i="3" s="1"/>
  <c r="CY103" i="3"/>
  <c r="CZ103" i="3"/>
  <c r="DA103" i="3"/>
  <c r="DB103" i="3"/>
  <c r="DC103" i="3"/>
  <c r="A104" i="3"/>
  <c r="Y104" i="3"/>
  <c r="CU104" i="3"/>
  <c r="CV104" i="3"/>
  <c r="CX104" i="3"/>
  <c r="CY104" i="3"/>
  <c r="CZ104" i="3"/>
  <c r="DB104" i="3" s="1"/>
  <c r="DA104" i="3"/>
  <c r="DC104" i="3"/>
  <c r="DG104" i="3"/>
  <c r="A105" i="3"/>
  <c r="Y105" i="3"/>
  <c r="CW105" i="3"/>
  <c r="CX105" i="3"/>
  <c r="DG105" i="3" s="1"/>
  <c r="DJ105" i="3" s="1"/>
  <c r="CY105" i="3"/>
  <c r="CZ105" i="3"/>
  <c r="DA105" i="3"/>
  <c r="DB105" i="3"/>
  <c r="DC105" i="3"/>
  <c r="DF105" i="3"/>
  <c r="DI105" i="3"/>
  <c r="A106" i="3"/>
  <c r="Y106" i="3"/>
  <c r="CX106" i="3" s="1"/>
  <c r="DF106" i="3" s="1"/>
  <c r="DJ106" i="3" s="1"/>
  <c r="CY106" i="3"/>
  <c r="CZ106" i="3"/>
  <c r="DA106" i="3"/>
  <c r="DB106" i="3"/>
  <c r="DC106" i="3"/>
  <c r="DG106" i="3"/>
  <c r="DH106" i="3"/>
  <c r="A107" i="3"/>
  <c r="Y107" i="3"/>
  <c r="CU107" i="3"/>
  <c r="CV107" i="3"/>
  <c r="CX107" i="3"/>
  <c r="DI107" i="3" s="1"/>
  <c r="DJ107" i="3" s="1"/>
  <c r="CY107" i="3"/>
  <c r="CZ107" i="3"/>
  <c r="DA107" i="3"/>
  <c r="DB107" i="3"/>
  <c r="DC107" i="3"/>
  <c r="DF107" i="3"/>
  <c r="DG107" i="3"/>
  <c r="DH107" i="3"/>
  <c r="A108" i="3"/>
  <c r="Y108" i="3"/>
  <c r="CX108" i="3"/>
  <c r="CY108" i="3"/>
  <c r="CZ108" i="3"/>
  <c r="DA108" i="3"/>
  <c r="DB108" i="3"/>
  <c r="DC108" i="3"/>
  <c r="DF108" i="3"/>
  <c r="DJ108" i="3" s="1"/>
  <c r="A109" i="3"/>
  <c r="Y109" i="3"/>
  <c r="CV109" i="3" s="1"/>
  <c r="CU109" i="3"/>
  <c r="CX109" i="3"/>
  <c r="CY109" i="3"/>
  <c r="CZ109" i="3"/>
  <c r="DB109" i="3" s="1"/>
  <c r="DA109" i="3"/>
  <c r="DC109" i="3"/>
  <c r="DG109" i="3"/>
  <c r="A110" i="3"/>
  <c r="Y110" i="3"/>
  <c r="CW110" i="3"/>
  <c r="CX110" i="3"/>
  <c r="CY110" i="3"/>
  <c r="CZ110" i="3"/>
  <c r="DB110" i="3" s="1"/>
  <c r="DA110" i="3"/>
  <c r="DC110" i="3"/>
  <c r="DG110" i="3"/>
  <c r="DJ110" i="3" s="1"/>
  <c r="DH110" i="3"/>
  <c r="A111" i="3"/>
  <c r="Y111" i="3"/>
  <c r="CX111" i="3" s="1"/>
  <c r="CY111" i="3"/>
  <c r="CZ111" i="3"/>
  <c r="DA111" i="3"/>
  <c r="DB111" i="3"/>
  <c r="DC111" i="3"/>
  <c r="A112" i="3"/>
  <c r="Y112" i="3"/>
  <c r="CX112" i="3" s="1"/>
  <c r="CY112" i="3"/>
  <c r="CZ112" i="3"/>
  <c r="DA112" i="3"/>
  <c r="DB112" i="3"/>
  <c r="DC112" i="3"/>
  <c r="A113" i="3"/>
  <c r="Y113" i="3"/>
  <c r="CV113" i="3" s="1"/>
  <c r="CU113" i="3"/>
  <c r="CX113" i="3"/>
  <c r="DI113" i="3" s="1"/>
  <c r="DJ113" i="3" s="1"/>
  <c r="CY113" i="3"/>
  <c r="CZ113" i="3"/>
  <c r="DB113" i="3" s="1"/>
  <c r="DA113" i="3"/>
  <c r="DC113" i="3"/>
  <c r="DF113" i="3"/>
  <c r="DG113" i="3"/>
  <c r="DH113" i="3"/>
  <c r="A114" i="3"/>
  <c r="Y114" i="3"/>
  <c r="CX114" i="3" s="1"/>
  <c r="DI114" i="3" s="1"/>
  <c r="CY114" i="3"/>
  <c r="CZ114" i="3"/>
  <c r="DB114" i="3" s="1"/>
  <c r="DA114" i="3"/>
  <c r="DC114" i="3"/>
  <c r="DF114" i="3"/>
  <c r="DJ114" i="3" s="1"/>
  <c r="DG114" i="3"/>
  <c r="DH114" i="3"/>
  <c r="A115" i="3"/>
  <c r="Y115" i="3"/>
  <c r="CX115" i="3" s="1"/>
  <c r="CU115" i="3"/>
  <c r="CV115" i="3"/>
  <c r="CY115" i="3"/>
  <c r="CZ115" i="3"/>
  <c r="DB115" i="3" s="1"/>
  <c r="DA115" i="3"/>
  <c r="DC115" i="3"/>
  <c r="DH115" i="3"/>
  <c r="A116" i="3"/>
  <c r="Y116" i="3"/>
  <c r="CX116" i="3"/>
  <c r="CY116" i="3"/>
  <c r="CZ116" i="3"/>
  <c r="DA116" i="3"/>
  <c r="DB116" i="3"/>
  <c r="DC116" i="3"/>
  <c r="DG116" i="3"/>
  <c r="DI116" i="3"/>
  <c r="A117" i="3"/>
  <c r="Y117" i="3"/>
  <c r="CX117" i="3" s="1"/>
  <c r="CY117" i="3"/>
  <c r="CZ117" i="3"/>
  <c r="DB117" i="3" s="1"/>
  <c r="DA117" i="3"/>
  <c r="DC117" i="3"/>
  <c r="A118" i="3"/>
  <c r="Y118" i="3"/>
  <c r="CU118" i="3"/>
  <c r="CV118" i="3"/>
  <c r="CX118" i="3"/>
  <c r="CY118" i="3"/>
  <c r="CZ118" i="3"/>
  <c r="DA118" i="3"/>
  <c r="DB118" i="3"/>
  <c r="DC118" i="3"/>
  <c r="DI118" i="3"/>
  <c r="DJ118" i="3" s="1"/>
  <c r="A119" i="3"/>
  <c r="Y119" i="3"/>
  <c r="CX119" i="3" s="1"/>
  <c r="CY119" i="3"/>
  <c r="CZ119" i="3"/>
  <c r="DA119" i="3"/>
  <c r="DB119" i="3"/>
  <c r="DC119" i="3"/>
  <c r="A120" i="3"/>
  <c r="Y120" i="3"/>
  <c r="CX120" i="3"/>
  <c r="CY120" i="3"/>
  <c r="CZ120" i="3"/>
  <c r="DA120" i="3"/>
  <c r="DB120" i="3"/>
  <c r="DC120" i="3"/>
  <c r="DF120" i="3"/>
  <c r="DG120" i="3"/>
  <c r="DH120" i="3"/>
  <c r="DI120" i="3"/>
  <c r="DJ120" i="3"/>
  <c r="A121" i="3"/>
  <c r="Y121" i="3"/>
  <c r="CV121" i="3" s="1"/>
  <c r="CU121" i="3"/>
  <c r="CX121" i="3"/>
  <c r="CY121" i="3"/>
  <c r="CZ121" i="3"/>
  <c r="DA121" i="3"/>
  <c r="DB121" i="3"/>
  <c r="DC121" i="3"/>
  <c r="DF121" i="3"/>
  <c r="DG121" i="3"/>
  <c r="A122" i="3"/>
  <c r="Y122" i="3"/>
  <c r="CX122" i="3" s="1"/>
  <c r="CW122" i="3"/>
  <c r="CY122" i="3"/>
  <c r="CZ122" i="3"/>
  <c r="DB122" i="3" s="1"/>
  <c r="DA122" i="3"/>
  <c r="DC122" i="3"/>
  <c r="A123" i="3"/>
  <c r="Y123" i="3"/>
  <c r="CX123" i="3"/>
  <c r="CY123" i="3"/>
  <c r="CZ123" i="3"/>
  <c r="DB123" i="3" s="1"/>
  <c r="DA123" i="3"/>
  <c r="DC123" i="3"/>
  <c r="A124" i="3"/>
  <c r="Y124" i="3"/>
  <c r="CU124" i="3"/>
  <c r="CY124" i="3"/>
  <c r="CZ124" i="3"/>
  <c r="DA124" i="3"/>
  <c r="DB124" i="3"/>
  <c r="DC124" i="3"/>
  <c r="A125" i="3"/>
  <c r="Y125" i="3"/>
  <c r="CX125" i="3"/>
  <c r="CY125" i="3"/>
  <c r="CZ125" i="3"/>
  <c r="DA125" i="3"/>
  <c r="DB125" i="3"/>
  <c r="DC125" i="3"/>
  <c r="A126" i="3"/>
  <c r="Y126" i="3"/>
  <c r="CV126" i="3" s="1"/>
  <c r="CU126" i="3"/>
  <c r="CY126" i="3"/>
  <c r="CZ126" i="3"/>
  <c r="DB126" i="3" s="1"/>
  <c r="DA126" i="3"/>
  <c r="DC126" i="3"/>
  <c r="A127" i="3"/>
  <c r="Y127" i="3"/>
  <c r="CW127" i="3" s="1"/>
  <c r="CY127" i="3"/>
  <c r="CZ127" i="3"/>
  <c r="DA127" i="3"/>
  <c r="DB127" i="3"/>
  <c r="DC127" i="3"/>
  <c r="A128" i="3"/>
  <c r="Y128" i="3"/>
  <c r="CX128" i="3"/>
  <c r="CY128" i="3"/>
  <c r="CZ128" i="3"/>
  <c r="DB128" i="3" s="1"/>
  <c r="DA128" i="3"/>
  <c r="DC128" i="3"/>
  <c r="A129" i="3"/>
  <c r="Y129" i="3"/>
  <c r="CX129" i="3" s="1"/>
  <c r="CY129" i="3"/>
  <c r="CZ129" i="3"/>
  <c r="DA129" i="3"/>
  <c r="DB129" i="3"/>
  <c r="DC129" i="3"/>
  <c r="A130" i="3"/>
  <c r="Y130" i="3"/>
  <c r="CU130" i="3"/>
  <c r="CV130" i="3"/>
  <c r="CX130" i="3"/>
  <c r="CY130" i="3"/>
  <c r="CZ130" i="3"/>
  <c r="DB130" i="3" s="1"/>
  <c r="DA130" i="3"/>
  <c r="DC130" i="3"/>
  <c r="DG130" i="3"/>
  <c r="A131" i="3"/>
  <c r="Y131" i="3"/>
  <c r="CX131" i="3"/>
  <c r="DH131" i="3" s="1"/>
  <c r="CY131" i="3"/>
  <c r="CZ131" i="3"/>
  <c r="DA131" i="3"/>
  <c r="DB131" i="3"/>
  <c r="DC131" i="3"/>
  <c r="DF131" i="3"/>
  <c r="DJ131" i="3" s="1"/>
  <c r="DG131" i="3"/>
  <c r="A132" i="3"/>
  <c r="Y132" i="3"/>
  <c r="CU132" i="3"/>
  <c r="CY132" i="3"/>
  <c r="CZ132" i="3"/>
  <c r="DA132" i="3"/>
  <c r="DB132" i="3"/>
  <c r="DC132" i="3"/>
  <c r="A133" i="3"/>
  <c r="Y133" i="3"/>
  <c r="CW133" i="3"/>
  <c r="CX133" i="3"/>
  <c r="DI133" i="3" s="1"/>
  <c r="CY133" i="3"/>
  <c r="CZ133" i="3"/>
  <c r="DA133" i="3"/>
  <c r="DB133" i="3"/>
  <c r="DC133" i="3"/>
  <c r="DF133" i="3"/>
  <c r="DG133" i="3"/>
  <c r="DJ133" i="3" s="1"/>
  <c r="DH133" i="3"/>
  <c r="A134" i="3"/>
  <c r="Y134" i="3"/>
  <c r="CX134" i="3" s="1"/>
  <c r="CY134" i="3"/>
  <c r="CZ134" i="3"/>
  <c r="DA134" i="3"/>
  <c r="DB134" i="3"/>
  <c r="DC134" i="3"/>
  <c r="A135" i="3"/>
  <c r="Y135" i="3"/>
  <c r="CV135" i="3" s="1"/>
  <c r="CU135" i="3"/>
  <c r="CX135" i="3"/>
  <c r="DF135" i="3" s="1"/>
  <c r="CY135" i="3"/>
  <c r="CZ135" i="3"/>
  <c r="DA135" i="3"/>
  <c r="DB135" i="3"/>
  <c r="DC135" i="3"/>
  <c r="DG135" i="3"/>
  <c r="DI135" i="3"/>
  <c r="DJ135" i="3" s="1"/>
  <c r="A136" i="3"/>
  <c r="Y136" i="3"/>
  <c r="CX136" i="3" s="1"/>
  <c r="DF136" i="3" s="1"/>
  <c r="DJ136" i="3" s="1"/>
  <c r="CY136" i="3"/>
  <c r="CZ136" i="3"/>
  <c r="DA136" i="3"/>
  <c r="DB136" i="3"/>
  <c r="DC136" i="3"/>
  <c r="A137" i="3"/>
  <c r="Y137" i="3"/>
  <c r="CU137" i="3"/>
  <c r="CV137" i="3"/>
  <c r="CX137" i="3"/>
  <c r="DF137" i="3" s="1"/>
  <c r="CY137" i="3"/>
  <c r="CZ137" i="3"/>
  <c r="DB137" i="3" s="1"/>
  <c r="DA137" i="3"/>
  <c r="DC137" i="3"/>
  <c r="A138" i="3"/>
  <c r="Y138" i="3"/>
  <c r="CW138" i="3"/>
  <c r="CX138" i="3"/>
  <c r="CY138" i="3"/>
  <c r="CZ138" i="3"/>
  <c r="DA138" i="3"/>
  <c r="DB138" i="3"/>
  <c r="DC138" i="3"/>
  <c r="A139" i="3"/>
  <c r="Y139" i="3"/>
  <c r="CX139" i="3"/>
  <c r="CY139" i="3"/>
  <c r="CZ139" i="3"/>
  <c r="DB139" i="3" s="1"/>
  <c r="DA139" i="3"/>
  <c r="DC139" i="3"/>
  <c r="A140" i="3"/>
  <c r="Y140" i="3"/>
  <c r="CU140" i="3"/>
  <c r="CY140" i="3"/>
  <c r="CZ140" i="3"/>
  <c r="DB140" i="3" s="1"/>
  <c r="DA140" i="3"/>
  <c r="DC140" i="3"/>
  <c r="A141" i="3"/>
  <c r="Y141" i="3"/>
  <c r="CX141" i="3" s="1"/>
  <c r="DI141" i="3" s="1"/>
  <c r="CY141" i="3"/>
  <c r="CZ141" i="3"/>
  <c r="DA141" i="3"/>
  <c r="DB141" i="3"/>
  <c r="DC141" i="3"/>
  <c r="DF141" i="3"/>
  <c r="DJ141" i="3" s="1"/>
  <c r="A142" i="3"/>
  <c r="Y142" i="3"/>
  <c r="CY142" i="3"/>
  <c r="CZ142" i="3"/>
  <c r="DA142" i="3"/>
  <c r="DB142" i="3"/>
  <c r="DC142" i="3"/>
  <c r="A143" i="3"/>
  <c r="Y143" i="3"/>
  <c r="CY143" i="3"/>
  <c r="CZ143" i="3"/>
  <c r="DA143" i="3"/>
  <c r="DB143" i="3"/>
  <c r="DC143" i="3"/>
  <c r="A144" i="3"/>
  <c r="Y144" i="3"/>
  <c r="CY144" i="3"/>
  <c r="CZ144" i="3"/>
  <c r="DB144" i="3" s="1"/>
  <c r="DA144" i="3"/>
  <c r="DC144" i="3"/>
  <c r="A145" i="3"/>
  <c r="Y145" i="3"/>
  <c r="CY145" i="3"/>
  <c r="CZ145" i="3"/>
  <c r="DB145" i="3" s="1"/>
  <c r="DA145" i="3"/>
  <c r="DC145" i="3"/>
  <c r="A146" i="3"/>
  <c r="Y146" i="3"/>
  <c r="CY146" i="3"/>
  <c r="CZ146" i="3"/>
  <c r="DA146" i="3"/>
  <c r="DB146" i="3"/>
  <c r="DC146" i="3"/>
  <c r="A147" i="3"/>
  <c r="Y147" i="3"/>
  <c r="CY147" i="3"/>
  <c r="CZ147" i="3"/>
  <c r="DB147" i="3" s="1"/>
  <c r="DA147" i="3"/>
  <c r="DC147" i="3"/>
  <c r="A148" i="3"/>
  <c r="Y148" i="3"/>
  <c r="CY148" i="3"/>
  <c r="CZ148" i="3"/>
  <c r="DA148" i="3"/>
  <c r="DB148" i="3"/>
  <c r="DC148" i="3"/>
  <c r="A149" i="3"/>
  <c r="Y149" i="3"/>
  <c r="CY149" i="3"/>
  <c r="CZ149" i="3"/>
  <c r="DA149" i="3"/>
  <c r="DB149" i="3"/>
  <c r="DC149" i="3"/>
  <c r="A150" i="3"/>
  <c r="Y150" i="3"/>
  <c r="CY150" i="3"/>
  <c r="CZ150" i="3"/>
  <c r="DB150" i="3" s="1"/>
  <c r="DA150" i="3"/>
  <c r="DC150" i="3"/>
  <c r="A151" i="3"/>
  <c r="Y151" i="3"/>
  <c r="CY151" i="3"/>
  <c r="CZ151" i="3"/>
  <c r="DA151" i="3"/>
  <c r="DB151" i="3"/>
  <c r="DC151" i="3"/>
  <c r="A152" i="3"/>
  <c r="Y152" i="3"/>
  <c r="CU152" i="3"/>
  <c r="CV152" i="3"/>
  <c r="CX152" i="3"/>
  <c r="DF152" i="3" s="1"/>
  <c r="CY152" i="3"/>
  <c r="CZ152" i="3"/>
  <c r="DA152" i="3"/>
  <c r="DB152" i="3"/>
  <c r="DC152" i="3"/>
  <c r="A153" i="3"/>
  <c r="Y153" i="3"/>
  <c r="CW153" i="3"/>
  <c r="CX153" i="3"/>
  <c r="DF153" i="3" s="1"/>
  <c r="CY153" i="3"/>
  <c r="CZ153" i="3"/>
  <c r="DB153" i="3" s="1"/>
  <c r="DA153" i="3"/>
  <c r="DC153" i="3"/>
  <c r="A154" i="3"/>
  <c r="Y154" i="3"/>
  <c r="CX154" i="3"/>
  <c r="CY154" i="3"/>
  <c r="CZ154" i="3"/>
  <c r="DB154" i="3" s="1"/>
  <c r="DA154" i="3"/>
  <c r="DC154" i="3"/>
  <c r="A155" i="3"/>
  <c r="Y155" i="3"/>
  <c r="CX155" i="3" s="1"/>
  <c r="CY155" i="3"/>
  <c r="CZ155" i="3"/>
  <c r="DA155" i="3"/>
  <c r="DB155" i="3"/>
  <c r="DC155" i="3"/>
  <c r="A156" i="3"/>
  <c r="Y156" i="3"/>
  <c r="CU156" i="3"/>
  <c r="CY156" i="3"/>
  <c r="CZ156" i="3"/>
  <c r="DA156" i="3"/>
  <c r="DB156" i="3"/>
  <c r="DC156" i="3"/>
  <c r="A157" i="3"/>
  <c r="Y157" i="3"/>
  <c r="CX157" i="3" s="1"/>
  <c r="DF157" i="3" s="1"/>
  <c r="DJ157" i="3" s="1"/>
  <c r="CY157" i="3"/>
  <c r="CZ157" i="3"/>
  <c r="DA157" i="3"/>
  <c r="DB157" i="3"/>
  <c r="DC157" i="3"/>
  <c r="DG157" i="3"/>
  <c r="A158" i="3"/>
  <c r="Y158" i="3"/>
  <c r="CU158" i="3"/>
  <c r="CV158" i="3"/>
  <c r="CX158" i="3"/>
  <c r="DG158" i="3" s="1"/>
  <c r="CY158" i="3"/>
  <c r="CZ158" i="3"/>
  <c r="DB158" i="3" s="1"/>
  <c r="DA158" i="3"/>
  <c r="DC158" i="3"/>
  <c r="DF158" i="3"/>
  <c r="DH158" i="3"/>
  <c r="A159" i="3"/>
  <c r="Y159" i="3"/>
  <c r="CW159" i="3"/>
  <c r="CX159" i="3"/>
  <c r="CY159" i="3"/>
  <c r="CZ159" i="3"/>
  <c r="DB159" i="3" s="1"/>
  <c r="DA159" i="3"/>
  <c r="DC159" i="3"/>
  <c r="A160" i="3"/>
  <c r="Y160" i="3"/>
  <c r="CW160" i="3" s="1"/>
  <c r="CY160" i="3"/>
  <c r="CZ160" i="3"/>
  <c r="DB160" i="3" s="1"/>
  <c r="DA160" i="3"/>
  <c r="DC160" i="3"/>
  <c r="A161" i="3"/>
  <c r="Y161" i="3"/>
  <c r="CW161" i="3" s="1"/>
  <c r="CY161" i="3"/>
  <c r="CZ161" i="3"/>
  <c r="DB161" i="3" s="1"/>
  <c r="DA161" i="3"/>
  <c r="DC161" i="3"/>
  <c r="A162" i="3"/>
  <c r="Y162" i="3"/>
  <c r="CX162" i="3" s="1"/>
  <c r="DF162" i="3" s="1"/>
  <c r="DJ162" i="3" s="1"/>
  <c r="CY162" i="3"/>
  <c r="CZ162" i="3"/>
  <c r="DA162" i="3"/>
  <c r="DB162" i="3"/>
  <c r="DC162" i="3"/>
  <c r="DG162" i="3"/>
  <c r="DH162" i="3"/>
  <c r="DI162" i="3"/>
  <c r="A163" i="3"/>
  <c r="Y163" i="3"/>
  <c r="CX163" i="3"/>
  <c r="CY163" i="3"/>
  <c r="CZ163" i="3"/>
  <c r="DA163" i="3"/>
  <c r="DB163" i="3"/>
  <c r="DC163" i="3"/>
  <c r="DF163" i="3"/>
  <c r="DG163" i="3"/>
  <c r="DH163" i="3"/>
  <c r="DI163" i="3"/>
  <c r="DJ163" i="3"/>
  <c r="A164" i="3"/>
  <c r="Y164" i="3"/>
  <c r="CX164" i="3" s="1"/>
  <c r="DI164" i="3" s="1"/>
  <c r="CY164" i="3"/>
  <c r="CZ164" i="3"/>
  <c r="DA164" i="3"/>
  <c r="DB164" i="3"/>
  <c r="DC164" i="3"/>
  <c r="DF164" i="3"/>
  <c r="DJ164" i="3" s="1"/>
  <c r="DG164" i="3"/>
  <c r="DH164" i="3"/>
  <c r="A165" i="3"/>
  <c r="Y165" i="3"/>
  <c r="CX165" i="3" s="1"/>
  <c r="DI165" i="3" s="1"/>
  <c r="CY165" i="3"/>
  <c r="CZ165" i="3"/>
  <c r="DA165" i="3"/>
  <c r="DB165" i="3"/>
  <c r="DC165" i="3"/>
  <c r="DF165" i="3"/>
  <c r="DJ165" i="3" s="1"/>
  <c r="DG165" i="3"/>
  <c r="DH165" i="3"/>
  <c r="A166" i="3"/>
  <c r="Y166" i="3"/>
  <c r="CX166" i="3"/>
  <c r="CY166" i="3"/>
  <c r="CZ166" i="3"/>
  <c r="DB166" i="3" s="1"/>
  <c r="DA166" i="3"/>
  <c r="DC166" i="3"/>
  <c r="DF166" i="3"/>
  <c r="DJ166" i="3" s="1"/>
  <c r="DG166" i="3"/>
  <c r="A167" i="3"/>
  <c r="Y167" i="3"/>
  <c r="CV167" i="3" s="1"/>
  <c r="CU167" i="3"/>
  <c r="CY167" i="3"/>
  <c r="CZ167" i="3"/>
  <c r="DB167" i="3" s="1"/>
  <c r="DA167" i="3"/>
  <c r="DC167" i="3"/>
  <c r="A168" i="3"/>
  <c r="Y168" i="3"/>
  <c r="CX168" i="3" s="1"/>
  <c r="CW168" i="3"/>
  <c r="CY168" i="3"/>
  <c r="CZ168" i="3"/>
  <c r="DA168" i="3"/>
  <c r="DB168" i="3"/>
  <c r="DC168" i="3"/>
  <c r="A169" i="3"/>
  <c r="Y169" i="3"/>
  <c r="CX169" i="3" s="1"/>
  <c r="CW169" i="3"/>
  <c r="CY169" i="3"/>
  <c r="CZ169" i="3"/>
  <c r="DB169" i="3" s="1"/>
  <c r="DA169" i="3"/>
  <c r="DC169" i="3"/>
  <c r="A170" i="3"/>
  <c r="Y170" i="3"/>
  <c r="CW170" i="3" s="1"/>
  <c r="CX170" i="3"/>
  <c r="CY170" i="3"/>
  <c r="CZ170" i="3"/>
  <c r="DA170" i="3"/>
  <c r="DB170" i="3"/>
  <c r="DC170" i="3"/>
  <c r="A171" i="3"/>
  <c r="Y171" i="3"/>
  <c r="CX171" i="3" s="1"/>
  <c r="CY171" i="3"/>
  <c r="CZ171" i="3"/>
  <c r="DB171" i="3" s="1"/>
  <c r="DA171" i="3"/>
  <c r="DC171" i="3"/>
  <c r="A172" i="3"/>
  <c r="Y172" i="3"/>
  <c r="CX172" i="3" s="1"/>
  <c r="DI172" i="3" s="1"/>
  <c r="CY172" i="3"/>
  <c r="CZ172" i="3"/>
  <c r="DA172" i="3"/>
  <c r="DB172" i="3"/>
  <c r="DC172" i="3"/>
  <c r="A173" i="3"/>
  <c r="Y173" i="3"/>
  <c r="CX173" i="3"/>
  <c r="DH173" i="3" s="1"/>
  <c r="CY173" i="3"/>
  <c r="CZ173" i="3"/>
  <c r="DA173" i="3"/>
  <c r="DB173" i="3"/>
  <c r="DC173" i="3"/>
  <c r="A174" i="3"/>
  <c r="Y174" i="3"/>
  <c r="CX174" i="3" s="1"/>
  <c r="CY174" i="3"/>
  <c r="CZ174" i="3"/>
  <c r="DB174" i="3" s="1"/>
  <c r="DA174" i="3"/>
  <c r="DC174" i="3"/>
  <c r="A175" i="3"/>
  <c r="Y175" i="3"/>
  <c r="CX175" i="3"/>
  <c r="CY175" i="3"/>
  <c r="CZ175" i="3"/>
  <c r="DA175" i="3"/>
  <c r="DB175" i="3"/>
  <c r="DC175" i="3"/>
  <c r="A176" i="3"/>
  <c r="Y176" i="3"/>
  <c r="CY176" i="3"/>
  <c r="CZ176" i="3"/>
  <c r="DA176" i="3"/>
  <c r="DB176" i="3"/>
  <c r="DC176" i="3"/>
  <c r="A177" i="3"/>
  <c r="Y177" i="3"/>
  <c r="CY177" i="3"/>
  <c r="CZ177" i="3"/>
  <c r="DB177" i="3" s="1"/>
  <c r="DA177" i="3"/>
  <c r="DC177" i="3"/>
  <c r="A178" i="3"/>
  <c r="Y178" i="3"/>
  <c r="CY178" i="3"/>
  <c r="CZ178" i="3"/>
  <c r="DA178" i="3"/>
  <c r="DB178" i="3"/>
  <c r="DC178" i="3"/>
  <c r="A179" i="3"/>
  <c r="Y179" i="3"/>
  <c r="CY179" i="3"/>
  <c r="CZ179" i="3"/>
  <c r="DA179" i="3"/>
  <c r="DB179" i="3"/>
  <c r="DC179" i="3"/>
  <c r="A180" i="3"/>
  <c r="Y180" i="3"/>
  <c r="CY180" i="3"/>
  <c r="CZ180" i="3"/>
  <c r="DB180" i="3" s="1"/>
  <c r="DA180" i="3"/>
  <c r="DC180" i="3"/>
  <c r="A181" i="3"/>
  <c r="Y181" i="3"/>
  <c r="CY181" i="3"/>
  <c r="CZ181" i="3"/>
  <c r="DA181" i="3"/>
  <c r="DB181" i="3"/>
  <c r="DC181" i="3"/>
  <c r="A182" i="3"/>
  <c r="Y182" i="3"/>
  <c r="CY182" i="3"/>
  <c r="CZ182" i="3"/>
  <c r="DB182" i="3" s="1"/>
  <c r="DA182" i="3"/>
  <c r="DC182" i="3"/>
  <c r="A183" i="3"/>
  <c r="Y183" i="3"/>
  <c r="CV183" i="3" s="1"/>
  <c r="CU183" i="3"/>
  <c r="CY183" i="3"/>
  <c r="CZ183" i="3"/>
  <c r="DB183" i="3" s="1"/>
  <c r="DA183" i="3"/>
  <c r="DC183" i="3"/>
  <c r="A184" i="3"/>
  <c r="Y184" i="3"/>
  <c r="CX184" i="3" s="1"/>
  <c r="CY184" i="3"/>
  <c r="CZ184" i="3"/>
  <c r="DA184" i="3"/>
  <c r="DB184" i="3"/>
  <c r="DC184" i="3"/>
  <c r="A185" i="3"/>
  <c r="Y185" i="3"/>
  <c r="CX185" i="3" s="1"/>
  <c r="CY185" i="3"/>
  <c r="CZ185" i="3"/>
  <c r="DB185" i="3" s="1"/>
  <c r="DA185" i="3"/>
  <c r="DC185" i="3"/>
  <c r="A186" i="3"/>
  <c r="Y186" i="3"/>
  <c r="CX186" i="3" s="1"/>
  <c r="DF186" i="3" s="1"/>
  <c r="CU186" i="3"/>
  <c r="CY186" i="3"/>
  <c r="CZ186" i="3"/>
  <c r="DA186" i="3"/>
  <c r="DB186" i="3"/>
  <c r="DC186" i="3"/>
  <c r="DG186" i="3"/>
  <c r="A187" i="3"/>
  <c r="Y187" i="3"/>
  <c r="CW187" i="3" s="1"/>
  <c r="CX187" i="3"/>
  <c r="DH187" i="3" s="1"/>
  <c r="CY187" i="3"/>
  <c r="CZ187" i="3"/>
  <c r="DA187" i="3"/>
  <c r="DB187" i="3"/>
  <c r="DC187" i="3"/>
  <c r="DF187" i="3"/>
  <c r="DG187" i="3"/>
  <c r="DJ187" i="3" s="1"/>
  <c r="DI187" i="3"/>
  <c r="A188" i="3"/>
  <c r="Y188" i="3"/>
  <c r="CX188" i="3" s="1"/>
  <c r="CY188" i="3"/>
  <c r="CZ188" i="3"/>
  <c r="DA188" i="3"/>
  <c r="DB188" i="3"/>
  <c r="DC188" i="3"/>
  <c r="A189" i="3"/>
  <c r="Y189" i="3"/>
  <c r="CX189" i="3"/>
  <c r="CY189" i="3"/>
  <c r="CZ189" i="3"/>
  <c r="DB189" i="3" s="1"/>
  <c r="DA189" i="3"/>
  <c r="DC189" i="3"/>
  <c r="A190" i="3"/>
  <c r="Y190" i="3"/>
  <c r="CU190" i="3"/>
  <c r="CV190" i="3"/>
  <c r="CX190" i="3"/>
  <c r="CY190" i="3"/>
  <c r="CZ190" i="3"/>
  <c r="DB190" i="3" s="1"/>
  <c r="DA190" i="3"/>
  <c r="DC190" i="3"/>
  <c r="A191" i="3"/>
  <c r="Y191" i="3"/>
  <c r="CX191" i="3"/>
  <c r="DG191" i="3" s="1"/>
  <c r="CY191" i="3"/>
  <c r="CZ191" i="3"/>
  <c r="DA191" i="3"/>
  <c r="DB191" i="3"/>
  <c r="DC191" i="3"/>
  <c r="A192" i="3"/>
  <c r="Y192" i="3"/>
  <c r="CV192" i="3" s="1"/>
  <c r="CU192" i="3"/>
  <c r="CX192" i="3"/>
  <c r="DF192" i="3" s="1"/>
  <c r="CY192" i="3"/>
  <c r="CZ192" i="3"/>
  <c r="DA192" i="3"/>
  <c r="DB192" i="3"/>
  <c r="DC192" i="3"/>
  <c r="A193" i="3"/>
  <c r="Y193" i="3"/>
  <c r="CX193" i="3" s="1"/>
  <c r="DF193" i="3" s="1"/>
  <c r="DJ193" i="3" s="1"/>
  <c r="CY193" i="3"/>
  <c r="CZ193" i="3"/>
  <c r="DB193" i="3" s="1"/>
  <c r="DA193" i="3"/>
  <c r="DC193" i="3"/>
  <c r="A194" i="3"/>
  <c r="Y194" i="3"/>
  <c r="CX194" i="3" s="1"/>
  <c r="DI194" i="3" s="1"/>
  <c r="CY194" i="3"/>
  <c r="CZ194" i="3"/>
  <c r="DA194" i="3"/>
  <c r="DB194" i="3"/>
  <c r="DC194" i="3"/>
  <c r="A195" i="3"/>
  <c r="Y195" i="3"/>
  <c r="CX195" i="3"/>
  <c r="DH195" i="3" s="1"/>
  <c r="CY195" i="3"/>
  <c r="CZ195" i="3"/>
  <c r="DA195" i="3"/>
  <c r="DB195" i="3"/>
  <c r="DC195" i="3"/>
  <c r="A196" i="3"/>
  <c r="Y196" i="3"/>
  <c r="CU196" i="3"/>
  <c r="CV196" i="3"/>
  <c r="CX196" i="3"/>
  <c r="CY196" i="3"/>
  <c r="CZ196" i="3"/>
  <c r="DB196" i="3" s="1"/>
  <c r="DA196" i="3"/>
  <c r="DC196" i="3"/>
  <c r="A197" i="3"/>
  <c r="Y197" i="3"/>
  <c r="CX197" i="3"/>
  <c r="CY197" i="3"/>
  <c r="CZ197" i="3"/>
  <c r="DB197" i="3" s="1"/>
  <c r="DA197" i="3"/>
  <c r="DC197" i="3"/>
  <c r="DH197" i="3"/>
  <c r="A198" i="3"/>
  <c r="Y198" i="3"/>
  <c r="CX198" i="3"/>
  <c r="DG198" i="3" s="1"/>
  <c r="CY198" i="3"/>
  <c r="CZ198" i="3"/>
  <c r="DA198" i="3"/>
  <c r="DB198" i="3"/>
  <c r="DC198" i="3"/>
  <c r="DI198" i="3"/>
  <c r="A199" i="3"/>
  <c r="Y199" i="3"/>
  <c r="CX199" i="3" s="1"/>
  <c r="CY199" i="3"/>
  <c r="CZ199" i="3"/>
  <c r="DA199" i="3"/>
  <c r="DB199" i="3"/>
  <c r="DC199" i="3"/>
  <c r="A200" i="3"/>
  <c r="Y200" i="3"/>
  <c r="CX200" i="3" s="1"/>
  <c r="CY200" i="3"/>
  <c r="CZ200" i="3"/>
  <c r="DB200" i="3" s="1"/>
  <c r="DA200" i="3"/>
  <c r="DC200" i="3"/>
  <c r="A201" i="3"/>
  <c r="Y201" i="3"/>
  <c r="CX201" i="3" s="1"/>
  <c r="CY201" i="3"/>
  <c r="CZ201" i="3"/>
  <c r="DA201" i="3"/>
  <c r="DB201" i="3"/>
  <c r="DC201" i="3"/>
  <c r="DF201" i="3"/>
  <c r="DG201" i="3"/>
  <c r="DH201" i="3"/>
  <c r="DI201" i="3"/>
  <c r="DJ201" i="3"/>
  <c r="A202" i="3"/>
  <c r="Y202" i="3"/>
  <c r="CU202" i="3"/>
  <c r="CV202" i="3"/>
  <c r="CX202" i="3"/>
  <c r="DI202" i="3" s="1"/>
  <c r="DJ202" i="3" s="1"/>
  <c r="CY202" i="3"/>
  <c r="CZ202" i="3"/>
  <c r="DA202" i="3"/>
  <c r="DB202" i="3"/>
  <c r="DC202" i="3"/>
  <c r="DF202" i="3"/>
  <c r="DG202" i="3"/>
  <c r="DH202" i="3"/>
  <c r="A203" i="3"/>
  <c r="Y203" i="3"/>
  <c r="CX203" i="3"/>
  <c r="DH203" i="3" s="1"/>
  <c r="CY203" i="3"/>
  <c r="CZ203" i="3"/>
  <c r="DA203" i="3"/>
  <c r="DB203" i="3"/>
  <c r="DC203" i="3"/>
  <c r="DG203" i="3"/>
  <c r="DI203" i="3"/>
  <c r="A204" i="3"/>
  <c r="Y204" i="3"/>
  <c r="CX204" i="3" s="1"/>
  <c r="CY204" i="3"/>
  <c r="CZ204" i="3"/>
  <c r="DB204" i="3" s="1"/>
  <c r="DA204" i="3"/>
  <c r="DC204" i="3"/>
  <c r="DF204" i="3"/>
  <c r="DJ204" i="3" s="1"/>
  <c r="DH204" i="3"/>
  <c r="A205" i="3"/>
  <c r="Y205" i="3"/>
  <c r="CX205" i="3"/>
  <c r="CY205" i="3"/>
  <c r="CZ205" i="3"/>
  <c r="DB205" i="3" s="1"/>
  <c r="DA205" i="3"/>
  <c r="DC205" i="3"/>
  <c r="A206" i="3"/>
  <c r="Y206" i="3"/>
  <c r="CX206" i="3" s="1"/>
  <c r="CY206" i="3"/>
  <c r="CZ206" i="3"/>
  <c r="DB206" i="3" s="1"/>
  <c r="DA206" i="3"/>
  <c r="DC206" i="3"/>
  <c r="A207" i="3"/>
  <c r="Y207" i="3"/>
  <c r="CX207" i="3" s="1"/>
  <c r="CY207" i="3"/>
  <c r="CZ207" i="3"/>
  <c r="DB207" i="3" s="1"/>
  <c r="DA207" i="3"/>
  <c r="DC207" i="3"/>
  <c r="A208" i="3"/>
  <c r="Y208" i="3"/>
  <c r="CY208" i="3"/>
  <c r="CZ208" i="3"/>
  <c r="DB208" i="3" s="1"/>
  <c r="DA208" i="3"/>
  <c r="DC208" i="3"/>
  <c r="A209" i="3"/>
  <c r="Y209" i="3"/>
  <c r="CU209" i="3"/>
  <c r="CY209" i="3"/>
  <c r="CZ209" i="3"/>
  <c r="DB209" i="3" s="1"/>
  <c r="DA209" i="3"/>
  <c r="DC209" i="3"/>
  <c r="A210" i="3"/>
  <c r="Y210" i="3"/>
  <c r="CW210" i="3" s="1"/>
  <c r="CX210" i="3"/>
  <c r="DH210" i="3" s="1"/>
  <c r="CY210" i="3"/>
  <c r="CZ210" i="3"/>
  <c r="DB210" i="3" s="1"/>
  <c r="DA210" i="3"/>
  <c r="DC210" i="3"/>
  <c r="DF210" i="3"/>
  <c r="A211" i="3"/>
  <c r="Y211" i="3"/>
  <c r="CX211" i="3" s="1"/>
  <c r="CY211" i="3"/>
  <c r="CZ211" i="3"/>
  <c r="DB211" i="3" s="1"/>
  <c r="DA211" i="3"/>
  <c r="DC211" i="3"/>
  <c r="A212" i="3"/>
  <c r="Y212" i="3"/>
  <c r="CX212" i="3"/>
  <c r="CY212" i="3"/>
  <c r="CZ212" i="3"/>
  <c r="DA212" i="3"/>
  <c r="DB212" i="3"/>
  <c r="DC212" i="3"/>
  <c r="A213" i="3"/>
  <c r="Y213" i="3"/>
  <c r="CV213" i="3" s="1"/>
  <c r="CU213" i="3"/>
  <c r="CY213" i="3"/>
  <c r="CZ213" i="3"/>
  <c r="DA213" i="3"/>
  <c r="DB213" i="3"/>
  <c r="DC213" i="3"/>
  <c r="A214" i="3"/>
  <c r="Y214" i="3"/>
  <c r="CX214" i="3"/>
  <c r="DF214" i="3" s="1"/>
  <c r="DJ214" i="3" s="1"/>
  <c r="CY214" i="3"/>
  <c r="CZ214" i="3"/>
  <c r="DA214" i="3"/>
  <c r="DB214" i="3"/>
  <c r="DC214" i="3"/>
  <c r="DG214" i="3"/>
  <c r="DI214" i="3"/>
  <c r="A215" i="3"/>
  <c r="Y215" i="3"/>
  <c r="CV215" i="3" s="1"/>
  <c r="CU215" i="3"/>
  <c r="CX215" i="3"/>
  <c r="DF215" i="3" s="1"/>
  <c r="CY215" i="3"/>
  <c r="CZ215" i="3"/>
  <c r="DA215" i="3"/>
  <c r="DB215" i="3"/>
  <c r="DC215" i="3"/>
  <c r="A216" i="3"/>
  <c r="Y216" i="3"/>
  <c r="CX216" i="3" s="1"/>
  <c r="CY216" i="3"/>
  <c r="CZ216" i="3"/>
  <c r="DB216" i="3" s="1"/>
  <c r="DA216" i="3"/>
  <c r="DC216" i="3"/>
  <c r="A217" i="3"/>
  <c r="Y217" i="3"/>
  <c r="CX217" i="3" s="1"/>
  <c r="DI217" i="3" s="1"/>
  <c r="CY217" i="3"/>
  <c r="CZ217" i="3"/>
  <c r="DB217" i="3" s="1"/>
  <c r="DA217" i="3"/>
  <c r="DC217" i="3"/>
  <c r="A218" i="3"/>
  <c r="Y218" i="3"/>
  <c r="CU218" i="3"/>
  <c r="CV218" i="3"/>
  <c r="CX218" i="3"/>
  <c r="CY218" i="3"/>
  <c r="CZ218" i="3"/>
  <c r="DA218" i="3"/>
  <c r="DB218" i="3"/>
  <c r="DC218" i="3"/>
  <c r="A219" i="3"/>
  <c r="Y219" i="3"/>
  <c r="CY219" i="3"/>
  <c r="CZ219" i="3"/>
  <c r="DB219" i="3" s="1"/>
  <c r="DA219" i="3"/>
  <c r="DC219" i="3"/>
  <c r="A220" i="3"/>
  <c r="Y220" i="3"/>
  <c r="CY220" i="3"/>
  <c r="CZ220" i="3"/>
  <c r="DB220" i="3" s="1"/>
  <c r="DA220" i="3"/>
  <c r="DC220" i="3"/>
  <c r="A221" i="3"/>
  <c r="Y221" i="3"/>
  <c r="CY221" i="3"/>
  <c r="CZ221" i="3"/>
  <c r="DB221" i="3" s="1"/>
  <c r="DA221" i="3"/>
  <c r="DC221" i="3"/>
  <c r="A222" i="3"/>
  <c r="Y222" i="3"/>
  <c r="CX222" i="3" s="1"/>
  <c r="CU222" i="3"/>
  <c r="CV222" i="3"/>
  <c r="CY222" i="3"/>
  <c r="CZ222" i="3"/>
  <c r="DB222" i="3" s="1"/>
  <c r="DA222" i="3"/>
  <c r="DC222" i="3"/>
  <c r="DF222" i="3"/>
  <c r="A223" i="3"/>
  <c r="Y223" i="3"/>
  <c r="CW223" i="3"/>
  <c r="CX223" i="3"/>
  <c r="DG223" i="3" s="1"/>
  <c r="DJ223" i="3" s="1"/>
  <c r="CY223" i="3"/>
  <c r="CZ223" i="3"/>
  <c r="DB223" i="3" s="1"/>
  <c r="DA223" i="3"/>
  <c r="DC223" i="3"/>
  <c r="DF223" i="3"/>
  <c r="DH223" i="3"/>
  <c r="DI223" i="3"/>
  <c r="A224" i="3"/>
  <c r="Y224" i="3"/>
  <c r="CW224" i="3"/>
  <c r="CX224" i="3"/>
  <c r="DH224" i="3" s="1"/>
  <c r="CY224" i="3"/>
  <c r="CZ224" i="3"/>
  <c r="DB224" i="3" s="1"/>
  <c r="DA224" i="3"/>
  <c r="DC224" i="3"/>
  <c r="DF224" i="3"/>
  <c r="DG224" i="3"/>
  <c r="DI224" i="3"/>
  <c r="DJ224" i="3"/>
  <c r="A225" i="3"/>
  <c r="Y225" i="3"/>
  <c r="CW225" i="3" s="1"/>
  <c r="CY225" i="3"/>
  <c r="CZ225" i="3"/>
  <c r="DA225" i="3"/>
  <c r="DB225" i="3"/>
  <c r="DC225" i="3"/>
  <c r="A226" i="3"/>
  <c r="Y226" i="3"/>
  <c r="CW226" i="3" s="1"/>
  <c r="CY226" i="3"/>
  <c r="CZ226" i="3"/>
  <c r="DB226" i="3" s="1"/>
  <c r="DA226" i="3"/>
  <c r="DC226" i="3"/>
  <c r="A227" i="3"/>
  <c r="Y227" i="3"/>
  <c r="CX227" i="3"/>
  <c r="DF227" i="3" s="1"/>
  <c r="DJ227" i="3" s="1"/>
  <c r="CY227" i="3"/>
  <c r="CZ227" i="3"/>
  <c r="DA227" i="3"/>
  <c r="DB227" i="3"/>
  <c r="DC227" i="3"/>
  <c r="DG227" i="3"/>
  <c r="DH227" i="3"/>
  <c r="DI227" i="3"/>
  <c r="A228" i="3"/>
  <c r="Y228" i="3"/>
  <c r="CX228" i="3"/>
  <c r="CY228" i="3"/>
  <c r="CZ228" i="3"/>
  <c r="DA228" i="3"/>
  <c r="DB228" i="3"/>
  <c r="DC228" i="3"/>
  <c r="A229" i="3"/>
  <c r="Y229" i="3"/>
  <c r="CX229" i="3" s="1"/>
  <c r="CY229" i="3"/>
  <c r="CZ229" i="3"/>
  <c r="DB229" i="3" s="1"/>
  <c r="DA229" i="3"/>
  <c r="DC229" i="3"/>
  <c r="A230" i="3"/>
  <c r="Y230" i="3"/>
  <c r="CX230" i="3" s="1"/>
  <c r="CY230" i="3"/>
  <c r="CZ230" i="3"/>
  <c r="DB230" i="3" s="1"/>
  <c r="DA230" i="3"/>
  <c r="DC230" i="3"/>
  <c r="A231" i="3"/>
  <c r="Y231" i="3"/>
  <c r="CX231" i="3"/>
  <c r="DI231" i="3" s="1"/>
  <c r="CY231" i="3"/>
  <c r="CZ231" i="3"/>
  <c r="DA231" i="3"/>
  <c r="DB231" i="3"/>
  <c r="DC231" i="3"/>
  <c r="A232" i="3"/>
  <c r="Y232" i="3"/>
  <c r="CU232" i="3"/>
  <c r="CY232" i="3"/>
  <c r="CZ232" i="3"/>
  <c r="DB232" i="3" s="1"/>
  <c r="DA232" i="3"/>
  <c r="DC232" i="3"/>
  <c r="A233" i="3"/>
  <c r="Y233" i="3"/>
  <c r="CX233" i="3" s="1"/>
  <c r="DG233" i="3" s="1"/>
  <c r="CY233" i="3"/>
  <c r="CZ233" i="3"/>
  <c r="DB233" i="3" s="1"/>
  <c r="DA233" i="3"/>
  <c r="DC233" i="3"/>
  <c r="DI233" i="3"/>
  <c r="A234" i="3"/>
  <c r="Y234" i="3"/>
  <c r="CX234" i="3"/>
  <c r="DI234" i="3" s="1"/>
  <c r="CY234" i="3"/>
  <c r="CZ234" i="3"/>
  <c r="DA234" i="3"/>
  <c r="DB234" i="3"/>
  <c r="DC234" i="3"/>
  <c r="DF234" i="3"/>
  <c r="DG234" i="3"/>
  <c r="DH234" i="3"/>
  <c r="DJ234" i="3"/>
  <c r="A235" i="3"/>
  <c r="Y235" i="3"/>
  <c r="CV235" i="3" s="1"/>
  <c r="CU235" i="3"/>
  <c r="CY235" i="3"/>
  <c r="CZ235" i="3"/>
  <c r="DA235" i="3"/>
  <c r="DB235" i="3"/>
  <c r="DC235" i="3"/>
  <c r="A236" i="3"/>
  <c r="Y236" i="3"/>
  <c r="CX236" i="3"/>
  <c r="CY236" i="3"/>
  <c r="CZ236" i="3"/>
  <c r="DA236" i="3"/>
  <c r="DB236" i="3"/>
  <c r="DC236" i="3"/>
  <c r="A237" i="3"/>
  <c r="Y237" i="3"/>
  <c r="CX237" i="3"/>
  <c r="CY237" i="3"/>
  <c r="CZ237" i="3"/>
  <c r="DB237" i="3" s="1"/>
  <c r="DA237" i="3"/>
  <c r="DC237" i="3"/>
  <c r="A238" i="3"/>
  <c r="Y238" i="3"/>
  <c r="CV238" i="3" s="1"/>
  <c r="CU238" i="3"/>
  <c r="CY238" i="3"/>
  <c r="CZ238" i="3"/>
  <c r="DB238" i="3" s="1"/>
  <c r="DA238" i="3"/>
  <c r="DC238" i="3"/>
  <c r="A239" i="3"/>
  <c r="Y239" i="3"/>
  <c r="CX239" i="3" s="1"/>
  <c r="CY239" i="3"/>
  <c r="CZ239" i="3"/>
  <c r="DA239" i="3"/>
  <c r="DB239" i="3"/>
  <c r="DC239" i="3"/>
  <c r="DG239" i="3"/>
  <c r="DH239" i="3"/>
  <c r="A240" i="3"/>
  <c r="Y240" i="3"/>
  <c r="CX240" i="3"/>
  <c r="DH240" i="3" s="1"/>
  <c r="CY240" i="3"/>
  <c r="CZ240" i="3"/>
  <c r="DB240" i="3" s="1"/>
  <c r="DA240" i="3"/>
  <c r="DC240" i="3"/>
  <c r="DF240" i="3"/>
  <c r="DG240" i="3"/>
  <c r="DI240" i="3"/>
  <c r="DJ240" i="3"/>
  <c r="A241" i="3"/>
  <c r="Y241" i="3"/>
  <c r="CX241" i="3" s="1"/>
  <c r="DG241" i="3" s="1"/>
  <c r="CY241" i="3"/>
  <c r="CZ241" i="3"/>
  <c r="DB241" i="3" s="1"/>
  <c r="DA241" i="3"/>
  <c r="DC241" i="3"/>
  <c r="A242" i="3"/>
  <c r="Y242" i="3"/>
  <c r="CX242" i="3" s="1"/>
  <c r="CU242" i="3"/>
  <c r="CV242" i="3"/>
  <c r="CY242" i="3"/>
  <c r="CZ242" i="3"/>
  <c r="DB242" i="3" s="1"/>
  <c r="DA242" i="3"/>
  <c r="DC242" i="3"/>
  <c r="DF242" i="3"/>
  <c r="A243" i="3"/>
  <c r="Y243" i="3"/>
  <c r="CW243" i="3"/>
  <c r="CX243" i="3"/>
  <c r="CY243" i="3"/>
  <c r="CZ243" i="3"/>
  <c r="DA243" i="3"/>
  <c r="DB243" i="3"/>
  <c r="DC243" i="3"/>
  <c r="A244" i="3"/>
  <c r="Y244" i="3"/>
  <c r="CX244" i="3" s="1"/>
  <c r="CW244" i="3"/>
  <c r="CY244" i="3"/>
  <c r="CZ244" i="3"/>
  <c r="DA244" i="3"/>
  <c r="DB244" i="3"/>
  <c r="DC244" i="3"/>
  <c r="A245" i="3"/>
  <c r="Y245" i="3"/>
  <c r="CX245" i="3" s="1"/>
  <c r="DF245" i="3" s="1"/>
  <c r="CU245" i="3"/>
  <c r="CV245" i="3"/>
  <c r="CY245" i="3"/>
  <c r="CZ245" i="3"/>
  <c r="DA245" i="3"/>
  <c r="DB245" i="3"/>
  <c r="DC245" i="3"/>
  <c r="DG245" i="3"/>
  <c r="DH245" i="3"/>
  <c r="A246" i="3"/>
  <c r="Y246" i="3"/>
  <c r="CX246" i="3"/>
  <c r="DI246" i="3" s="1"/>
  <c r="CY246" i="3"/>
  <c r="CZ246" i="3"/>
  <c r="DB246" i="3" s="1"/>
  <c r="DA246" i="3"/>
  <c r="DC246" i="3"/>
  <c r="DF246" i="3"/>
  <c r="DJ246" i="3" s="1"/>
  <c r="DG246" i="3"/>
  <c r="DH246" i="3"/>
  <c r="A247" i="3"/>
  <c r="Y247" i="3"/>
  <c r="CX247" i="3" s="1"/>
  <c r="DF247" i="3" s="1"/>
  <c r="DJ247" i="3" s="1"/>
  <c r="CY247" i="3"/>
  <c r="CZ247" i="3"/>
  <c r="DB247" i="3" s="1"/>
  <c r="DA247" i="3"/>
  <c r="DC247" i="3"/>
  <c r="DH247" i="3"/>
  <c r="DI247" i="3"/>
  <c r="A248" i="3"/>
  <c r="Y248" i="3"/>
  <c r="CX248" i="3"/>
  <c r="DI248" i="3" s="1"/>
  <c r="CY248" i="3"/>
  <c r="CZ248" i="3"/>
  <c r="DA248" i="3"/>
  <c r="DB248" i="3"/>
  <c r="DC248" i="3"/>
  <c r="DF248" i="3"/>
  <c r="DG248" i="3"/>
  <c r="DH248" i="3"/>
  <c r="DJ248" i="3"/>
  <c r="A249" i="3"/>
  <c r="Y249" i="3"/>
  <c r="CX249" i="3" s="1"/>
  <c r="DH249" i="3" s="1"/>
  <c r="CY249" i="3"/>
  <c r="CZ249" i="3"/>
  <c r="DA249" i="3"/>
  <c r="DB249" i="3"/>
  <c r="DC249" i="3"/>
  <c r="DG249" i="3"/>
  <c r="DI249" i="3"/>
  <c r="A250" i="3"/>
  <c r="Y250" i="3"/>
  <c r="CX250" i="3" s="1"/>
  <c r="DF250" i="3" s="1"/>
  <c r="DJ250" i="3" s="1"/>
  <c r="CY250" i="3"/>
  <c r="CZ250" i="3"/>
  <c r="DA250" i="3"/>
  <c r="DB250" i="3"/>
  <c r="DC250" i="3"/>
  <c r="A251" i="3"/>
  <c r="Y251" i="3"/>
  <c r="CX251" i="3"/>
  <c r="DF251" i="3" s="1"/>
  <c r="DJ251" i="3" s="1"/>
  <c r="CY251" i="3"/>
  <c r="CZ251" i="3"/>
  <c r="DA251" i="3"/>
  <c r="DB251" i="3"/>
  <c r="DC251" i="3"/>
  <c r="DG251" i="3"/>
  <c r="DH251" i="3"/>
  <c r="DI251" i="3"/>
  <c r="A252" i="3"/>
  <c r="Y252" i="3"/>
  <c r="CX252" i="3"/>
  <c r="CY252" i="3"/>
  <c r="CZ252" i="3"/>
  <c r="DB252" i="3" s="1"/>
  <c r="DA252" i="3"/>
  <c r="DC252" i="3"/>
  <c r="DF252" i="3"/>
  <c r="DJ252" i="3" s="1"/>
  <c r="A253" i="3"/>
  <c r="Y253" i="3"/>
  <c r="CX253" i="3" s="1"/>
  <c r="CY253" i="3"/>
  <c r="CZ253" i="3"/>
  <c r="DB253" i="3" s="1"/>
  <c r="DA253" i="3"/>
  <c r="DC253" i="3"/>
  <c r="A254" i="3"/>
  <c r="Y254" i="3"/>
  <c r="CX254" i="3"/>
  <c r="DF254" i="3" s="1"/>
  <c r="CY254" i="3"/>
  <c r="CZ254" i="3"/>
  <c r="DB254" i="3" s="1"/>
  <c r="DA254" i="3"/>
  <c r="DC254" i="3"/>
  <c r="DJ254" i="3"/>
  <c r="A255" i="3"/>
  <c r="Y255" i="3"/>
  <c r="CX255" i="3" s="1"/>
  <c r="DF255" i="3" s="1"/>
  <c r="CU255" i="3"/>
  <c r="CV255" i="3"/>
  <c r="CY255" i="3"/>
  <c r="CZ255" i="3"/>
  <c r="DA255" i="3"/>
  <c r="DB255" i="3"/>
  <c r="DC255" i="3"/>
  <c r="DG255" i="3"/>
  <c r="DH255" i="3"/>
  <c r="DI255" i="3"/>
  <c r="DJ255" i="3" s="1"/>
  <c r="A256" i="3"/>
  <c r="Y256" i="3"/>
  <c r="CW256" i="3"/>
  <c r="CX256" i="3"/>
  <c r="CY256" i="3"/>
  <c r="CZ256" i="3"/>
  <c r="DB256" i="3" s="1"/>
  <c r="DA256" i="3"/>
  <c r="DC256" i="3"/>
  <c r="DF256" i="3"/>
  <c r="DG256" i="3"/>
  <c r="DJ256" i="3" s="1"/>
  <c r="DH256" i="3"/>
  <c r="DI256" i="3"/>
  <c r="A257" i="3"/>
  <c r="Y257" i="3"/>
  <c r="CX257" i="3"/>
  <c r="DI257" i="3" s="1"/>
  <c r="CY257" i="3"/>
  <c r="CZ257" i="3"/>
  <c r="DA257" i="3"/>
  <c r="DB257" i="3"/>
  <c r="DC257" i="3"/>
  <c r="DF257" i="3"/>
  <c r="DG257" i="3"/>
  <c r="DH257" i="3"/>
  <c r="DJ257" i="3"/>
  <c r="A258" i="3"/>
  <c r="Y258" i="3"/>
  <c r="CY258" i="3"/>
  <c r="CZ258" i="3"/>
  <c r="DB258" i="3" s="1"/>
  <c r="DA258" i="3"/>
  <c r="DC258" i="3"/>
  <c r="A259" i="3"/>
  <c r="Y259" i="3"/>
  <c r="CY259" i="3"/>
  <c r="CZ259" i="3"/>
  <c r="DA259" i="3"/>
  <c r="DB259" i="3"/>
  <c r="DC259" i="3"/>
  <c r="A260" i="3"/>
  <c r="Y260" i="3"/>
  <c r="CY260" i="3"/>
  <c r="CZ260" i="3"/>
  <c r="DA260" i="3"/>
  <c r="DB260" i="3"/>
  <c r="DC260" i="3"/>
  <c r="A261" i="3"/>
  <c r="Y261" i="3"/>
  <c r="CY261" i="3"/>
  <c r="CZ261" i="3"/>
  <c r="DA261" i="3"/>
  <c r="DB261" i="3"/>
  <c r="DC261" i="3"/>
  <c r="A262" i="3"/>
  <c r="Y262" i="3"/>
  <c r="CY262" i="3"/>
  <c r="CZ262" i="3"/>
  <c r="DB262" i="3" s="1"/>
  <c r="DA262" i="3"/>
  <c r="DC262" i="3"/>
  <c r="A263" i="3"/>
  <c r="Y263" i="3"/>
  <c r="CY263" i="3"/>
  <c r="CZ263" i="3"/>
  <c r="DA263" i="3"/>
  <c r="DB263" i="3"/>
  <c r="DC263" i="3"/>
  <c r="A264" i="3"/>
  <c r="Y264" i="3"/>
  <c r="CV264" i="3" s="1"/>
  <c r="CU264" i="3"/>
  <c r="CX264" i="3"/>
  <c r="CY264" i="3"/>
  <c r="CZ264" i="3"/>
  <c r="DB264" i="3" s="1"/>
  <c r="DA264" i="3"/>
  <c r="DC264" i="3"/>
  <c r="A265" i="3"/>
  <c r="Y265" i="3"/>
  <c r="CX265" i="3" s="1"/>
  <c r="CY265" i="3"/>
  <c r="CZ265" i="3"/>
  <c r="DB265" i="3" s="1"/>
  <c r="DA265" i="3"/>
  <c r="DC265" i="3"/>
  <c r="A266" i="3"/>
  <c r="Y266" i="3"/>
  <c r="CV266" i="3" s="1"/>
  <c r="CU266" i="3"/>
  <c r="CY266" i="3"/>
  <c r="CZ266" i="3"/>
  <c r="DA266" i="3"/>
  <c r="DB266" i="3"/>
  <c r="DC266" i="3"/>
  <c r="A267" i="3"/>
  <c r="Y267" i="3"/>
  <c r="CY267" i="3"/>
  <c r="CZ267" i="3"/>
  <c r="DB267" i="3" s="1"/>
  <c r="DA267" i="3"/>
  <c r="DC267" i="3"/>
  <c r="A268" i="3"/>
  <c r="Y268" i="3"/>
  <c r="CY268" i="3"/>
  <c r="CZ268" i="3"/>
  <c r="DA268" i="3"/>
  <c r="DB268" i="3"/>
  <c r="DC268" i="3"/>
  <c r="A269" i="3"/>
  <c r="Y269" i="3"/>
  <c r="CY269" i="3"/>
  <c r="CZ269" i="3"/>
  <c r="DA269" i="3"/>
  <c r="DB269" i="3"/>
  <c r="DC269" i="3"/>
  <c r="A270" i="3"/>
  <c r="Y270" i="3"/>
  <c r="CY270" i="3"/>
  <c r="CZ270" i="3"/>
  <c r="DB270" i="3" s="1"/>
  <c r="DA270" i="3"/>
  <c r="DC270" i="3"/>
  <c r="A271" i="3"/>
  <c r="Y271" i="3"/>
  <c r="CY271" i="3"/>
  <c r="CZ271" i="3"/>
  <c r="DA271" i="3"/>
  <c r="DB271" i="3"/>
  <c r="DC271" i="3"/>
  <c r="A272" i="3"/>
  <c r="Y272" i="3"/>
  <c r="CY272" i="3"/>
  <c r="CZ272" i="3"/>
  <c r="DB272" i="3" s="1"/>
  <c r="DA272" i="3"/>
  <c r="DC272" i="3"/>
  <c r="A273" i="3"/>
  <c r="Y273" i="3"/>
  <c r="CY273" i="3"/>
  <c r="CZ273" i="3"/>
  <c r="DB273" i="3" s="1"/>
  <c r="DA273" i="3"/>
  <c r="DC273" i="3"/>
  <c r="A274" i="3"/>
  <c r="Y274" i="3"/>
  <c r="CY274" i="3"/>
  <c r="CZ274" i="3"/>
  <c r="DA274" i="3"/>
  <c r="DB274" i="3"/>
  <c r="DC274" i="3"/>
  <c r="A275" i="3"/>
  <c r="Y275" i="3"/>
  <c r="CY275" i="3"/>
  <c r="CZ275" i="3"/>
  <c r="DA275" i="3"/>
  <c r="DB275" i="3"/>
  <c r="DC275" i="3"/>
  <c r="A276" i="3"/>
  <c r="Y276" i="3"/>
  <c r="CY276" i="3"/>
  <c r="CZ276" i="3"/>
  <c r="DB276" i="3" s="1"/>
  <c r="DA276" i="3"/>
  <c r="DC276" i="3"/>
  <c r="A277" i="3"/>
  <c r="Y277" i="3"/>
  <c r="CX277" i="3" s="1"/>
  <c r="CU277" i="3"/>
  <c r="CV277" i="3"/>
  <c r="CY277" i="3"/>
  <c r="CZ277" i="3"/>
  <c r="DB277" i="3" s="1"/>
  <c r="DA277" i="3"/>
  <c r="DC277" i="3"/>
  <c r="DF277" i="3"/>
  <c r="DG277" i="3"/>
  <c r="DH277" i="3"/>
  <c r="DI277" i="3"/>
  <c r="DJ277" i="3" s="1"/>
  <c r="A278" i="3"/>
  <c r="Y278" i="3"/>
  <c r="CY278" i="3"/>
  <c r="CZ278" i="3"/>
  <c r="DB278" i="3" s="1"/>
  <c r="DA278" i="3"/>
  <c r="DC278" i="3"/>
  <c r="A279" i="3"/>
  <c r="Y279" i="3"/>
  <c r="CY279" i="3"/>
  <c r="CZ279" i="3"/>
  <c r="DA279" i="3"/>
  <c r="DB279" i="3"/>
  <c r="DC279" i="3"/>
  <c r="A280" i="3"/>
  <c r="Y280" i="3"/>
  <c r="CY280" i="3"/>
  <c r="CZ280" i="3"/>
  <c r="DB280" i="3" s="1"/>
  <c r="DA280" i="3"/>
  <c r="DC280" i="3"/>
  <c r="A281" i="3"/>
  <c r="Y281" i="3"/>
  <c r="CX281" i="3" s="1"/>
  <c r="CU281" i="3"/>
  <c r="CV281" i="3"/>
  <c r="CY281" i="3"/>
  <c r="CZ281" i="3"/>
  <c r="DB281" i="3" s="1"/>
  <c r="DA281" i="3"/>
  <c r="DC281" i="3"/>
  <c r="A282" i="3"/>
  <c r="Y282" i="3"/>
  <c r="CW282" i="3" s="1"/>
  <c r="CY282" i="3"/>
  <c r="CZ282" i="3"/>
  <c r="DB282" i="3" s="1"/>
  <c r="DA282" i="3"/>
  <c r="DC282" i="3"/>
  <c r="A283" i="3"/>
  <c r="Y283" i="3"/>
  <c r="CX283" i="3" s="1"/>
  <c r="CY283" i="3"/>
  <c r="CZ283" i="3"/>
  <c r="DB283" i="3" s="1"/>
  <c r="DA283" i="3"/>
  <c r="DC283" i="3"/>
  <c r="A284" i="3"/>
  <c r="Y284" i="3"/>
  <c r="CX284" i="3"/>
  <c r="DI284" i="3" s="1"/>
  <c r="CY284" i="3"/>
  <c r="CZ284" i="3"/>
  <c r="DA284" i="3"/>
  <c r="DB284" i="3"/>
  <c r="DC284" i="3"/>
  <c r="A285" i="3"/>
  <c r="Y285" i="3"/>
  <c r="CY285" i="3"/>
  <c r="CZ285" i="3"/>
  <c r="DA285" i="3"/>
  <c r="DB285" i="3"/>
  <c r="DC285" i="3"/>
  <c r="A286" i="3"/>
  <c r="Y286" i="3"/>
  <c r="CY286" i="3"/>
  <c r="CZ286" i="3"/>
  <c r="DB286" i="3" s="1"/>
  <c r="DA286" i="3"/>
  <c r="DC286" i="3"/>
  <c r="A287" i="3"/>
  <c r="Y287" i="3"/>
  <c r="CY287" i="3"/>
  <c r="CZ287" i="3"/>
  <c r="DB287" i="3" s="1"/>
  <c r="DA287" i="3"/>
  <c r="DC287" i="3"/>
  <c r="A288" i="3"/>
  <c r="Y288" i="3"/>
  <c r="CU288" i="3"/>
  <c r="CV288" i="3"/>
  <c r="CX288" i="3"/>
  <c r="DI288" i="3" s="1"/>
  <c r="DJ288" i="3" s="1"/>
  <c r="CY288" i="3"/>
  <c r="CZ288" i="3"/>
  <c r="DB288" i="3" s="1"/>
  <c r="DA288" i="3"/>
  <c r="DC288" i="3"/>
  <c r="DF288" i="3"/>
  <c r="DG288" i="3"/>
  <c r="DH288" i="3"/>
  <c r="A289" i="3"/>
  <c r="Y289" i="3"/>
  <c r="CX289" i="3" s="1"/>
  <c r="DF289" i="3" s="1"/>
  <c r="DJ289" i="3" s="1"/>
  <c r="CY289" i="3"/>
  <c r="CZ289" i="3"/>
  <c r="DA289" i="3"/>
  <c r="DB289" i="3"/>
  <c r="DC289" i="3"/>
  <c r="DG289" i="3"/>
  <c r="A290" i="3"/>
  <c r="Y290" i="3"/>
  <c r="CY290" i="3"/>
  <c r="CZ290" i="3"/>
  <c r="DA290" i="3"/>
  <c r="DB290" i="3"/>
  <c r="DC290" i="3"/>
  <c r="A291" i="3"/>
  <c r="Y291" i="3"/>
  <c r="CY291" i="3"/>
  <c r="CZ291" i="3"/>
  <c r="DB291" i="3" s="1"/>
  <c r="DA291" i="3"/>
  <c r="DC291" i="3"/>
  <c r="A292" i="3"/>
  <c r="Y292" i="3"/>
  <c r="CY292" i="3"/>
  <c r="CZ292" i="3"/>
  <c r="DA292" i="3"/>
  <c r="DB292" i="3"/>
  <c r="DC292" i="3"/>
  <c r="A293" i="3"/>
  <c r="Y293" i="3"/>
  <c r="CY293" i="3"/>
  <c r="CZ293" i="3"/>
  <c r="DB293" i="3" s="1"/>
  <c r="DA293" i="3"/>
  <c r="DC293" i="3"/>
  <c r="A294" i="3"/>
  <c r="Y294" i="3"/>
  <c r="CY294" i="3"/>
  <c r="CZ294" i="3"/>
  <c r="DA294" i="3"/>
  <c r="DB294" i="3"/>
  <c r="DC294" i="3"/>
  <c r="A295" i="3"/>
  <c r="Y295" i="3"/>
  <c r="CY295" i="3"/>
  <c r="CZ295" i="3"/>
  <c r="DA295" i="3"/>
  <c r="DB295" i="3"/>
  <c r="DC295" i="3"/>
  <c r="A296" i="3"/>
  <c r="Y296" i="3"/>
  <c r="CY296" i="3"/>
  <c r="CZ296" i="3"/>
  <c r="DA296" i="3"/>
  <c r="DB296" i="3"/>
  <c r="DC296" i="3"/>
  <c r="A297" i="3"/>
  <c r="Y297" i="3"/>
  <c r="CY297" i="3"/>
  <c r="CZ297" i="3"/>
  <c r="DB297" i="3" s="1"/>
  <c r="DA297" i="3"/>
  <c r="DC297" i="3"/>
  <c r="A298" i="3"/>
  <c r="Y298" i="3"/>
  <c r="CY298" i="3"/>
  <c r="CZ298" i="3"/>
  <c r="DA298" i="3"/>
  <c r="DB298" i="3"/>
  <c r="DC298" i="3"/>
  <c r="A299" i="3"/>
  <c r="Y299" i="3"/>
  <c r="CY299" i="3"/>
  <c r="CZ299" i="3"/>
  <c r="DB299" i="3" s="1"/>
  <c r="DA299" i="3"/>
  <c r="DC299" i="3"/>
  <c r="A300" i="3"/>
  <c r="Y300" i="3"/>
  <c r="CU300" i="3"/>
  <c r="CV300" i="3"/>
  <c r="CX300" i="3"/>
  <c r="DI300" i="3" s="1"/>
  <c r="DJ300" i="3" s="1"/>
  <c r="CY300" i="3"/>
  <c r="CZ300" i="3"/>
  <c r="DB300" i="3" s="1"/>
  <c r="DA300" i="3"/>
  <c r="DC300" i="3"/>
  <c r="DG300" i="3"/>
  <c r="DH300" i="3"/>
  <c r="A301" i="3"/>
  <c r="Y301" i="3"/>
  <c r="CX301" i="3" s="1"/>
  <c r="DF301" i="3" s="1"/>
  <c r="DJ301" i="3" s="1"/>
  <c r="CY301" i="3"/>
  <c r="CZ301" i="3"/>
  <c r="DA301" i="3"/>
  <c r="DB301" i="3"/>
  <c r="DC301" i="3"/>
  <c r="DG301" i="3"/>
  <c r="A302" i="3"/>
  <c r="Y302" i="3"/>
  <c r="CU302" i="3"/>
  <c r="CV302" i="3"/>
  <c r="CX302" i="3"/>
  <c r="DI302" i="3" s="1"/>
  <c r="DJ302" i="3" s="1"/>
  <c r="CY302" i="3"/>
  <c r="CZ302" i="3"/>
  <c r="DA302" i="3"/>
  <c r="DB302" i="3"/>
  <c r="DC302" i="3"/>
  <c r="DF302" i="3"/>
  <c r="DG302" i="3"/>
  <c r="DH302" i="3"/>
  <c r="A303" i="3"/>
  <c r="Y303" i="3"/>
  <c r="CX303" i="3"/>
  <c r="DF303" i="3" s="1"/>
  <c r="DJ303" i="3" s="1"/>
  <c r="CY303" i="3"/>
  <c r="CZ303" i="3"/>
  <c r="DB303" i="3" s="1"/>
  <c r="DA303" i="3"/>
  <c r="DC303" i="3"/>
  <c r="DG303" i="3"/>
  <c r="A304" i="3"/>
  <c r="Y304" i="3"/>
  <c r="CY304" i="3"/>
  <c r="CZ304" i="3"/>
  <c r="DA304" i="3"/>
  <c r="DB304" i="3"/>
  <c r="DC304" i="3"/>
  <c r="A305" i="3"/>
  <c r="Y305" i="3"/>
  <c r="CY305" i="3"/>
  <c r="CZ305" i="3"/>
  <c r="DB305" i="3" s="1"/>
  <c r="DA305" i="3"/>
  <c r="DC305" i="3"/>
  <c r="A306" i="3"/>
  <c r="Y306" i="3"/>
  <c r="CY306" i="3"/>
  <c r="CZ306" i="3"/>
  <c r="DB306" i="3" s="1"/>
  <c r="DA306" i="3"/>
  <c r="DC306" i="3"/>
  <c r="A307" i="3"/>
  <c r="Y307" i="3"/>
  <c r="CY307" i="3"/>
  <c r="CZ307" i="3"/>
  <c r="DA307" i="3"/>
  <c r="DB307" i="3"/>
  <c r="DC307" i="3"/>
  <c r="A308" i="3"/>
  <c r="Y308" i="3"/>
  <c r="CY308" i="3"/>
  <c r="CZ308" i="3"/>
  <c r="DB308" i="3" s="1"/>
  <c r="DA308" i="3"/>
  <c r="DC308" i="3"/>
  <c r="A309" i="3"/>
  <c r="Y309" i="3"/>
  <c r="CY309" i="3"/>
  <c r="CZ309" i="3"/>
  <c r="DA309" i="3"/>
  <c r="DB309" i="3"/>
  <c r="DC309" i="3"/>
  <c r="A310" i="3"/>
  <c r="Y310" i="3"/>
  <c r="CY310" i="3"/>
  <c r="CZ310" i="3"/>
  <c r="DA310" i="3"/>
  <c r="DB310" i="3"/>
  <c r="DC310" i="3"/>
  <c r="A311" i="3"/>
  <c r="Y311" i="3"/>
  <c r="CY311" i="3"/>
  <c r="CZ311" i="3"/>
  <c r="DA311" i="3"/>
  <c r="DB311" i="3"/>
  <c r="DC311" i="3"/>
  <c r="A312" i="3"/>
  <c r="Y312" i="3"/>
  <c r="CY312" i="3"/>
  <c r="CZ312" i="3"/>
  <c r="DA312" i="3"/>
  <c r="DB312" i="3"/>
  <c r="DC312" i="3"/>
  <c r="A313" i="3"/>
  <c r="Y313" i="3"/>
  <c r="CY313" i="3"/>
  <c r="CZ313" i="3"/>
  <c r="DB313" i="3" s="1"/>
  <c r="DA313" i="3"/>
  <c r="DC313" i="3"/>
  <c r="A314" i="3"/>
  <c r="Y314" i="3"/>
  <c r="CU314" i="3"/>
  <c r="CV314" i="3"/>
  <c r="CX314" i="3"/>
  <c r="CY314" i="3"/>
  <c r="CZ314" i="3"/>
  <c r="DA314" i="3"/>
  <c r="DB314" i="3"/>
  <c r="DC314" i="3"/>
  <c r="A315" i="3"/>
  <c r="Y315" i="3"/>
  <c r="CY315" i="3"/>
  <c r="CZ315" i="3"/>
  <c r="DB315" i="3" s="1"/>
  <c r="DA315" i="3"/>
  <c r="DC315" i="3"/>
  <c r="A316" i="3"/>
  <c r="Y316" i="3"/>
  <c r="CX316" i="3"/>
  <c r="CY316" i="3"/>
  <c r="CZ316" i="3"/>
  <c r="DA316" i="3"/>
  <c r="DB316" i="3"/>
  <c r="DC316" i="3"/>
  <c r="DF316" i="3"/>
  <c r="DJ316" i="3" s="1"/>
  <c r="DG316" i="3"/>
  <c r="DH316" i="3"/>
  <c r="DI316" i="3"/>
  <c r="A317" i="3"/>
  <c r="Y317" i="3"/>
  <c r="CX317" i="3"/>
  <c r="DI317" i="3" s="1"/>
  <c r="CY317" i="3"/>
  <c r="CZ317" i="3"/>
  <c r="DB317" i="3" s="1"/>
  <c r="DA317" i="3"/>
  <c r="DC317" i="3"/>
  <c r="DF317" i="3"/>
  <c r="DJ317" i="3" s="1"/>
  <c r="DG317" i="3"/>
  <c r="DH317" i="3"/>
  <c r="A318" i="3"/>
  <c r="Y318" i="3"/>
  <c r="CV318" i="3" s="1"/>
  <c r="CU318" i="3"/>
  <c r="CY318" i="3"/>
  <c r="CZ318" i="3"/>
  <c r="DA318" i="3"/>
  <c r="DB318" i="3"/>
  <c r="DC318" i="3"/>
  <c r="A319" i="3"/>
  <c r="Y319" i="3"/>
  <c r="CX319" i="3" s="1"/>
  <c r="CY319" i="3"/>
  <c r="CZ319" i="3"/>
  <c r="DA319" i="3"/>
  <c r="DB319" i="3"/>
  <c r="DC319" i="3"/>
  <c r="A320" i="3"/>
  <c r="Y320" i="3"/>
  <c r="CX320" i="3"/>
  <c r="DF320" i="3" s="1"/>
  <c r="DJ320" i="3" s="1"/>
  <c r="CY320" i="3"/>
  <c r="CZ320" i="3"/>
  <c r="DB320" i="3" s="1"/>
  <c r="DA320" i="3"/>
  <c r="DC320" i="3"/>
  <c r="DG320" i="3"/>
  <c r="A321" i="3"/>
  <c r="Y321" i="3"/>
  <c r="CY321" i="3"/>
  <c r="CZ321" i="3"/>
  <c r="DA321" i="3"/>
  <c r="DB321" i="3"/>
  <c r="DC321" i="3"/>
  <c r="A322" i="3"/>
  <c r="Y322" i="3"/>
  <c r="CY322" i="3"/>
  <c r="CZ322" i="3"/>
  <c r="DB322" i="3" s="1"/>
  <c r="DA322" i="3"/>
  <c r="DC322" i="3"/>
  <c r="A323" i="3"/>
  <c r="Y323" i="3"/>
  <c r="CY323" i="3"/>
  <c r="CZ323" i="3"/>
  <c r="DA323" i="3"/>
  <c r="DB323" i="3"/>
  <c r="DC323" i="3"/>
  <c r="A324" i="3"/>
  <c r="Y324" i="3"/>
  <c r="CV324" i="3" s="1"/>
  <c r="CU324" i="3"/>
  <c r="CX324" i="3"/>
  <c r="DG324" i="3" s="1"/>
  <c r="CY324" i="3"/>
  <c r="CZ324" i="3"/>
  <c r="DA324" i="3"/>
  <c r="DB324" i="3"/>
  <c r="DC324" i="3"/>
  <c r="DF324" i="3"/>
  <c r="A325" i="3"/>
  <c r="Y325" i="3"/>
  <c r="CX325" i="3" s="1"/>
  <c r="CY325" i="3"/>
  <c r="CZ325" i="3"/>
  <c r="DA325" i="3"/>
  <c r="DB325" i="3"/>
  <c r="DC325" i="3"/>
  <c r="A326" i="3"/>
  <c r="Y326" i="3"/>
  <c r="CU326" i="3"/>
  <c r="CV326" i="3"/>
  <c r="CX326" i="3"/>
  <c r="DF326" i="3" s="1"/>
  <c r="CY326" i="3"/>
  <c r="CZ326" i="3"/>
  <c r="DB326" i="3" s="1"/>
  <c r="DA326" i="3"/>
  <c r="DC326" i="3"/>
  <c r="A327" i="3"/>
  <c r="Y327" i="3"/>
  <c r="CX327" i="3" s="1"/>
  <c r="CU327" i="3"/>
  <c r="CV327" i="3"/>
  <c r="CY327" i="3"/>
  <c r="CZ327" i="3"/>
  <c r="DB327" i="3" s="1"/>
  <c r="DA327" i="3"/>
  <c r="DC327" i="3"/>
  <c r="A328" i="3"/>
  <c r="Y328" i="3"/>
  <c r="CW328" i="3" s="1"/>
  <c r="CX328" i="3"/>
  <c r="CY328" i="3"/>
  <c r="CZ328" i="3"/>
  <c r="DA328" i="3"/>
  <c r="DB328" i="3"/>
  <c r="DC328" i="3"/>
  <c r="DF328" i="3"/>
  <c r="DG328" i="3"/>
  <c r="DJ328" i="3" s="1"/>
  <c r="DH328" i="3"/>
  <c r="DI328" i="3"/>
  <c r="A329" i="3"/>
  <c r="Y329" i="3"/>
  <c r="CX329" i="3"/>
  <c r="DI329" i="3" s="1"/>
  <c r="CY329" i="3"/>
  <c r="CZ329" i="3"/>
  <c r="DB329" i="3" s="1"/>
  <c r="DA329" i="3"/>
  <c r="DC329" i="3"/>
  <c r="DF329" i="3"/>
  <c r="DJ329" i="3" s="1"/>
  <c r="DG329" i="3"/>
  <c r="DH329" i="3"/>
  <c r="A330" i="3"/>
  <c r="Y330" i="3"/>
  <c r="CV330" i="3" s="1"/>
  <c r="CU330" i="3"/>
  <c r="CY330" i="3"/>
  <c r="CZ330" i="3"/>
  <c r="DA330" i="3"/>
  <c r="DB330" i="3"/>
  <c r="DC330" i="3"/>
  <c r="A331" i="3"/>
  <c r="Y331" i="3"/>
  <c r="CX331" i="3" s="1"/>
  <c r="CY331" i="3"/>
  <c r="CZ331" i="3"/>
  <c r="DA331" i="3"/>
  <c r="DB331" i="3"/>
  <c r="DC331" i="3"/>
  <c r="A332" i="3"/>
  <c r="Y332" i="3"/>
  <c r="CU332" i="3"/>
  <c r="CV332" i="3"/>
  <c r="CX332" i="3"/>
  <c r="CY332" i="3"/>
  <c r="CZ332" i="3"/>
  <c r="DA332" i="3"/>
  <c r="DB332" i="3"/>
  <c r="DC332" i="3"/>
  <c r="A333" i="3"/>
  <c r="Y333" i="3"/>
  <c r="CX333" i="3" s="1"/>
  <c r="CY333" i="3"/>
  <c r="CZ333" i="3"/>
  <c r="DA333" i="3"/>
  <c r="DB333" i="3"/>
  <c r="DC333" i="3"/>
  <c r="A334" i="3"/>
  <c r="Y334" i="3"/>
  <c r="CY334" i="3"/>
  <c r="CZ334" i="3"/>
  <c r="DA334" i="3"/>
  <c r="DB334" i="3"/>
  <c r="DC334" i="3"/>
  <c r="A335" i="3"/>
  <c r="Y335" i="3"/>
  <c r="CY335" i="3"/>
  <c r="CZ335" i="3"/>
  <c r="DA335" i="3"/>
  <c r="DB335" i="3"/>
  <c r="DC335" i="3"/>
  <c r="A336" i="3"/>
  <c r="Y336" i="3"/>
  <c r="CY336" i="3"/>
  <c r="CZ336" i="3"/>
  <c r="DA336" i="3"/>
  <c r="DB336" i="3"/>
  <c r="DC336" i="3"/>
  <c r="A337" i="3"/>
  <c r="Y337" i="3"/>
  <c r="CV337" i="3" s="1"/>
  <c r="CU337" i="3"/>
  <c r="CX337" i="3"/>
  <c r="DF337" i="3" s="1"/>
  <c r="CY337" i="3"/>
  <c r="CZ337" i="3"/>
  <c r="DB337" i="3" s="1"/>
  <c r="DA337" i="3"/>
  <c r="DC337" i="3"/>
  <c r="DG337" i="3"/>
  <c r="A338" i="3"/>
  <c r="Y338" i="3"/>
  <c r="CX338" i="3"/>
  <c r="DF338" i="3" s="1"/>
  <c r="DJ338" i="3" s="1"/>
  <c r="CY338" i="3"/>
  <c r="CZ338" i="3"/>
  <c r="DB338" i="3" s="1"/>
  <c r="DA338" i="3"/>
  <c r="DC338" i="3"/>
  <c r="A339" i="3"/>
  <c r="Y339" i="3"/>
  <c r="CX339" i="3" s="1"/>
  <c r="CU339" i="3"/>
  <c r="CV339" i="3"/>
  <c r="CY339" i="3"/>
  <c r="CZ339" i="3"/>
  <c r="DB339" i="3" s="1"/>
  <c r="DA339" i="3"/>
  <c r="DC339" i="3"/>
  <c r="A340" i="3"/>
  <c r="Y340" i="3"/>
  <c r="CX340" i="3"/>
  <c r="DF340" i="3" s="1"/>
  <c r="CY340" i="3"/>
  <c r="CZ340" i="3"/>
  <c r="DB340" i="3" s="1"/>
  <c r="DA340" i="3"/>
  <c r="DC340" i="3"/>
  <c r="DG340" i="3"/>
  <c r="DH340" i="3"/>
  <c r="DI340" i="3"/>
  <c r="DJ340" i="3"/>
  <c r="A341" i="3"/>
  <c r="Y341" i="3"/>
  <c r="CX341" i="3"/>
  <c r="CY341" i="3"/>
  <c r="CZ341" i="3"/>
  <c r="DA341" i="3"/>
  <c r="DB341" i="3"/>
  <c r="DC341" i="3"/>
  <c r="DF341" i="3"/>
  <c r="DJ341" i="3" s="1"/>
  <c r="DG341" i="3"/>
  <c r="DH341" i="3"/>
  <c r="DI341" i="3"/>
  <c r="A342" i="3"/>
  <c r="Y342" i="3"/>
  <c r="CX342" i="3"/>
  <c r="DI342" i="3" s="1"/>
  <c r="CY342" i="3"/>
  <c r="CZ342" i="3"/>
  <c r="DB342" i="3" s="1"/>
  <c r="DA342" i="3"/>
  <c r="DC342" i="3"/>
  <c r="DF342" i="3"/>
  <c r="DJ342" i="3" s="1"/>
  <c r="DG342" i="3"/>
  <c r="DH342" i="3"/>
  <c r="A343" i="3"/>
  <c r="Y343" i="3"/>
  <c r="CV343" i="3" s="1"/>
  <c r="CU343" i="3"/>
  <c r="CY343" i="3"/>
  <c r="CZ343" i="3"/>
  <c r="DA343" i="3"/>
  <c r="DB343" i="3"/>
  <c r="DC343" i="3"/>
  <c r="A344" i="3"/>
  <c r="Y344" i="3"/>
  <c r="CU344" i="3"/>
  <c r="CV344" i="3"/>
  <c r="CX344" i="3"/>
  <c r="DF344" i="3" s="1"/>
  <c r="CY344" i="3"/>
  <c r="CZ344" i="3"/>
  <c r="DB344" i="3" s="1"/>
  <c r="DA344" i="3"/>
  <c r="DC344" i="3"/>
  <c r="A345" i="3"/>
  <c r="Y345" i="3"/>
  <c r="CX345" i="3" s="1"/>
  <c r="CU345" i="3"/>
  <c r="CV345" i="3"/>
  <c r="CY345" i="3"/>
  <c r="CZ345" i="3"/>
  <c r="DB345" i="3" s="1"/>
  <c r="DA345" i="3"/>
  <c r="DC345" i="3"/>
  <c r="A346" i="3"/>
  <c r="Y346" i="3"/>
  <c r="CW346" i="3"/>
  <c r="CX346" i="3"/>
  <c r="CY346" i="3"/>
  <c r="CZ346" i="3"/>
  <c r="DA346" i="3"/>
  <c r="DB346" i="3"/>
  <c r="DC346" i="3"/>
  <c r="DF346" i="3"/>
  <c r="DG346" i="3"/>
  <c r="DJ346" i="3" s="1"/>
  <c r="DH346" i="3"/>
  <c r="DI346" i="3"/>
  <c r="A347" i="3"/>
  <c r="Y347" i="3"/>
  <c r="CX347" i="3"/>
  <c r="DI347" i="3" s="1"/>
  <c r="CY347" i="3"/>
  <c r="CZ347" i="3"/>
  <c r="DB347" i="3" s="1"/>
  <c r="DA347" i="3"/>
  <c r="DC347" i="3"/>
  <c r="DF347" i="3"/>
  <c r="DJ347" i="3" s="1"/>
  <c r="DG347" i="3"/>
  <c r="DH347" i="3"/>
  <c r="A348" i="3"/>
  <c r="Y348" i="3"/>
  <c r="CV348" i="3" s="1"/>
  <c r="CU348" i="3"/>
  <c r="CY348" i="3"/>
  <c r="CZ348" i="3"/>
  <c r="DA348" i="3"/>
  <c r="DB348" i="3"/>
  <c r="DC348" i="3"/>
  <c r="A349" i="3"/>
  <c r="Y349" i="3"/>
  <c r="CW349" i="3" s="1"/>
  <c r="CX349" i="3"/>
  <c r="DF349" i="3" s="1"/>
  <c r="CY349" i="3"/>
  <c r="CZ349" i="3"/>
  <c r="DB349" i="3" s="1"/>
  <c r="DA349" i="3"/>
  <c r="DC349" i="3"/>
  <c r="DG349" i="3"/>
  <c r="DJ349" i="3" s="1"/>
  <c r="A350" i="3"/>
  <c r="Y350" i="3"/>
  <c r="CX350" i="3"/>
  <c r="DF350" i="3" s="1"/>
  <c r="DJ350" i="3" s="1"/>
  <c r="CY350" i="3"/>
  <c r="CZ350" i="3"/>
  <c r="DB350" i="3" s="1"/>
  <c r="DA350" i="3"/>
  <c r="DC350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K24" i="1"/>
  <c r="V24" i="1"/>
  <c r="AC24" i="1"/>
  <c r="AE24" i="1"/>
  <c r="AF24" i="1"/>
  <c r="CT24" i="1" s="1"/>
  <c r="S24" i="1" s="1"/>
  <c r="AG24" i="1"/>
  <c r="AH24" i="1"/>
  <c r="AI24" i="1"/>
  <c r="AJ24" i="1"/>
  <c r="CX24" i="1" s="1"/>
  <c r="W24" i="1" s="1"/>
  <c r="CQ24" i="1"/>
  <c r="P24" i="1" s="1"/>
  <c r="CU24" i="1"/>
  <c r="T24" i="1" s="1"/>
  <c r="CV24" i="1"/>
  <c r="U24" i="1" s="1"/>
  <c r="CW24" i="1"/>
  <c r="GL24" i="1"/>
  <c r="GN24" i="1"/>
  <c r="GO24" i="1"/>
  <c r="GV24" i="1"/>
  <c r="HC24" i="1" s="1"/>
  <c r="GX24" i="1"/>
  <c r="I25" i="1"/>
  <c r="S25" i="1"/>
  <c r="AC25" i="1"/>
  <c r="AE25" i="1"/>
  <c r="AF25" i="1"/>
  <c r="CT25" i="1" s="1"/>
  <c r="AG25" i="1"/>
  <c r="CU25" i="1" s="1"/>
  <c r="T25" i="1" s="1"/>
  <c r="AH25" i="1"/>
  <c r="AI25" i="1"/>
  <c r="AJ25" i="1"/>
  <c r="CQ25" i="1"/>
  <c r="P25" i="1" s="1"/>
  <c r="CV25" i="1"/>
  <c r="U25" i="1" s="1"/>
  <c r="CW25" i="1"/>
  <c r="V25" i="1" s="1"/>
  <c r="CX25" i="1"/>
  <c r="W25" i="1" s="1"/>
  <c r="GL25" i="1"/>
  <c r="GN25" i="1"/>
  <c r="GO25" i="1"/>
  <c r="GV25" i="1"/>
  <c r="HC25" i="1"/>
  <c r="GX25" i="1" s="1"/>
  <c r="C26" i="1"/>
  <c r="D26" i="1"/>
  <c r="Q26" i="1"/>
  <c r="AC26" i="1"/>
  <c r="AE26" i="1"/>
  <c r="AF26" i="1"/>
  <c r="CT26" i="1" s="1"/>
  <c r="S26" i="1" s="1"/>
  <c r="AG26" i="1"/>
  <c r="CU26" i="1" s="1"/>
  <c r="T26" i="1" s="1"/>
  <c r="AH26" i="1"/>
  <c r="AI26" i="1"/>
  <c r="AJ26" i="1"/>
  <c r="CQ26" i="1"/>
  <c r="P26" i="1" s="1"/>
  <c r="CP26" i="1" s="1"/>
  <c r="O26" i="1" s="1"/>
  <c r="CR26" i="1"/>
  <c r="CV26" i="1"/>
  <c r="U26" i="1" s="1"/>
  <c r="CW26" i="1"/>
  <c r="V26" i="1" s="1"/>
  <c r="CX26" i="1"/>
  <c r="W26" i="1" s="1"/>
  <c r="GL26" i="1"/>
  <c r="GN26" i="1"/>
  <c r="GO26" i="1"/>
  <c r="GV26" i="1"/>
  <c r="HC26" i="1"/>
  <c r="GX26" i="1" s="1"/>
  <c r="I27" i="1"/>
  <c r="AC27" i="1"/>
  <c r="AE27" i="1"/>
  <c r="AD27" i="1" s="1"/>
  <c r="AF27" i="1"/>
  <c r="CT27" i="1" s="1"/>
  <c r="S27" i="1" s="1"/>
  <c r="AG27" i="1"/>
  <c r="CU27" i="1" s="1"/>
  <c r="T27" i="1" s="1"/>
  <c r="AH27" i="1"/>
  <c r="CV27" i="1" s="1"/>
  <c r="AI27" i="1"/>
  <c r="AJ27" i="1"/>
  <c r="CQ27" i="1"/>
  <c r="CR27" i="1"/>
  <c r="CS27" i="1"/>
  <c r="CW27" i="1"/>
  <c r="CX27" i="1"/>
  <c r="GL27" i="1"/>
  <c r="GN27" i="1"/>
  <c r="GO27" i="1"/>
  <c r="GV27" i="1"/>
  <c r="HC27" i="1"/>
  <c r="C28" i="1"/>
  <c r="D28" i="1"/>
  <c r="S28" i="1"/>
  <c r="CZ28" i="1" s="1"/>
  <c r="Y28" i="1"/>
  <c r="AC28" i="1"/>
  <c r="AE28" i="1"/>
  <c r="AF28" i="1"/>
  <c r="CT28" i="1" s="1"/>
  <c r="AG28" i="1"/>
  <c r="CU28" i="1" s="1"/>
  <c r="T28" i="1" s="1"/>
  <c r="AH28" i="1"/>
  <c r="AI28" i="1"/>
  <c r="AJ28" i="1"/>
  <c r="CQ28" i="1"/>
  <c r="P28" i="1" s="1"/>
  <c r="CV28" i="1"/>
  <c r="U28" i="1" s="1"/>
  <c r="CW28" i="1"/>
  <c r="V28" i="1" s="1"/>
  <c r="CX28" i="1"/>
  <c r="W28" i="1" s="1"/>
  <c r="CY28" i="1"/>
  <c r="X28" i="1" s="1"/>
  <c r="GL28" i="1"/>
  <c r="GN28" i="1"/>
  <c r="GO28" i="1"/>
  <c r="GV28" i="1"/>
  <c r="GX28" i="1"/>
  <c r="HC28" i="1"/>
  <c r="C29" i="1"/>
  <c r="D29" i="1"/>
  <c r="W29" i="1"/>
  <c r="AC29" i="1"/>
  <c r="AE29" i="1"/>
  <c r="AD29" i="1" s="1"/>
  <c r="AF29" i="1"/>
  <c r="AB29" i="1" s="1"/>
  <c r="AG29" i="1"/>
  <c r="CU29" i="1" s="1"/>
  <c r="T29" i="1" s="1"/>
  <c r="AH29" i="1"/>
  <c r="CV29" i="1" s="1"/>
  <c r="U29" i="1" s="1"/>
  <c r="AI29" i="1"/>
  <c r="CW29" i="1" s="1"/>
  <c r="V29" i="1" s="1"/>
  <c r="AJ29" i="1"/>
  <c r="CQ29" i="1"/>
  <c r="P29" i="1" s="1"/>
  <c r="CX29" i="1"/>
  <c r="GL29" i="1"/>
  <c r="GN29" i="1"/>
  <c r="GO29" i="1"/>
  <c r="GV29" i="1"/>
  <c r="HC29" i="1"/>
  <c r="GX29" i="1" s="1"/>
  <c r="I30" i="1"/>
  <c r="P30" i="1"/>
  <c r="V30" i="1"/>
  <c r="AC30" i="1"/>
  <c r="CQ30" i="1" s="1"/>
  <c r="AD30" i="1"/>
  <c r="AE30" i="1"/>
  <c r="AF30" i="1"/>
  <c r="AG30" i="1"/>
  <c r="AH30" i="1"/>
  <c r="CV30" i="1" s="1"/>
  <c r="U30" i="1" s="1"/>
  <c r="AI30" i="1"/>
  <c r="AJ30" i="1"/>
  <c r="CX30" i="1" s="1"/>
  <c r="W30" i="1" s="1"/>
  <c r="CR30" i="1"/>
  <c r="Q30" i="1" s="1"/>
  <c r="CS30" i="1"/>
  <c r="R30" i="1" s="1"/>
  <c r="GK30" i="1" s="1"/>
  <c r="CT30" i="1"/>
  <c r="S30" i="1" s="1"/>
  <c r="CU30" i="1"/>
  <c r="T30" i="1" s="1"/>
  <c r="CW30" i="1"/>
  <c r="GL30" i="1"/>
  <c r="GN30" i="1"/>
  <c r="GO30" i="1"/>
  <c r="GV30" i="1"/>
  <c r="HC30" i="1" s="1"/>
  <c r="GX30" i="1" s="1"/>
  <c r="C31" i="1"/>
  <c r="D31" i="1"/>
  <c r="I31" i="1"/>
  <c r="K31" i="1"/>
  <c r="AC31" i="1"/>
  <c r="AE31" i="1"/>
  <c r="CR31" i="1" s="1"/>
  <c r="Q31" i="1" s="1"/>
  <c r="AF31" i="1"/>
  <c r="CT31" i="1" s="1"/>
  <c r="S31" i="1" s="1"/>
  <c r="CZ31" i="1" s="1"/>
  <c r="Y31" i="1" s="1"/>
  <c r="AG31" i="1"/>
  <c r="CU31" i="1" s="1"/>
  <c r="T31" i="1" s="1"/>
  <c r="AH31" i="1"/>
  <c r="CV31" i="1" s="1"/>
  <c r="U31" i="1" s="1"/>
  <c r="AI31" i="1"/>
  <c r="AJ31" i="1"/>
  <c r="CQ31" i="1"/>
  <c r="P31" i="1" s="1"/>
  <c r="CW31" i="1"/>
  <c r="V31" i="1" s="1"/>
  <c r="CX31" i="1"/>
  <c r="W31" i="1" s="1"/>
  <c r="GL31" i="1"/>
  <c r="GN31" i="1"/>
  <c r="GO31" i="1"/>
  <c r="GV31" i="1"/>
  <c r="GX31" i="1"/>
  <c r="HC31" i="1"/>
  <c r="C32" i="1"/>
  <c r="D32" i="1"/>
  <c r="AC32" i="1"/>
  <c r="AE32" i="1"/>
  <c r="AD32" i="1" s="1"/>
  <c r="AB32" i="1" s="1"/>
  <c r="AF32" i="1"/>
  <c r="CT32" i="1" s="1"/>
  <c r="S32" i="1" s="1"/>
  <c r="AG32" i="1"/>
  <c r="CU32" i="1" s="1"/>
  <c r="T32" i="1" s="1"/>
  <c r="AH32" i="1"/>
  <c r="CV32" i="1" s="1"/>
  <c r="U32" i="1" s="1"/>
  <c r="AI32" i="1"/>
  <c r="AJ32" i="1"/>
  <c r="CX32" i="1" s="1"/>
  <c r="W32" i="1" s="1"/>
  <c r="CQ32" i="1"/>
  <c r="P32" i="1" s="1"/>
  <c r="CP32" i="1" s="1"/>
  <c r="O32" i="1" s="1"/>
  <c r="CR32" i="1"/>
  <c r="Q32" i="1" s="1"/>
  <c r="CS32" i="1"/>
  <c r="R32" i="1" s="1"/>
  <c r="GK32" i="1" s="1"/>
  <c r="CW32" i="1"/>
  <c r="V32" i="1" s="1"/>
  <c r="GL32" i="1"/>
  <c r="GN32" i="1"/>
  <c r="GO32" i="1"/>
  <c r="GV32" i="1"/>
  <c r="GX32" i="1"/>
  <c r="HC32" i="1"/>
  <c r="C33" i="1"/>
  <c r="D33" i="1"/>
  <c r="T33" i="1"/>
  <c r="AC33" i="1"/>
  <c r="AE33" i="1"/>
  <c r="CR33" i="1" s="1"/>
  <c r="Q33" i="1" s="1"/>
  <c r="AF33" i="1"/>
  <c r="CT33" i="1" s="1"/>
  <c r="S33" i="1" s="1"/>
  <c r="CZ33" i="1" s="1"/>
  <c r="Y33" i="1" s="1"/>
  <c r="AG33" i="1"/>
  <c r="CU33" i="1" s="1"/>
  <c r="AH33" i="1"/>
  <c r="CV33" i="1" s="1"/>
  <c r="U33" i="1" s="1"/>
  <c r="AI33" i="1"/>
  <c r="AJ33" i="1"/>
  <c r="CQ33" i="1"/>
  <c r="P33" i="1" s="1"/>
  <c r="CP33" i="1" s="1"/>
  <c r="O33" i="1" s="1"/>
  <c r="CW33" i="1"/>
  <c r="V33" i="1" s="1"/>
  <c r="CX33" i="1"/>
  <c r="W33" i="1" s="1"/>
  <c r="GL33" i="1"/>
  <c r="GN33" i="1"/>
  <c r="GO33" i="1"/>
  <c r="GV33" i="1"/>
  <c r="HC33" i="1" s="1"/>
  <c r="GX33" i="1" s="1"/>
  <c r="C34" i="1"/>
  <c r="D34" i="1"/>
  <c r="I34" i="1"/>
  <c r="I35" i="1" s="1"/>
  <c r="K34" i="1"/>
  <c r="AC34" i="1"/>
  <c r="AB34" i="1" s="1"/>
  <c r="AD34" i="1"/>
  <c r="AE34" i="1"/>
  <c r="CR34" i="1" s="1"/>
  <c r="Q34" i="1" s="1"/>
  <c r="AF34" i="1"/>
  <c r="CT34" i="1" s="1"/>
  <c r="S34" i="1" s="1"/>
  <c r="AG34" i="1"/>
  <c r="AH34" i="1"/>
  <c r="CV34" i="1" s="1"/>
  <c r="U34" i="1" s="1"/>
  <c r="AI34" i="1"/>
  <c r="CW34" i="1" s="1"/>
  <c r="V34" i="1" s="1"/>
  <c r="AJ34" i="1"/>
  <c r="CX34" i="1" s="1"/>
  <c r="W34" i="1" s="1"/>
  <c r="CQ34" i="1"/>
  <c r="P34" i="1" s="1"/>
  <c r="CP34" i="1" s="1"/>
  <c r="O34" i="1" s="1"/>
  <c r="CU34" i="1"/>
  <c r="T34" i="1" s="1"/>
  <c r="GL34" i="1"/>
  <c r="GN34" i="1"/>
  <c r="GO34" i="1"/>
  <c r="GV34" i="1"/>
  <c r="HC34" i="1"/>
  <c r="GX34" i="1" s="1"/>
  <c r="AC35" i="1"/>
  <c r="CQ35" i="1" s="1"/>
  <c r="P35" i="1" s="1"/>
  <c r="AD35" i="1"/>
  <c r="AE35" i="1"/>
  <c r="CS35" i="1" s="1"/>
  <c r="AF35" i="1"/>
  <c r="CT35" i="1" s="1"/>
  <c r="S35" i="1" s="1"/>
  <c r="AG35" i="1"/>
  <c r="CU35" i="1" s="1"/>
  <c r="T35" i="1" s="1"/>
  <c r="AH35" i="1"/>
  <c r="AI35" i="1"/>
  <c r="AJ35" i="1"/>
  <c r="CR35" i="1"/>
  <c r="CV35" i="1"/>
  <c r="CW35" i="1"/>
  <c r="V35" i="1" s="1"/>
  <c r="CX35" i="1"/>
  <c r="W35" i="1" s="1"/>
  <c r="GL35" i="1"/>
  <c r="GN35" i="1"/>
  <c r="GO35" i="1"/>
  <c r="GV35" i="1"/>
  <c r="HC35" i="1" s="1"/>
  <c r="GX35" i="1" s="1"/>
  <c r="C36" i="1"/>
  <c r="D36" i="1"/>
  <c r="I36" i="1"/>
  <c r="K36" i="1"/>
  <c r="AC36" i="1"/>
  <c r="CQ36" i="1" s="1"/>
  <c r="P36" i="1" s="1"/>
  <c r="AE36" i="1"/>
  <c r="CR36" i="1" s="1"/>
  <c r="Q36" i="1" s="1"/>
  <c r="CP36" i="1" s="1"/>
  <c r="O36" i="1" s="1"/>
  <c r="AF36" i="1"/>
  <c r="AG36" i="1"/>
  <c r="CU36" i="1" s="1"/>
  <c r="T36" i="1" s="1"/>
  <c r="AH36" i="1"/>
  <c r="CV36" i="1" s="1"/>
  <c r="U36" i="1" s="1"/>
  <c r="AI36" i="1"/>
  <c r="CW36" i="1" s="1"/>
  <c r="V36" i="1" s="1"/>
  <c r="AJ36" i="1"/>
  <c r="CX36" i="1" s="1"/>
  <c r="W36" i="1" s="1"/>
  <c r="CT36" i="1"/>
  <c r="S36" i="1" s="1"/>
  <c r="GL36" i="1"/>
  <c r="GN36" i="1"/>
  <c r="GO36" i="1"/>
  <c r="GV36" i="1"/>
  <c r="HC36" i="1" s="1"/>
  <c r="GX36" i="1" s="1"/>
  <c r="I37" i="1"/>
  <c r="AC37" i="1"/>
  <c r="CQ37" i="1" s="1"/>
  <c r="P37" i="1" s="1"/>
  <c r="CP37" i="1" s="1"/>
  <c r="O37" i="1" s="1"/>
  <c r="AE37" i="1"/>
  <c r="CR37" i="1" s="1"/>
  <c r="Q37" i="1" s="1"/>
  <c r="AF37" i="1"/>
  <c r="CT37" i="1" s="1"/>
  <c r="S37" i="1" s="1"/>
  <c r="AG37" i="1"/>
  <c r="AH37" i="1"/>
  <c r="AI37" i="1"/>
  <c r="AJ37" i="1"/>
  <c r="CX37" i="1" s="1"/>
  <c r="W37" i="1" s="1"/>
  <c r="CU37" i="1"/>
  <c r="T37" i="1" s="1"/>
  <c r="CV37" i="1"/>
  <c r="U37" i="1" s="1"/>
  <c r="CW37" i="1"/>
  <c r="V37" i="1" s="1"/>
  <c r="GL37" i="1"/>
  <c r="GN37" i="1"/>
  <c r="GO37" i="1"/>
  <c r="GV37" i="1"/>
  <c r="HC37" i="1"/>
  <c r="GX37" i="1" s="1"/>
  <c r="I38" i="1"/>
  <c r="AC38" i="1"/>
  <c r="AE38" i="1"/>
  <c r="CS38" i="1" s="1"/>
  <c r="R38" i="1" s="1"/>
  <c r="GK38" i="1" s="1"/>
  <c r="AF38" i="1"/>
  <c r="CT38" i="1" s="1"/>
  <c r="S38" i="1" s="1"/>
  <c r="AG38" i="1"/>
  <c r="CU38" i="1" s="1"/>
  <c r="T38" i="1" s="1"/>
  <c r="AH38" i="1"/>
  <c r="AI38" i="1"/>
  <c r="CW38" i="1" s="1"/>
  <c r="V38" i="1" s="1"/>
  <c r="AJ38" i="1"/>
  <c r="CX38" i="1" s="1"/>
  <c r="W38" i="1" s="1"/>
  <c r="CQ38" i="1"/>
  <c r="P38" i="1" s="1"/>
  <c r="CP38" i="1" s="1"/>
  <c r="O38" i="1" s="1"/>
  <c r="CR38" i="1"/>
  <c r="Q38" i="1" s="1"/>
  <c r="CV38" i="1"/>
  <c r="U38" i="1" s="1"/>
  <c r="GL38" i="1"/>
  <c r="GN38" i="1"/>
  <c r="GO38" i="1"/>
  <c r="GV38" i="1"/>
  <c r="HC38" i="1" s="1"/>
  <c r="GX38" i="1" s="1"/>
  <c r="C39" i="1"/>
  <c r="D39" i="1"/>
  <c r="I39" i="1"/>
  <c r="K39" i="1"/>
  <c r="AC39" i="1"/>
  <c r="CQ39" i="1" s="1"/>
  <c r="P39" i="1" s="1"/>
  <c r="AE39" i="1"/>
  <c r="AF39" i="1"/>
  <c r="AG39" i="1"/>
  <c r="AH39" i="1"/>
  <c r="AI39" i="1"/>
  <c r="CW39" i="1" s="1"/>
  <c r="V39" i="1" s="1"/>
  <c r="AJ39" i="1"/>
  <c r="CX39" i="1" s="1"/>
  <c r="W39" i="1" s="1"/>
  <c r="CT39" i="1"/>
  <c r="S39" i="1" s="1"/>
  <c r="CU39" i="1"/>
  <c r="T39" i="1" s="1"/>
  <c r="CV39" i="1"/>
  <c r="U39" i="1" s="1"/>
  <c r="GL39" i="1"/>
  <c r="GN39" i="1"/>
  <c r="GO39" i="1"/>
  <c r="GV39" i="1"/>
  <c r="HC39" i="1" s="1"/>
  <c r="GX39" i="1" s="1"/>
  <c r="AC40" i="1"/>
  <c r="AB40" i="1" s="1"/>
  <c r="AD40" i="1"/>
  <c r="AE40" i="1"/>
  <c r="CR40" i="1" s="1"/>
  <c r="AF40" i="1"/>
  <c r="CT40" i="1" s="1"/>
  <c r="AG40" i="1"/>
  <c r="AH40" i="1"/>
  <c r="CV40" i="1" s="1"/>
  <c r="AI40" i="1"/>
  <c r="CW40" i="1" s="1"/>
  <c r="AJ40" i="1"/>
  <c r="CX40" i="1" s="1"/>
  <c r="CQ40" i="1"/>
  <c r="CU40" i="1"/>
  <c r="GL40" i="1"/>
  <c r="GN40" i="1"/>
  <c r="GO40" i="1"/>
  <c r="GV40" i="1"/>
  <c r="HC40" i="1"/>
  <c r="AC41" i="1"/>
  <c r="AE41" i="1"/>
  <c r="CR41" i="1" s="1"/>
  <c r="Q41" i="1" s="1"/>
  <c r="AF41" i="1"/>
  <c r="CT41" i="1" s="1"/>
  <c r="S41" i="1" s="1"/>
  <c r="CZ41" i="1" s="1"/>
  <c r="Y41" i="1" s="1"/>
  <c r="AG41" i="1"/>
  <c r="CU41" i="1" s="1"/>
  <c r="T41" i="1" s="1"/>
  <c r="AH41" i="1"/>
  <c r="CV41" i="1" s="1"/>
  <c r="U41" i="1" s="1"/>
  <c r="AI41" i="1"/>
  <c r="AJ41" i="1"/>
  <c r="CQ41" i="1"/>
  <c r="P41" i="1" s="1"/>
  <c r="CW41" i="1"/>
  <c r="V41" i="1" s="1"/>
  <c r="CX41" i="1"/>
  <c r="W41" i="1" s="1"/>
  <c r="GL41" i="1"/>
  <c r="GN41" i="1"/>
  <c r="GO41" i="1"/>
  <c r="GV41" i="1"/>
  <c r="HC41" i="1" s="1"/>
  <c r="GX41" i="1" s="1"/>
  <c r="C42" i="1"/>
  <c r="D42" i="1"/>
  <c r="AC42" i="1"/>
  <c r="AE42" i="1"/>
  <c r="AD42" i="1" s="1"/>
  <c r="AB42" i="1" s="1"/>
  <c r="AF42" i="1"/>
  <c r="CT42" i="1" s="1"/>
  <c r="S42" i="1" s="1"/>
  <c r="AG42" i="1"/>
  <c r="CU42" i="1" s="1"/>
  <c r="T42" i="1" s="1"/>
  <c r="AH42" i="1"/>
  <c r="CV42" i="1" s="1"/>
  <c r="U42" i="1" s="1"/>
  <c r="AI42" i="1"/>
  <c r="AJ42" i="1"/>
  <c r="CX42" i="1" s="1"/>
  <c r="W42" i="1" s="1"/>
  <c r="CQ42" i="1"/>
  <c r="P42" i="1" s="1"/>
  <c r="CP42" i="1" s="1"/>
  <c r="O42" i="1" s="1"/>
  <c r="CR42" i="1"/>
  <c r="Q42" i="1" s="1"/>
  <c r="CS42" i="1"/>
  <c r="R42" i="1" s="1"/>
  <c r="GK42" i="1" s="1"/>
  <c r="CW42" i="1"/>
  <c r="V42" i="1" s="1"/>
  <c r="GL42" i="1"/>
  <c r="GN42" i="1"/>
  <c r="GO42" i="1"/>
  <c r="GV42" i="1"/>
  <c r="HC42" i="1"/>
  <c r="GX42" i="1" s="1"/>
  <c r="C43" i="1"/>
  <c r="D43" i="1"/>
  <c r="I43" i="1"/>
  <c r="K43" i="1"/>
  <c r="AC43" i="1"/>
  <c r="CQ43" i="1" s="1"/>
  <c r="P43" i="1" s="1"/>
  <c r="CP43" i="1" s="1"/>
  <c r="O43" i="1" s="1"/>
  <c r="AE43" i="1"/>
  <c r="CR43" i="1" s="1"/>
  <c r="Q43" i="1" s="1"/>
  <c r="AF43" i="1"/>
  <c r="CT43" i="1" s="1"/>
  <c r="S43" i="1" s="1"/>
  <c r="AG43" i="1"/>
  <c r="AH43" i="1"/>
  <c r="AI43" i="1"/>
  <c r="AJ43" i="1"/>
  <c r="CX43" i="1" s="1"/>
  <c r="W43" i="1" s="1"/>
  <c r="CU43" i="1"/>
  <c r="T43" i="1" s="1"/>
  <c r="CV43" i="1"/>
  <c r="U43" i="1" s="1"/>
  <c r="CW43" i="1"/>
  <c r="V43" i="1" s="1"/>
  <c r="GL43" i="1"/>
  <c r="GN43" i="1"/>
  <c r="GO43" i="1"/>
  <c r="GV43" i="1"/>
  <c r="HC43" i="1"/>
  <c r="GX43" i="1" s="1"/>
  <c r="C44" i="1"/>
  <c r="D44" i="1"/>
  <c r="I44" i="1"/>
  <c r="K44" i="1"/>
  <c r="V44" i="1"/>
  <c r="AC44" i="1"/>
  <c r="CQ44" i="1" s="1"/>
  <c r="P44" i="1" s="1"/>
  <c r="AD44" i="1"/>
  <c r="AB44" i="1" s="1"/>
  <c r="AE44" i="1"/>
  <c r="AF44" i="1"/>
  <c r="CT44" i="1" s="1"/>
  <c r="S44" i="1" s="1"/>
  <c r="AG44" i="1"/>
  <c r="CU44" i="1" s="1"/>
  <c r="T44" i="1" s="1"/>
  <c r="AH44" i="1"/>
  <c r="CV44" i="1" s="1"/>
  <c r="U44" i="1" s="1"/>
  <c r="AI44" i="1"/>
  <c r="CW44" i="1" s="1"/>
  <c r="AJ44" i="1"/>
  <c r="CX44" i="1" s="1"/>
  <c r="W44" i="1" s="1"/>
  <c r="CR44" i="1"/>
  <c r="Q44" i="1" s="1"/>
  <c r="CS44" i="1"/>
  <c r="R44" i="1" s="1"/>
  <c r="GK44" i="1"/>
  <c r="GL44" i="1"/>
  <c r="GN44" i="1"/>
  <c r="GO44" i="1"/>
  <c r="GV44" i="1"/>
  <c r="HC44" i="1" s="1"/>
  <c r="GX44" i="1" s="1"/>
  <c r="C45" i="1"/>
  <c r="D45" i="1"/>
  <c r="P45" i="1"/>
  <c r="AC45" i="1"/>
  <c r="CQ45" i="1" s="1"/>
  <c r="AD45" i="1"/>
  <c r="AE45" i="1"/>
  <c r="AF45" i="1"/>
  <c r="AG45" i="1"/>
  <c r="AH45" i="1"/>
  <c r="CV45" i="1" s="1"/>
  <c r="U45" i="1" s="1"/>
  <c r="AI45" i="1"/>
  <c r="CW45" i="1" s="1"/>
  <c r="V45" i="1" s="1"/>
  <c r="AJ45" i="1"/>
  <c r="CX45" i="1" s="1"/>
  <c r="W45" i="1" s="1"/>
  <c r="CR45" i="1"/>
  <c r="Q45" i="1" s="1"/>
  <c r="CS45" i="1"/>
  <c r="R45" i="1" s="1"/>
  <c r="GK45" i="1" s="1"/>
  <c r="CT45" i="1"/>
  <c r="S45" i="1" s="1"/>
  <c r="CU45" i="1"/>
  <c r="T45" i="1" s="1"/>
  <c r="GL45" i="1"/>
  <c r="GN45" i="1"/>
  <c r="GO45" i="1"/>
  <c r="GV45" i="1"/>
  <c r="HC45" i="1" s="1"/>
  <c r="GX45" i="1" s="1"/>
  <c r="C46" i="1"/>
  <c r="D46" i="1"/>
  <c r="AC46" i="1"/>
  <c r="CQ46" i="1" s="1"/>
  <c r="P46" i="1" s="1"/>
  <c r="AD46" i="1"/>
  <c r="AB46" i="1" s="1"/>
  <c r="AE46" i="1"/>
  <c r="AF46" i="1"/>
  <c r="CT46" i="1" s="1"/>
  <c r="S46" i="1" s="1"/>
  <c r="AG46" i="1"/>
  <c r="CU46" i="1" s="1"/>
  <c r="T46" i="1" s="1"/>
  <c r="AH46" i="1"/>
  <c r="CV46" i="1" s="1"/>
  <c r="U46" i="1" s="1"/>
  <c r="AI46" i="1"/>
  <c r="CW46" i="1" s="1"/>
  <c r="V46" i="1" s="1"/>
  <c r="AJ46" i="1"/>
  <c r="CX46" i="1" s="1"/>
  <c r="W46" i="1" s="1"/>
  <c r="CR46" i="1"/>
  <c r="Q46" i="1" s="1"/>
  <c r="CS46" i="1"/>
  <c r="R46" i="1" s="1"/>
  <c r="GK46" i="1" s="1"/>
  <c r="GL46" i="1"/>
  <c r="GN46" i="1"/>
  <c r="GO46" i="1"/>
  <c r="GV46" i="1"/>
  <c r="HC46" i="1" s="1"/>
  <c r="GX46" i="1" s="1"/>
  <c r="C47" i="1"/>
  <c r="D47" i="1"/>
  <c r="I47" i="1"/>
  <c r="K47" i="1"/>
  <c r="AB47" i="1"/>
  <c r="AC47" i="1"/>
  <c r="AE47" i="1"/>
  <c r="AD47" i="1" s="1"/>
  <c r="AF47" i="1"/>
  <c r="CT47" i="1" s="1"/>
  <c r="S47" i="1" s="1"/>
  <c r="AG47" i="1"/>
  <c r="CU47" i="1" s="1"/>
  <c r="T47" i="1" s="1"/>
  <c r="AH47" i="1"/>
  <c r="CV47" i="1" s="1"/>
  <c r="U47" i="1" s="1"/>
  <c r="AI47" i="1"/>
  <c r="AJ47" i="1"/>
  <c r="CX47" i="1" s="1"/>
  <c r="W47" i="1" s="1"/>
  <c r="CQ47" i="1"/>
  <c r="P47" i="1" s="1"/>
  <c r="CP47" i="1" s="1"/>
  <c r="O47" i="1" s="1"/>
  <c r="CR47" i="1"/>
  <c r="Q47" i="1" s="1"/>
  <c r="CS47" i="1"/>
  <c r="R47" i="1" s="1"/>
  <c r="GK47" i="1" s="1"/>
  <c r="CW47" i="1"/>
  <c r="V47" i="1" s="1"/>
  <c r="GL47" i="1"/>
  <c r="GN47" i="1"/>
  <c r="GO47" i="1"/>
  <c r="GV47" i="1"/>
  <c r="HC47" i="1"/>
  <c r="C48" i="1"/>
  <c r="D48" i="1"/>
  <c r="I48" i="1"/>
  <c r="K48" i="1"/>
  <c r="AC48" i="1"/>
  <c r="AE48" i="1"/>
  <c r="CR48" i="1" s="1"/>
  <c r="Q48" i="1" s="1"/>
  <c r="AF48" i="1"/>
  <c r="AG48" i="1"/>
  <c r="AH48" i="1"/>
  <c r="AI48" i="1"/>
  <c r="AJ48" i="1"/>
  <c r="CX48" i="1" s="1"/>
  <c r="W48" i="1" s="1"/>
  <c r="CT48" i="1"/>
  <c r="S48" i="1" s="1"/>
  <c r="CU48" i="1"/>
  <c r="T48" i="1" s="1"/>
  <c r="CV48" i="1"/>
  <c r="U48" i="1" s="1"/>
  <c r="CW48" i="1"/>
  <c r="V48" i="1" s="1"/>
  <c r="GL48" i="1"/>
  <c r="GN48" i="1"/>
  <c r="GO48" i="1"/>
  <c r="GV48" i="1"/>
  <c r="HC48" i="1"/>
  <c r="GX48" i="1" s="1"/>
  <c r="I49" i="1"/>
  <c r="V49" i="1"/>
  <c r="AC49" i="1"/>
  <c r="AE49" i="1"/>
  <c r="CS49" i="1" s="1"/>
  <c r="R49" i="1" s="1"/>
  <c r="GK49" i="1" s="1"/>
  <c r="AF49" i="1"/>
  <c r="CT49" i="1" s="1"/>
  <c r="S49" i="1" s="1"/>
  <c r="AG49" i="1"/>
  <c r="CU49" i="1" s="1"/>
  <c r="T49" i="1" s="1"/>
  <c r="AH49" i="1"/>
  <c r="AI49" i="1"/>
  <c r="CW49" i="1" s="1"/>
  <c r="AJ49" i="1"/>
  <c r="CX49" i="1" s="1"/>
  <c r="W49" i="1" s="1"/>
  <c r="CQ49" i="1"/>
  <c r="P49" i="1" s="1"/>
  <c r="CR49" i="1"/>
  <c r="Q49" i="1" s="1"/>
  <c r="CV49" i="1"/>
  <c r="U49" i="1" s="1"/>
  <c r="GL49" i="1"/>
  <c r="GN49" i="1"/>
  <c r="GO49" i="1"/>
  <c r="GV49" i="1"/>
  <c r="HC49" i="1" s="1"/>
  <c r="GX49" i="1" s="1"/>
  <c r="C50" i="1"/>
  <c r="D50" i="1"/>
  <c r="P50" i="1"/>
  <c r="AC50" i="1"/>
  <c r="CQ50" i="1" s="1"/>
  <c r="AD50" i="1"/>
  <c r="AE50" i="1"/>
  <c r="CS50" i="1" s="1"/>
  <c r="R50" i="1" s="1"/>
  <c r="GK50" i="1" s="1"/>
  <c r="AF50" i="1"/>
  <c r="CT50" i="1" s="1"/>
  <c r="S50" i="1" s="1"/>
  <c r="AG50" i="1"/>
  <c r="AH50" i="1"/>
  <c r="AI50" i="1"/>
  <c r="AJ50" i="1"/>
  <c r="CR50" i="1"/>
  <c r="Q50" i="1" s="1"/>
  <c r="CU50" i="1"/>
  <c r="T50" i="1" s="1"/>
  <c r="CV50" i="1"/>
  <c r="U50" i="1" s="1"/>
  <c r="CW50" i="1"/>
  <c r="V50" i="1" s="1"/>
  <c r="CX50" i="1"/>
  <c r="W50" i="1" s="1"/>
  <c r="GL50" i="1"/>
  <c r="GN50" i="1"/>
  <c r="GO50" i="1"/>
  <c r="GV50" i="1"/>
  <c r="HC50" i="1" s="1"/>
  <c r="GX50" i="1" s="1"/>
  <c r="C51" i="1"/>
  <c r="D51" i="1"/>
  <c r="V51" i="1"/>
  <c r="AC51" i="1"/>
  <c r="AE51" i="1"/>
  <c r="CS51" i="1" s="1"/>
  <c r="R51" i="1" s="1"/>
  <c r="GK51" i="1" s="1"/>
  <c r="AF51" i="1"/>
  <c r="CT51" i="1" s="1"/>
  <c r="S51" i="1" s="1"/>
  <c r="AG51" i="1"/>
  <c r="CU51" i="1" s="1"/>
  <c r="T51" i="1" s="1"/>
  <c r="AH51" i="1"/>
  <c r="AI51" i="1"/>
  <c r="CW51" i="1" s="1"/>
  <c r="AJ51" i="1"/>
  <c r="CX51" i="1" s="1"/>
  <c r="W51" i="1" s="1"/>
  <c r="CQ51" i="1"/>
  <c r="P51" i="1" s="1"/>
  <c r="CR51" i="1"/>
  <c r="Q51" i="1" s="1"/>
  <c r="CV51" i="1"/>
  <c r="U51" i="1" s="1"/>
  <c r="GL51" i="1"/>
  <c r="GN51" i="1"/>
  <c r="GO51" i="1"/>
  <c r="GV51" i="1"/>
  <c r="HC51" i="1" s="1"/>
  <c r="GX51" i="1" s="1"/>
  <c r="C52" i="1"/>
  <c r="D52" i="1"/>
  <c r="I52" i="1"/>
  <c r="K52" i="1"/>
  <c r="W52" i="1"/>
  <c r="AC52" i="1"/>
  <c r="CQ52" i="1" s="1"/>
  <c r="P52" i="1" s="1"/>
  <c r="CP52" i="1" s="1"/>
  <c r="O52" i="1" s="1"/>
  <c r="AD52" i="1"/>
  <c r="AB52" i="1" s="1"/>
  <c r="AE52" i="1"/>
  <c r="CR52" i="1" s="1"/>
  <c r="Q52" i="1" s="1"/>
  <c r="AF52" i="1"/>
  <c r="AG52" i="1"/>
  <c r="AH52" i="1"/>
  <c r="AI52" i="1"/>
  <c r="CW52" i="1" s="1"/>
  <c r="V52" i="1" s="1"/>
  <c r="AJ52" i="1"/>
  <c r="CT52" i="1"/>
  <c r="S52" i="1" s="1"/>
  <c r="CY52" i="1" s="1"/>
  <c r="X52" i="1" s="1"/>
  <c r="CU52" i="1"/>
  <c r="T52" i="1" s="1"/>
  <c r="CV52" i="1"/>
  <c r="U52" i="1" s="1"/>
  <c r="CX52" i="1"/>
  <c r="GL52" i="1"/>
  <c r="GN52" i="1"/>
  <c r="GO52" i="1"/>
  <c r="GV52" i="1"/>
  <c r="HC52" i="1" s="1"/>
  <c r="GX52" i="1" s="1"/>
  <c r="AC53" i="1"/>
  <c r="CQ53" i="1" s="1"/>
  <c r="AD53" i="1"/>
  <c r="AE53" i="1"/>
  <c r="CR53" i="1" s="1"/>
  <c r="AF53" i="1"/>
  <c r="AG53" i="1"/>
  <c r="AH53" i="1"/>
  <c r="CV53" i="1" s="1"/>
  <c r="AI53" i="1"/>
  <c r="CW53" i="1" s="1"/>
  <c r="AJ53" i="1"/>
  <c r="CX53" i="1" s="1"/>
  <c r="CT53" i="1"/>
  <c r="CU53" i="1"/>
  <c r="GL53" i="1"/>
  <c r="GN53" i="1"/>
  <c r="GO53" i="1"/>
  <c r="GV53" i="1"/>
  <c r="HC53" i="1"/>
  <c r="C54" i="1"/>
  <c r="D54" i="1"/>
  <c r="U54" i="1"/>
  <c r="AC54" i="1"/>
  <c r="AD54" i="1"/>
  <c r="AB54" i="1" s="1"/>
  <c r="AE54" i="1"/>
  <c r="CR54" i="1" s="1"/>
  <c r="Q54" i="1" s="1"/>
  <c r="AF54" i="1"/>
  <c r="AG54" i="1"/>
  <c r="AH54" i="1"/>
  <c r="AI54" i="1"/>
  <c r="AJ54" i="1"/>
  <c r="CX54" i="1" s="1"/>
  <c r="W54" i="1" s="1"/>
  <c r="CQ54" i="1"/>
  <c r="P54" i="1" s="1"/>
  <c r="CS54" i="1"/>
  <c r="R54" i="1" s="1"/>
  <c r="GK54" i="1" s="1"/>
  <c r="CT54" i="1"/>
  <c r="S54" i="1" s="1"/>
  <c r="CY54" i="1" s="1"/>
  <c r="X54" i="1" s="1"/>
  <c r="CU54" i="1"/>
  <c r="T54" i="1" s="1"/>
  <c r="CV54" i="1"/>
  <c r="CW54" i="1"/>
  <c r="V54" i="1" s="1"/>
  <c r="GL54" i="1"/>
  <c r="GN54" i="1"/>
  <c r="GO54" i="1"/>
  <c r="GV54" i="1"/>
  <c r="HC54" i="1" s="1"/>
  <c r="GX54" i="1" s="1"/>
  <c r="I55" i="1"/>
  <c r="P55" i="1"/>
  <c r="S55" i="1"/>
  <c r="CY55" i="1" s="1"/>
  <c r="X55" i="1" s="1"/>
  <c r="V55" i="1"/>
  <c r="AC55" i="1"/>
  <c r="AD55" i="1"/>
  <c r="AE55" i="1"/>
  <c r="CS55" i="1" s="1"/>
  <c r="R55" i="1" s="1"/>
  <c r="AF55" i="1"/>
  <c r="AG55" i="1"/>
  <c r="CU55" i="1" s="1"/>
  <c r="T55" i="1" s="1"/>
  <c r="AH55" i="1"/>
  <c r="AI55" i="1"/>
  <c r="CW55" i="1" s="1"/>
  <c r="AJ55" i="1"/>
  <c r="CQ55" i="1"/>
  <c r="CT55" i="1"/>
  <c r="CV55" i="1"/>
  <c r="U55" i="1" s="1"/>
  <c r="CX55" i="1"/>
  <c r="W55" i="1" s="1"/>
  <c r="GK55" i="1"/>
  <c r="GL55" i="1"/>
  <c r="GN55" i="1"/>
  <c r="GO55" i="1"/>
  <c r="GV55" i="1"/>
  <c r="HC55" i="1" s="1"/>
  <c r="GX55" i="1"/>
  <c r="C56" i="1"/>
  <c r="D56" i="1"/>
  <c r="I56" i="1"/>
  <c r="K56" i="1"/>
  <c r="P56" i="1"/>
  <c r="AC56" i="1"/>
  <c r="CQ56" i="1" s="1"/>
  <c r="AE56" i="1"/>
  <c r="CR56" i="1" s="1"/>
  <c r="Q56" i="1" s="1"/>
  <c r="AF56" i="1"/>
  <c r="AG56" i="1"/>
  <c r="AH56" i="1"/>
  <c r="CV56" i="1" s="1"/>
  <c r="U56" i="1" s="1"/>
  <c r="AI56" i="1"/>
  <c r="CW56" i="1" s="1"/>
  <c r="AJ56" i="1"/>
  <c r="CT56" i="1"/>
  <c r="CU56" i="1"/>
  <c r="T56" i="1" s="1"/>
  <c r="CX56" i="1"/>
  <c r="GL56" i="1"/>
  <c r="GN56" i="1"/>
  <c r="GO56" i="1"/>
  <c r="GV56" i="1"/>
  <c r="HC56" i="1" s="1"/>
  <c r="GX56" i="1" s="1"/>
  <c r="AC57" i="1"/>
  <c r="CQ57" i="1" s="1"/>
  <c r="AD57" i="1"/>
  <c r="AE57" i="1"/>
  <c r="AF57" i="1"/>
  <c r="AG57" i="1"/>
  <c r="AH57" i="1"/>
  <c r="CV57" i="1" s="1"/>
  <c r="AI57" i="1"/>
  <c r="CW57" i="1" s="1"/>
  <c r="AJ57" i="1"/>
  <c r="CX57" i="1" s="1"/>
  <c r="CR57" i="1"/>
  <c r="CS57" i="1"/>
  <c r="CT57" i="1"/>
  <c r="CU57" i="1"/>
  <c r="GL57" i="1"/>
  <c r="GN57" i="1"/>
  <c r="GO57" i="1"/>
  <c r="GV57" i="1"/>
  <c r="HC57" i="1" s="1"/>
  <c r="C58" i="1"/>
  <c r="D58" i="1"/>
  <c r="S58" i="1"/>
  <c r="CY58" i="1" s="1"/>
  <c r="X58" i="1" s="1"/>
  <c r="AC58" i="1"/>
  <c r="CQ58" i="1" s="1"/>
  <c r="P58" i="1" s="1"/>
  <c r="CP58" i="1" s="1"/>
  <c r="O58" i="1" s="1"/>
  <c r="AE58" i="1"/>
  <c r="AD58" i="1" s="1"/>
  <c r="AB58" i="1" s="1"/>
  <c r="AF58" i="1"/>
  <c r="AG58" i="1"/>
  <c r="AH58" i="1"/>
  <c r="CV58" i="1" s="1"/>
  <c r="U58" i="1" s="1"/>
  <c r="AI58" i="1"/>
  <c r="CW58" i="1" s="1"/>
  <c r="V58" i="1" s="1"/>
  <c r="AJ58" i="1"/>
  <c r="CX58" i="1" s="1"/>
  <c r="W58" i="1" s="1"/>
  <c r="CR58" i="1"/>
  <c r="Q58" i="1" s="1"/>
  <c r="CS58" i="1"/>
  <c r="R58" i="1" s="1"/>
  <c r="GK58" i="1" s="1"/>
  <c r="CT58" i="1"/>
  <c r="CU58" i="1"/>
  <c r="T58" i="1" s="1"/>
  <c r="GL58" i="1"/>
  <c r="GN58" i="1"/>
  <c r="GO58" i="1"/>
  <c r="GV58" i="1"/>
  <c r="HC58" i="1" s="1"/>
  <c r="GX58" i="1" s="1"/>
  <c r="C59" i="1"/>
  <c r="D59" i="1"/>
  <c r="I59" i="1"/>
  <c r="K59" i="1"/>
  <c r="AC59" i="1"/>
  <c r="AE59" i="1"/>
  <c r="AF59" i="1"/>
  <c r="CT59" i="1" s="1"/>
  <c r="S59" i="1" s="1"/>
  <c r="AG59" i="1"/>
  <c r="CU59" i="1" s="1"/>
  <c r="T59" i="1" s="1"/>
  <c r="AH59" i="1"/>
  <c r="AI59" i="1"/>
  <c r="AJ59" i="1"/>
  <c r="CQ59" i="1"/>
  <c r="P59" i="1" s="1"/>
  <c r="CV59" i="1"/>
  <c r="U59" i="1" s="1"/>
  <c r="CW59" i="1"/>
  <c r="V59" i="1" s="1"/>
  <c r="CX59" i="1"/>
  <c r="W59" i="1" s="1"/>
  <c r="GL59" i="1"/>
  <c r="GN59" i="1"/>
  <c r="GO59" i="1"/>
  <c r="GV59" i="1"/>
  <c r="GX59" i="1"/>
  <c r="HC59" i="1"/>
  <c r="C60" i="1"/>
  <c r="D60" i="1"/>
  <c r="R60" i="1"/>
  <c r="GK60" i="1" s="1"/>
  <c r="W60" i="1"/>
  <c r="AC60" i="1"/>
  <c r="AE60" i="1"/>
  <c r="AD60" i="1" s="1"/>
  <c r="AB60" i="1" s="1"/>
  <c r="AF60" i="1"/>
  <c r="CT60" i="1" s="1"/>
  <c r="S60" i="1" s="1"/>
  <c r="AG60" i="1"/>
  <c r="CU60" i="1" s="1"/>
  <c r="T60" i="1" s="1"/>
  <c r="AH60" i="1"/>
  <c r="CV60" i="1" s="1"/>
  <c r="U60" i="1" s="1"/>
  <c r="AI60" i="1"/>
  <c r="AJ60" i="1"/>
  <c r="CP60" i="1"/>
  <c r="O60" i="1" s="1"/>
  <c r="CQ60" i="1"/>
  <c r="P60" i="1" s="1"/>
  <c r="CR60" i="1"/>
  <c r="Q60" i="1" s="1"/>
  <c r="CS60" i="1"/>
  <c r="CW60" i="1"/>
  <c r="V60" i="1" s="1"/>
  <c r="CX60" i="1"/>
  <c r="GL60" i="1"/>
  <c r="GN60" i="1"/>
  <c r="GO60" i="1"/>
  <c r="GV60" i="1"/>
  <c r="HC60" i="1"/>
  <c r="GX60" i="1" s="1"/>
  <c r="C61" i="1"/>
  <c r="D61" i="1"/>
  <c r="AC61" i="1"/>
  <c r="AE61" i="1"/>
  <c r="AF61" i="1"/>
  <c r="CT61" i="1" s="1"/>
  <c r="S61" i="1" s="1"/>
  <c r="AG61" i="1"/>
  <c r="CU61" i="1" s="1"/>
  <c r="T61" i="1" s="1"/>
  <c r="AH61" i="1"/>
  <c r="AI61" i="1"/>
  <c r="AJ61" i="1"/>
  <c r="CQ61" i="1"/>
  <c r="P61" i="1" s="1"/>
  <c r="CV61" i="1"/>
  <c r="U61" i="1" s="1"/>
  <c r="CW61" i="1"/>
  <c r="V61" i="1" s="1"/>
  <c r="CX61" i="1"/>
  <c r="W61" i="1" s="1"/>
  <c r="GL61" i="1"/>
  <c r="GN61" i="1"/>
  <c r="GO61" i="1"/>
  <c r="GV61" i="1"/>
  <c r="GX61" i="1"/>
  <c r="HC61" i="1"/>
  <c r="C62" i="1"/>
  <c r="D62" i="1"/>
  <c r="R62" i="1"/>
  <c r="GK62" i="1" s="1"/>
  <c r="W62" i="1"/>
  <c r="AC62" i="1"/>
  <c r="AE62" i="1"/>
  <c r="AD62" i="1" s="1"/>
  <c r="AB62" i="1" s="1"/>
  <c r="AF62" i="1"/>
  <c r="CT62" i="1" s="1"/>
  <c r="S62" i="1" s="1"/>
  <c r="AG62" i="1"/>
  <c r="CU62" i="1" s="1"/>
  <c r="T62" i="1" s="1"/>
  <c r="AH62" i="1"/>
  <c r="CV62" i="1" s="1"/>
  <c r="U62" i="1" s="1"/>
  <c r="AI62" i="1"/>
  <c r="AJ62" i="1"/>
  <c r="CQ62" i="1"/>
  <c r="P62" i="1" s="1"/>
  <c r="CR62" i="1"/>
  <c r="Q62" i="1" s="1"/>
  <c r="CP62" i="1" s="1"/>
  <c r="O62" i="1" s="1"/>
  <c r="CS62" i="1"/>
  <c r="CW62" i="1"/>
  <c r="V62" i="1" s="1"/>
  <c r="CX62" i="1"/>
  <c r="GL62" i="1"/>
  <c r="GN62" i="1"/>
  <c r="GO62" i="1"/>
  <c r="GV62" i="1"/>
  <c r="HC62" i="1"/>
  <c r="GX62" i="1" s="1"/>
  <c r="C63" i="1"/>
  <c r="D63" i="1"/>
  <c r="AC63" i="1"/>
  <c r="AE63" i="1"/>
  <c r="AF63" i="1"/>
  <c r="CT63" i="1" s="1"/>
  <c r="S63" i="1" s="1"/>
  <c r="AG63" i="1"/>
  <c r="CU63" i="1" s="1"/>
  <c r="T63" i="1" s="1"/>
  <c r="AH63" i="1"/>
  <c r="AI63" i="1"/>
  <c r="AJ63" i="1"/>
  <c r="CQ63" i="1"/>
  <c r="P63" i="1" s="1"/>
  <c r="CV63" i="1"/>
  <c r="U63" i="1" s="1"/>
  <c r="CW63" i="1"/>
  <c r="V63" i="1" s="1"/>
  <c r="CX63" i="1"/>
  <c r="W63" i="1" s="1"/>
  <c r="GL63" i="1"/>
  <c r="GN63" i="1"/>
  <c r="GO63" i="1"/>
  <c r="GV63" i="1"/>
  <c r="GX63" i="1"/>
  <c r="HC63" i="1"/>
  <c r="C64" i="1"/>
  <c r="D64" i="1"/>
  <c r="R64" i="1"/>
  <c r="GK64" i="1" s="1"/>
  <c r="W64" i="1"/>
  <c r="AC64" i="1"/>
  <c r="AE64" i="1"/>
  <c r="AD64" i="1" s="1"/>
  <c r="AB64" i="1" s="1"/>
  <c r="AF64" i="1"/>
  <c r="CT64" i="1" s="1"/>
  <c r="S64" i="1" s="1"/>
  <c r="AG64" i="1"/>
  <c r="CU64" i="1" s="1"/>
  <c r="T64" i="1" s="1"/>
  <c r="AH64" i="1"/>
  <c r="CV64" i="1" s="1"/>
  <c r="U64" i="1" s="1"/>
  <c r="AI64" i="1"/>
  <c r="AJ64" i="1"/>
  <c r="CP64" i="1"/>
  <c r="O64" i="1" s="1"/>
  <c r="CQ64" i="1"/>
  <c r="P64" i="1" s="1"/>
  <c r="CR64" i="1"/>
  <c r="Q64" i="1" s="1"/>
  <c r="CS64" i="1"/>
  <c r="CW64" i="1"/>
  <c r="V64" i="1" s="1"/>
  <c r="CX64" i="1"/>
  <c r="GL64" i="1"/>
  <c r="GN64" i="1"/>
  <c r="GO64" i="1"/>
  <c r="GV64" i="1"/>
  <c r="HC64" i="1"/>
  <c r="GX64" i="1" s="1"/>
  <c r="C65" i="1"/>
  <c r="D65" i="1"/>
  <c r="AC65" i="1"/>
  <c r="AE65" i="1"/>
  <c r="AF65" i="1"/>
  <c r="CT65" i="1" s="1"/>
  <c r="S65" i="1" s="1"/>
  <c r="AG65" i="1"/>
  <c r="CU65" i="1" s="1"/>
  <c r="T65" i="1" s="1"/>
  <c r="AH65" i="1"/>
  <c r="AI65" i="1"/>
  <c r="AJ65" i="1"/>
  <c r="CQ65" i="1"/>
  <c r="P65" i="1" s="1"/>
  <c r="CV65" i="1"/>
  <c r="U65" i="1" s="1"/>
  <c r="CW65" i="1"/>
  <c r="V65" i="1" s="1"/>
  <c r="CX65" i="1"/>
  <c r="W65" i="1" s="1"/>
  <c r="GL65" i="1"/>
  <c r="GN65" i="1"/>
  <c r="GO65" i="1"/>
  <c r="GV65" i="1"/>
  <c r="GX65" i="1"/>
  <c r="HC65" i="1"/>
  <c r="I66" i="1"/>
  <c r="S66" i="1"/>
  <c r="CY66" i="1" s="1"/>
  <c r="X66" i="1"/>
  <c r="AC66" i="1"/>
  <c r="AB66" i="1" s="1"/>
  <c r="AD66" i="1"/>
  <c r="AE66" i="1"/>
  <c r="AF66" i="1"/>
  <c r="AG66" i="1"/>
  <c r="CU66" i="1" s="1"/>
  <c r="T66" i="1" s="1"/>
  <c r="AH66" i="1"/>
  <c r="CV66" i="1" s="1"/>
  <c r="U66" i="1" s="1"/>
  <c r="AI66" i="1"/>
  <c r="CW66" i="1" s="1"/>
  <c r="V66" i="1" s="1"/>
  <c r="AJ66" i="1"/>
  <c r="CQ66" i="1"/>
  <c r="P66" i="1" s="1"/>
  <c r="CP66" i="1" s="1"/>
  <c r="O66" i="1" s="1"/>
  <c r="GM66" i="1" s="1"/>
  <c r="GP66" i="1" s="1"/>
  <c r="CR66" i="1"/>
  <c r="Q66" i="1" s="1"/>
  <c r="CS66" i="1"/>
  <c r="R66" i="1" s="1"/>
  <c r="GK66" i="1" s="1"/>
  <c r="CT66" i="1"/>
  <c r="CX66" i="1"/>
  <c r="W66" i="1" s="1"/>
  <c r="CZ66" i="1"/>
  <c r="Y66" i="1" s="1"/>
  <c r="GL66" i="1"/>
  <c r="GN66" i="1"/>
  <c r="GO66" i="1"/>
  <c r="GV66" i="1"/>
  <c r="HC66" i="1" s="1"/>
  <c r="GX66" i="1" s="1"/>
  <c r="C67" i="1"/>
  <c r="D67" i="1"/>
  <c r="R67" i="1"/>
  <c r="GK67" i="1" s="1"/>
  <c r="AC67" i="1"/>
  <c r="CQ67" i="1" s="1"/>
  <c r="P67" i="1" s="1"/>
  <c r="AD67" i="1"/>
  <c r="AE67" i="1"/>
  <c r="AF67" i="1"/>
  <c r="CT67" i="1" s="1"/>
  <c r="S67" i="1" s="1"/>
  <c r="AG67" i="1"/>
  <c r="CU67" i="1" s="1"/>
  <c r="T67" i="1" s="1"/>
  <c r="AH67" i="1"/>
  <c r="CV67" i="1" s="1"/>
  <c r="U67" i="1" s="1"/>
  <c r="AI67" i="1"/>
  <c r="AJ67" i="1"/>
  <c r="CR67" i="1"/>
  <c r="Q67" i="1" s="1"/>
  <c r="CS67" i="1"/>
  <c r="CW67" i="1"/>
  <c r="V67" i="1" s="1"/>
  <c r="CX67" i="1"/>
  <c r="W67" i="1" s="1"/>
  <c r="GL67" i="1"/>
  <c r="GN67" i="1"/>
  <c r="GO67" i="1"/>
  <c r="GV67" i="1"/>
  <c r="HC67" i="1"/>
  <c r="GX67" i="1" s="1"/>
  <c r="C68" i="1"/>
  <c r="D68" i="1"/>
  <c r="S68" i="1"/>
  <c r="CY68" i="1" s="1"/>
  <c r="X68" i="1"/>
  <c r="GM68" i="1" s="1"/>
  <c r="GP68" i="1" s="1"/>
  <c r="AC68" i="1"/>
  <c r="AB68" i="1" s="1"/>
  <c r="AD68" i="1"/>
  <c r="AE68" i="1"/>
  <c r="AF68" i="1"/>
  <c r="AG68" i="1"/>
  <c r="CU68" i="1" s="1"/>
  <c r="T68" i="1" s="1"/>
  <c r="AH68" i="1"/>
  <c r="CV68" i="1" s="1"/>
  <c r="U68" i="1" s="1"/>
  <c r="AI68" i="1"/>
  <c r="CW68" i="1" s="1"/>
  <c r="V68" i="1" s="1"/>
  <c r="AJ68" i="1"/>
  <c r="CQ68" i="1"/>
  <c r="P68" i="1" s="1"/>
  <c r="CP68" i="1" s="1"/>
  <c r="O68" i="1" s="1"/>
  <c r="CR68" i="1"/>
  <c r="Q68" i="1" s="1"/>
  <c r="CS68" i="1"/>
  <c r="R68" i="1" s="1"/>
  <c r="GK68" i="1" s="1"/>
  <c r="CT68" i="1"/>
  <c r="CX68" i="1"/>
  <c r="W68" i="1" s="1"/>
  <c r="CZ68" i="1"/>
  <c r="Y68" i="1" s="1"/>
  <c r="GL68" i="1"/>
  <c r="GN68" i="1"/>
  <c r="GO68" i="1"/>
  <c r="GV68" i="1"/>
  <c r="HC68" i="1" s="1"/>
  <c r="GX68" i="1" s="1"/>
  <c r="I69" i="1"/>
  <c r="S69" i="1"/>
  <c r="AC69" i="1"/>
  <c r="CQ69" i="1" s="1"/>
  <c r="P69" i="1" s="1"/>
  <c r="CP69" i="1" s="1"/>
  <c r="O69" i="1" s="1"/>
  <c r="AD69" i="1"/>
  <c r="AB69" i="1" s="1"/>
  <c r="AE69" i="1"/>
  <c r="CR69" i="1" s="1"/>
  <c r="Q69" i="1" s="1"/>
  <c r="AF69" i="1"/>
  <c r="AG69" i="1"/>
  <c r="AH69" i="1"/>
  <c r="CV69" i="1" s="1"/>
  <c r="U69" i="1" s="1"/>
  <c r="AI69" i="1"/>
  <c r="CW69" i="1" s="1"/>
  <c r="V69" i="1" s="1"/>
  <c r="AJ69" i="1"/>
  <c r="CS69" i="1"/>
  <c r="R69" i="1" s="1"/>
  <c r="GK69" i="1" s="1"/>
  <c r="CT69" i="1"/>
  <c r="CU69" i="1"/>
  <c r="T69" i="1" s="1"/>
  <c r="CX69" i="1"/>
  <c r="W69" i="1" s="1"/>
  <c r="GL69" i="1"/>
  <c r="GN69" i="1"/>
  <c r="GO69" i="1"/>
  <c r="GV69" i="1"/>
  <c r="HC69" i="1" s="1"/>
  <c r="GX69" i="1" s="1"/>
  <c r="C70" i="1"/>
  <c r="D70" i="1"/>
  <c r="T70" i="1"/>
  <c r="V70" i="1"/>
  <c r="AC70" i="1"/>
  <c r="CQ70" i="1" s="1"/>
  <c r="P70" i="1" s="1"/>
  <c r="CP70" i="1" s="1"/>
  <c r="O70" i="1" s="1"/>
  <c r="AE70" i="1"/>
  <c r="AD70" i="1" s="1"/>
  <c r="AB70" i="1" s="1"/>
  <c r="AF70" i="1"/>
  <c r="AG70" i="1"/>
  <c r="AH70" i="1"/>
  <c r="CV70" i="1" s="1"/>
  <c r="U70" i="1" s="1"/>
  <c r="AI70" i="1"/>
  <c r="CW70" i="1" s="1"/>
  <c r="AJ70" i="1"/>
  <c r="CX70" i="1" s="1"/>
  <c r="W70" i="1" s="1"/>
  <c r="CR70" i="1"/>
  <c r="Q70" i="1" s="1"/>
  <c r="CS70" i="1"/>
  <c r="R70" i="1" s="1"/>
  <c r="CT70" i="1"/>
  <c r="S70" i="1" s="1"/>
  <c r="CZ70" i="1" s="1"/>
  <c r="Y70" i="1" s="1"/>
  <c r="CU70" i="1"/>
  <c r="GK70" i="1"/>
  <c r="GL70" i="1"/>
  <c r="GN70" i="1"/>
  <c r="GO70" i="1"/>
  <c r="GV70" i="1"/>
  <c r="HC70" i="1" s="1"/>
  <c r="GX70" i="1" s="1"/>
  <c r="I71" i="1"/>
  <c r="T71" i="1"/>
  <c r="U71" i="1"/>
  <c r="AC71" i="1"/>
  <c r="AE71" i="1"/>
  <c r="AF71" i="1"/>
  <c r="AG71" i="1"/>
  <c r="AH71" i="1"/>
  <c r="AI71" i="1"/>
  <c r="CW71" i="1" s="1"/>
  <c r="V71" i="1" s="1"/>
  <c r="AJ71" i="1"/>
  <c r="CX71" i="1" s="1"/>
  <c r="W71" i="1" s="1"/>
  <c r="CT71" i="1"/>
  <c r="S71" i="1" s="1"/>
  <c r="CU71" i="1"/>
  <c r="CV71" i="1"/>
  <c r="CY71" i="1"/>
  <c r="X71" i="1" s="1"/>
  <c r="CZ71" i="1"/>
  <c r="Y71" i="1" s="1"/>
  <c r="GL71" i="1"/>
  <c r="GN71" i="1"/>
  <c r="GO71" i="1"/>
  <c r="GV71" i="1"/>
  <c r="HC71" i="1" s="1"/>
  <c r="GX71" i="1"/>
  <c r="C72" i="1"/>
  <c r="D72" i="1"/>
  <c r="W72" i="1"/>
  <c r="AC72" i="1"/>
  <c r="CQ72" i="1" s="1"/>
  <c r="P72" i="1" s="1"/>
  <c r="AE72" i="1"/>
  <c r="AD72" i="1" s="1"/>
  <c r="AB72" i="1" s="1"/>
  <c r="AF72" i="1"/>
  <c r="AG72" i="1"/>
  <c r="AH72" i="1"/>
  <c r="AI72" i="1"/>
  <c r="CW72" i="1" s="1"/>
  <c r="V72" i="1" s="1"/>
  <c r="AJ72" i="1"/>
  <c r="CX72" i="1" s="1"/>
  <c r="CS72" i="1"/>
  <c r="R72" i="1" s="1"/>
  <c r="CT72" i="1"/>
  <c r="S72" i="1" s="1"/>
  <c r="CY72" i="1" s="1"/>
  <c r="X72" i="1" s="1"/>
  <c r="CU72" i="1"/>
  <c r="T72" i="1" s="1"/>
  <c r="CV72" i="1"/>
  <c r="U72" i="1" s="1"/>
  <c r="GK72" i="1"/>
  <c r="GL72" i="1"/>
  <c r="GN72" i="1"/>
  <c r="GO72" i="1"/>
  <c r="GV72" i="1"/>
  <c r="GX72" i="1"/>
  <c r="HC72" i="1"/>
  <c r="C73" i="1"/>
  <c r="D73" i="1"/>
  <c r="AC73" i="1"/>
  <c r="AD73" i="1"/>
  <c r="AE73" i="1"/>
  <c r="AF73" i="1"/>
  <c r="AG73" i="1"/>
  <c r="AH73" i="1"/>
  <c r="CV73" i="1" s="1"/>
  <c r="U73" i="1" s="1"/>
  <c r="AI73" i="1"/>
  <c r="AJ73" i="1"/>
  <c r="CX73" i="1" s="1"/>
  <c r="W73" i="1" s="1"/>
  <c r="CT73" i="1"/>
  <c r="S73" i="1" s="1"/>
  <c r="CY73" i="1" s="1"/>
  <c r="X73" i="1" s="1"/>
  <c r="CU73" i="1"/>
  <c r="T73" i="1" s="1"/>
  <c r="CW73" i="1"/>
  <c r="V73" i="1" s="1"/>
  <c r="GL73" i="1"/>
  <c r="GN73" i="1"/>
  <c r="GO73" i="1"/>
  <c r="GV73" i="1"/>
  <c r="HC73" i="1"/>
  <c r="GX73" i="1" s="1"/>
  <c r="C74" i="1"/>
  <c r="D74" i="1"/>
  <c r="W74" i="1"/>
  <c r="AC74" i="1"/>
  <c r="AE74" i="1"/>
  <c r="AF74" i="1"/>
  <c r="CT74" i="1" s="1"/>
  <c r="S74" i="1" s="1"/>
  <c r="AG74" i="1"/>
  <c r="AH74" i="1"/>
  <c r="AI74" i="1"/>
  <c r="AJ74" i="1"/>
  <c r="CX74" i="1" s="1"/>
  <c r="CS74" i="1"/>
  <c r="R74" i="1" s="1"/>
  <c r="GK74" i="1" s="1"/>
  <c r="CU74" i="1"/>
  <c r="T74" i="1" s="1"/>
  <c r="CV74" i="1"/>
  <c r="U74" i="1" s="1"/>
  <c r="CW74" i="1"/>
  <c r="V74" i="1" s="1"/>
  <c r="GL74" i="1"/>
  <c r="GN74" i="1"/>
  <c r="GO74" i="1"/>
  <c r="GV74" i="1"/>
  <c r="GX74" i="1"/>
  <c r="HC74" i="1"/>
  <c r="I75" i="1"/>
  <c r="P75" i="1"/>
  <c r="R75" i="1"/>
  <c r="U75" i="1"/>
  <c r="AC75" i="1"/>
  <c r="AB75" i="1" s="1"/>
  <c r="AD75" i="1"/>
  <c r="AE75" i="1"/>
  <c r="CS75" i="1" s="1"/>
  <c r="AF75" i="1"/>
  <c r="CT75" i="1" s="1"/>
  <c r="S75" i="1" s="1"/>
  <c r="AG75" i="1"/>
  <c r="CU75" i="1" s="1"/>
  <c r="T75" i="1" s="1"/>
  <c r="AH75" i="1"/>
  <c r="AI75" i="1"/>
  <c r="AJ75" i="1"/>
  <c r="CQ75" i="1"/>
  <c r="CR75" i="1"/>
  <c r="Q75" i="1" s="1"/>
  <c r="CV75" i="1"/>
  <c r="CW75" i="1"/>
  <c r="V75" i="1" s="1"/>
  <c r="CX75" i="1"/>
  <c r="W75" i="1" s="1"/>
  <c r="GK75" i="1"/>
  <c r="GL75" i="1"/>
  <c r="GN75" i="1"/>
  <c r="GO75" i="1"/>
  <c r="GV75" i="1"/>
  <c r="HC75" i="1" s="1"/>
  <c r="GX75" i="1" s="1"/>
  <c r="C76" i="1"/>
  <c r="D76" i="1"/>
  <c r="R76" i="1"/>
  <c r="GK76" i="1" s="1"/>
  <c r="AC76" i="1"/>
  <c r="AD76" i="1"/>
  <c r="AE76" i="1"/>
  <c r="CS76" i="1" s="1"/>
  <c r="AF76" i="1"/>
  <c r="CT76" i="1" s="1"/>
  <c r="S76" i="1" s="1"/>
  <c r="AG76" i="1"/>
  <c r="AH76" i="1"/>
  <c r="AI76" i="1"/>
  <c r="AJ76" i="1"/>
  <c r="CR76" i="1"/>
  <c r="Q76" i="1" s="1"/>
  <c r="CU76" i="1"/>
  <c r="T76" i="1" s="1"/>
  <c r="CV76" i="1"/>
  <c r="U76" i="1" s="1"/>
  <c r="CW76" i="1"/>
  <c r="V76" i="1" s="1"/>
  <c r="CX76" i="1"/>
  <c r="W76" i="1" s="1"/>
  <c r="GL76" i="1"/>
  <c r="GN76" i="1"/>
  <c r="GO76" i="1"/>
  <c r="GV76" i="1"/>
  <c r="HC76" i="1"/>
  <c r="GX76" i="1" s="1"/>
  <c r="C77" i="1"/>
  <c r="D77" i="1"/>
  <c r="U77" i="1"/>
  <c r="V77" i="1"/>
  <c r="AC77" i="1"/>
  <c r="AE77" i="1"/>
  <c r="CS77" i="1" s="1"/>
  <c r="R77" i="1" s="1"/>
  <c r="GK77" i="1" s="1"/>
  <c r="AF77" i="1"/>
  <c r="CT77" i="1" s="1"/>
  <c r="S77" i="1" s="1"/>
  <c r="AG77" i="1"/>
  <c r="CU77" i="1" s="1"/>
  <c r="T77" i="1" s="1"/>
  <c r="AH77" i="1"/>
  <c r="AI77" i="1"/>
  <c r="AJ77" i="1"/>
  <c r="CQ77" i="1"/>
  <c r="P77" i="1" s="1"/>
  <c r="CV77" i="1"/>
  <c r="CW77" i="1"/>
  <c r="CX77" i="1"/>
  <c r="W77" i="1" s="1"/>
  <c r="GL77" i="1"/>
  <c r="GN77" i="1"/>
  <c r="GO77" i="1"/>
  <c r="GV77" i="1"/>
  <c r="HC77" i="1" s="1"/>
  <c r="GX77" i="1" s="1"/>
  <c r="C78" i="1"/>
  <c r="D78" i="1"/>
  <c r="R78" i="1"/>
  <c r="V78" i="1"/>
  <c r="AC78" i="1"/>
  <c r="AB78" i="1" s="1"/>
  <c r="AD78" i="1"/>
  <c r="AE78" i="1"/>
  <c r="CS78" i="1" s="1"/>
  <c r="AF78" i="1"/>
  <c r="AG78" i="1"/>
  <c r="AH78" i="1"/>
  <c r="AI78" i="1"/>
  <c r="AJ78" i="1"/>
  <c r="CX78" i="1" s="1"/>
  <c r="W78" i="1" s="1"/>
  <c r="CR78" i="1"/>
  <c r="Q78" i="1" s="1"/>
  <c r="CT78" i="1"/>
  <c r="S78" i="1" s="1"/>
  <c r="CU78" i="1"/>
  <c r="T78" i="1" s="1"/>
  <c r="CV78" i="1"/>
  <c r="U78" i="1" s="1"/>
  <c r="CW78" i="1"/>
  <c r="GK78" i="1"/>
  <c r="GL78" i="1"/>
  <c r="GN78" i="1"/>
  <c r="GO78" i="1"/>
  <c r="GV78" i="1"/>
  <c r="HC78" i="1"/>
  <c r="GX78" i="1" s="1"/>
  <c r="C79" i="1"/>
  <c r="D79" i="1"/>
  <c r="S79" i="1"/>
  <c r="CY79" i="1" s="1"/>
  <c r="U79" i="1"/>
  <c r="X79" i="1"/>
  <c r="AC79" i="1"/>
  <c r="AE79" i="1"/>
  <c r="CS79" i="1" s="1"/>
  <c r="R79" i="1" s="1"/>
  <c r="GK79" i="1" s="1"/>
  <c r="AF79" i="1"/>
  <c r="CT79" i="1" s="1"/>
  <c r="AG79" i="1"/>
  <c r="AH79" i="1"/>
  <c r="AI79" i="1"/>
  <c r="CW79" i="1" s="1"/>
  <c r="V79" i="1" s="1"/>
  <c r="AJ79" i="1"/>
  <c r="CX79" i="1" s="1"/>
  <c r="W79" i="1" s="1"/>
  <c r="CQ79" i="1"/>
  <c r="P79" i="1" s="1"/>
  <c r="CU79" i="1"/>
  <c r="T79" i="1" s="1"/>
  <c r="CV79" i="1"/>
  <c r="CZ79" i="1"/>
  <c r="Y79" i="1" s="1"/>
  <c r="GL79" i="1"/>
  <c r="GN79" i="1"/>
  <c r="GO79" i="1"/>
  <c r="GV79" i="1"/>
  <c r="HC79" i="1"/>
  <c r="GX79" i="1" s="1"/>
  <c r="C80" i="1"/>
  <c r="D80" i="1"/>
  <c r="P80" i="1"/>
  <c r="CP80" i="1" s="1"/>
  <c r="O80" i="1" s="1"/>
  <c r="AC80" i="1"/>
  <c r="AD80" i="1"/>
  <c r="AE80" i="1"/>
  <c r="CS80" i="1" s="1"/>
  <c r="R80" i="1" s="1"/>
  <c r="GK80" i="1" s="1"/>
  <c r="AF80" i="1"/>
  <c r="AG80" i="1"/>
  <c r="CU80" i="1" s="1"/>
  <c r="T80" i="1" s="1"/>
  <c r="AH80" i="1"/>
  <c r="AI80" i="1"/>
  <c r="AJ80" i="1"/>
  <c r="CX80" i="1" s="1"/>
  <c r="W80" i="1" s="1"/>
  <c r="CQ80" i="1"/>
  <c r="CR80" i="1"/>
  <c r="Q80" i="1" s="1"/>
  <c r="CT80" i="1"/>
  <c r="S80" i="1" s="1"/>
  <c r="CV80" i="1"/>
  <c r="U80" i="1" s="1"/>
  <c r="CW80" i="1"/>
  <c r="V80" i="1" s="1"/>
  <c r="GL80" i="1"/>
  <c r="GN80" i="1"/>
  <c r="GO80" i="1"/>
  <c r="GV80" i="1"/>
  <c r="HC80" i="1" s="1"/>
  <c r="GX80" i="1" s="1"/>
  <c r="C81" i="1"/>
  <c r="D81" i="1"/>
  <c r="I81" i="1"/>
  <c r="K81" i="1"/>
  <c r="P81" i="1"/>
  <c r="V81" i="1"/>
  <c r="AC81" i="1"/>
  <c r="CQ81" i="1" s="1"/>
  <c r="AD81" i="1"/>
  <c r="AB81" i="1" s="1"/>
  <c r="AE81" i="1"/>
  <c r="CR81" i="1" s="1"/>
  <c r="Q81" i="1" s="1"/>
  <c r="AF81" i="1"/>
  <c r="AG81" i="1"/>
  <c r="CU81" i="1" s="1"/>
  <c r="T81" i="1" s="1"/>
  <c r="AH81" i="1"/>
  <c r="CV81" i="1" s="1"/>
  <c r="U81" i="1" s="1"/>
  <c r="AI81" i="1"/>
  <c r="CW81" i="1" s="1"/>
  <c r="AJ81" i="1"/>
  <c r="CS81" i="1"/>
  <c r="R81" i="1" s="1"/>
  <c r="GK81" i="1" s="1"/>
  <c r="CT81" i="1"/>
  <c r="S81" i="1" s="1"/>
  <c r="CX81" i="1"/>
  <c r="W81" i="1" s="1"/>
  <c r="GL81" i="1"/>
  <c r="GN81" i="1"/>
  <c r="GO81" i="1"/>
  <c r="GV81" i="1"/>
  <c r="HC81" i="1" s="1"/>
  <c r="GX81" i="1"/>
  <c r="I82" i="1"/>
  <c r="R82" i="1"/>
  <c r="GK82" i="1" s="1"/>
  <c r="AC82" i="1"/>
  <c r="CQ82" i="1" s="1"/>
  <c r="P82" i="1" s="1"/>
  <c r="AE82" i="1"/>
  <c r="AF82" i="1"/>
  <c r="AG82" i="1"/>
  <c r="AH82" i="1"/>
  <c r="AI82" i="1"/>
  <c r="CW82" i="1" s="1"/>
  <c r="V82" i="1" s="1"/>
  <c r="AJ82" i="1"/>
  <c r="CX82" i="1" s="1"/>
  <c r="W82" i="1" s="1"/>
  <c r="CS82" i="1"/>
  <c r="CT82" i="1"/>
  <c r="S82" i="1" s="1"/>
  <c r="CY82" i="1" s="1"/>
  <c r="X82" i="1" s="1"/>
  <c r="CU82" i="1"/>
  <c r="CV82" i="1"/>
  <c r="U82" i="1" s="1"/>
  <c r="GL82" i="1"/>
  <c r="GN82" i="1"/>
  <c r="GO82" i="1"/>
  <c r="GV82" i="1"/>
  <c r="GX82" i="1"/>
  <c r="HC82" i="1"/>
  <c r="C83" i="1"/>
  <c r="D83" i="1"/>
  <c r="T83" i="1"/>
  <c r="AC83" i="1"/>
  <c r="AE83" i="1"/>
  <c r="AF83" i="1"/>
  <c r="CT83" i="1" s="1"/>
  <c r="S83" i="1" s="1"/>
  <c r="AG83" i="1"/>
  <c r="AH83" i="1"/>
  <c r="AI83" i="1"/>
  <c r="CW83" i="1" s="1"/>
  <c r="V83" i="1" s="1"/>
  <c r="AJ83" i="1"/>
  <c r="CX83" i="1" s="1"/>
  <c r="W83" i="1" s="1"/>
  <c r="CU83" i="1"/>
  <c r="CV83" i="1"/>
  <c r="U83" i="1" s="1"/>
  <c r="GL83" i="1"/>
  <c r="GN83" i="1"/>
  <c r="GO83" i="1"/>
  <c r="GV83" i="1"/>
  <c r="HC83" i="1"/>
  <c r="GX83" i="1" s="1"/>
  <c r="I84" i="1"/>
  <c r="V84" i="1"/>
  <c r="AC84" i="1"/>
  <c r="AD84" i="1"/>
  <c r="AE84" i="1"/>
  <c r="CS84" i="1" s="1"/>
  <c r="R84" i="1" s="1"/>
  <c r="GK84" i="1" s="1"/>
  <c r="AF84" i="1"/>
  <c r="AG84" i="1"/>
  <c r="AH84" i="1"/>
  <c r="AI84" i="1"/>
  <c r="AJ84" i="1"/>
  <c r="CQ84" i="1"/>
  <c r="P84" i="1" s="1"/>
  <c r="CP84" i="1" s="1"/>
  <c r="O84" i="1" s="1"/>
  <c r="CR84" i="1"/>
  <c r="Q84" i="1" s="1"/>
  <c r="CT84" i="1"/>
  <c r="S84" i="1" s="1"/>
  <c r="CU84" i="1"/>
  <c r="T84" i="1" s="1"/>
  <c r="CV84" i="1"/>
  <c r="U84" i="1" s="1"/>
  <c r="CW84" i="1"/>
  <c r="CX84" i="1"/>
  <c r="W84" i="1" s="1"/>
  <c r="GL84" i="1"/>
  <c r="GN84" i="1"/>
  <c r="GO84" i="1"/>
  <c r="GV84" i="1"/>
  <c r="HC84" i="1"/>
  <c r="GX84" i="1" s="1"/>
  <c r="C85" i="1"/>
  <c r="D85" i="1"/>
  <c r="P85" i="1"/>
  <c r="Q85" i="1"/>
  <c r="S85" i="1"/>
  <c r="CY85" i="1" s="1"/>
  <c r="V85" i="1"/>
  <c r="X85" i="1"/>
  <c r="AC85" i="1"/>
  <c r="AD85" i="1"/>
  <c r="AE85" i="1"/>
  <c r="CS85" i="1" s="1"/>
  <c r="R85" i="1" s="1"/>
  <c r="GK85" i="1" s="1"/>
  <c r="AF85" i="1"/>
  <c r="CT85" i="1" s="1"/>
  <c r="AG85" i="1"/>
  <c r="AH85" i="1"/>
  <c r="AI85" i="1"/>
  <c r="AJ85" i="1"/>
  <c r="CQ85" i="1"/>
  <c r="CR85" i="1"/>
  <c r="CU85" i="1"/>
  <c r="T85" i="1" s="1"/>
  <c r="CV85" i="1"/>
  <c r="U85" i="1" s="1"/>
  <c r="CW85" i="1"/>
  <c r="CX85" i="1"/>
  <c r="W85" i="1" s="1"/>
  <c r="GL85" i="1"/>
  <c r="GN85" i="1"/>
  <c r="GO85" i="1"/>
  <c r="GV85" i="1"/>
  <c r="HC85" i="1"/>
  <c r="GX85" i="1" s="1"/>
  <c r="C86" i="1"/>
  <c r="D86" i="1"/>
  <c r="S86" i="1"/>
  <c r="CY86" i="1" s="1"/>
  <c r="X86" i="1" s="1"/>
  <c r="AC86" i="1"/>
  <c r="AE86" i="1"/>
  <c r="AF86" i="1"/>
  <c r="AG86" i="1"/>
  <c r="AH86" i="1"/>
  <c r="AI86" i="1"/>
  <c r="AJ86" i="1"/>
  <c r="CT86" i="1"/>
  <c r="CU86" i="1"/>
  <c r="T86" i="1" s="1"/>
  <c r="CV86" i="1"/>
  <c r="U86" i="1" s="1"/>
  <c r="CW86" i="1"/>
  <c r="V86" i="1" s="1"/>
  <c r="CX86" i="1"/>
  <c r="W86" i="1" s="1"/>
  <c r="GL86" i="1"/>
  <c r="GN86" i="1"/>
  <c r="GO86" i="1"/>
  <c r="GV86" i="1"/>
  <c r="HC86" i="1" s="1"/>
  <c r="GX86" i="1" s="1"/>
  <c r="C87" i="1"/>
  <c r="D87" i="1"/>
  <c r="P87" i="1"/>
  <c r="AC87" i="1"/>
  <c r="AE87" i="1"/>
  <c r="CS87" i="1" s="1"/>
  <c r="R87" i="1" s="1"/>
  <c r="GK87" i="1" s="1"/>
  <c r="AF87" i="1"/>
  <c r="CT87" i="1" s="1"/>
  <c r="S87" i="1" s="1"/>
  <c r="AG87" i="1"/>
  <c r="AH87" i="1"/>
  <c r="AI87" i="1"/>
  <c r="CW87" i="1" s="1"/>
  <c r="V87" i="1" s="1"/>
  <c r="AJ87" i="1"/>
  <c r="CX87" i="1" s="1"/>
  <c r="W87" i="1" s="1"/>
  <c r="CQ87" i="1"/>
  <c r="CR87" i="1"/>
  <c r="Q87" i="1" s="1"/>
  <c r="CU87" i="1"/>
  <c r="T87" i="1" s="1"/>
  <c r="CV87" i="1"/>
  <c r="U87" i="1" s="1"/>
  <c r="GL87" i="1"/>
  <c r="GN87" i="1"/>
  <c r="GO87" i="1"/>
  <c r="GV87" i="1"/>
  <c r="HC87" i="1" s="1"/>
  <c r="GX87" i="1" s="1"/>
  <c r="C88" i="1"/>
  <c r="D88" i="1"/>
  <c r="I88" i="1"/>
  <c r="K88" i="1"/>
  <c r="AC88" i="1"/>
  <c r="CQ88" i="1" s="1"/>
  <c r="P88" i="1" s="1"/>
  <c r="AE88" i="1"/>
  <c r="AF88" i="1"/>
  <c r="AG88" i="1"/>
  <c r="AH88" i="1"/>
  <c r="AI88" i="1"/>
  <c r="CW88" i="1" s="1"/>
  <c r="V88" i="1" s="1"/>
  <c r="AJ88" i="1"/>
  <c r="CX88" i="1" s="1"/>
  <c r="W88" i="1" s="1"/>
  <c r="CT88" i="1"/>
  <c r="S88" i="1" s="1"/>
  <c r="CU88" i="1"/>
  <c r="CV88" i="1"/>
  <c r="U88" i="1" s="1"/>
  <c r="GL88" i="1"/>
  <c r="GN88" i="1"/>
  <c r="GO88" i="1"/>
  <c r="GV88" i="1"/>
  <c r="GX88" i="1"/>
  <c r="HC88" i="1"/>
  <c r="C89" i="1"/>
  <c r="D89" i="1"/>
  <c r="W89" i="1"/>
  <c r="AC89" i="1"/>
  <c r="CQ89" i="1" s="1"/>
  <c r="P89" i="1" s="1"/>
  <c r="AE89" i="1"/>
  <c r="CR89" i="1" s="1"/>
  <c r="Q89" i="1" s="1"/>
  <c r="AF89" i="1"/>
  <c r="AG89" i="1"/>
  <c r="CU89" i="1" s="1"/>
  <c r="T89" i="1" s="1"/>
  <c r="AH89" i="1"/>
  <c r="CV89" i="1" s="1"/>
  <c r="U89" i="1" s="1"/>
  <c r="AI89" i="1"/>
  <c r="CW89" i="1" s="1"/>
  <c r="V89" i="1" s="1"/>
  <c r="AJ89" i="1"/>
  <c r="CP89" i="1"/>
  <c r="O89" i="1" s="1"/>
  <c r="CS89" i="1"/>
  <c r="R89" i="1" s="1"/>
  <c r="GK89" i="1" s="1"/>
  <c r="CT89" i="1"/>
  <c r="S89" i="1" s="1"/>
  <c r="CX89" i="1"/>
  <c r="GL89" i="1"/>
  <c r="GN89" i="1"/>
  <c r="GO89" i="1"/>
  <c r="GV89" i="1"/>
  <c r="HC89" i="1" s="1"/>
  <c r="GX89" i="1" s="1"/>
  <c r="C90" i="1"/>
  <c r="D90" i="1"/>
  <c r="T90" i="1"/>
  <c r="AC90" i="1"/>
  <c r="CQ90" i="1" s="1"/>
  <c r="P90" i="1" s="1"/>
  <c r="AE90" i="1"/>
  <c r="AF90" i="1"/>
  <c r="AG90" i="1"/>
  <c r="AH90" i="1"/>
  <c r="AI90" i="1"/>
  <c r="CW90" i="1" s="1"/>
  <c r="V90" i="1" s="1"/>
  <c r="AJ90" i="1"/>
  <c r="CX90" i="1" s="1"/>
  <c r="W90" i="1" s="1"/>
  <c r="CT90" i="1"/>
  <c r="S90" i="1" s="1"/>
  <c r="CU90" i="1"/>
  <c r="CV90" i="1"/>
  <c r="U90" i="1" s="1"/>
  <c r="GL90" i="1"/>
  <c r="GN90" i="1"/>
  <c r="GO90" i="1"/>
  <c r="GV90" i="1"/>
  <c r="GX90" i="1"/>
  <c r="HC90" i="1"/>
  <c r="I91" i="1"/>
  <c r="AC91" i="1"/>
  <c r="AB91" i="1" s="1"/>
  <c r="AD91" i="1"/>
  <c r="AE91" i="1"/>
  <c r="CS91" i="1" s="1"/>
  <c r="R91" i="1" s="1"/>
  <c r="GK91" i="1" s="1"/>
  <c r="AF91" i="1"/>
  <c r="AG91" i="1"/>
  <c r="AH91" i="1"/>
  <c r="CV91" i="1" s="1"/>
  <c r="U91" i="1" s="1"/>
  <c r="AI91" i="1"/>
  <c r="CW91" i="1" s="1"/>
  <c r="V91" i="1" s="1"/>
  <c r="AJ91" i="1"/>
  <c r="CX91" i="1" s="1"/>
  <c r="W91" i="1" s="1"/>
  <c r="CQ91" i="1"/>
  <c r="P91" i="1" s="1"/>
  <c r="CR91" i="1"/>
  <c r="Q91" i="1" s="1"/>
  <c r="CT91" i="1"/>
  <c r="S91" i="1" s="1"/>
  <c r="CU91" i="1"/>
  <c r="T91" i="1" s="1"/>
  <c r="GL91" i="1"/>
  <c r="GN91" i="1"/>
  <c r="GO91" i="1"/>
  <c r="GV91" i="1"/>
  <c r="HC91" i="1" s="1"/>
  <c r="GX91" i="1" s="1"/>
  <c r="C92" i="1"/>
  <c r="D92" i="1"/>
  <c r="R92" i="1"/>
  <c r="GK92" i="1" s="1"/>
  <c r="U92" i="1"/>
  <c r="AC92" i="1"/>
  <c r="CQ92" i="1" s="1"/>
  <c r="P92" i="1" s="1"/>
  <c r="AD92" i="1"/>
  <c r="AE92" i="1"/>
  <c r="CR92" i="1" s="1"/>
  <c r="Q92" i="1" s="1"/>
  <c r="AF92" i="1"/>
  <c r="CT92" i="1" s="1"/>
  <c r="S92" i="1" s="1"/>
  <c r="AG92" i="1"/>
  <c r="AH92" i="1"/>
  <c r="AI92" i="1"/>
  <c r="AJ92" i="1"/>
  <c r="CX92" i="1" s="1"/>
  <c r="W92" i="1" s="1"/>
  <c r="CS92" i="1"/>
  <c r="CU92" i="1"/>
  <c r="T92" i="1" s="1"/>
  <c r="CV92" i="1"/>
  <c r="CW92" i="1"/>
  <c r="V92" i="1" s="1"/>
  <c r="GL92" i="1"/>
  <c r="GN92" i="1"/>
  <c r="GO92" i="1"/>
  <c r="GV92" i="1"/>
  <c r="HC92" i="1"/>
  <c r="GX92" i="1" s="1"/>
  <c r="C93" i="1"/>
  <c r="D93" i="1"/>
  <c r="AC93" i="1"/>
  <c r="AB93" i="1" s="1"/>
  <c r="AD93" i="1"/>
  <c r="AE93" i="1"/>
  <c r="CS93" i="1" s="1"/>
  <c r="R93" i="1" s="1"/>
  <c r="GK93" i="1" s="1"/>
  <c r="AF93" i="1"/>
  <c r="AG93" i="1"/>
  <c r="AH93" i="1"/>
  <c r="CV93" i="1" s="1"/>
  <c r="U93" i="1" s="1"/>
  <c r="AI93" i="1"/>
  <c r="CW93" i="1" s="1"/>
  <c r="V93" i="1" s="1"/>
  <c r="AJ93" i="1"/>
  <c r="CX93" i="1" s="1"/>
  <c r="W93" i="1" s="1"/>
  <c r="CQ93" i="1"/>
  <c r="P93" i="1" s="1"/>
  <c r="CP93" i="1" s="1"/>
  <c r="O93" i="1" s="1"/>
  <c r="CR93" i="1"/>
  <c r="Q93" i="1" s="1"/>
  <c r="CT93" i="1"/>
  <c r="S93" i="1" s="1"/>
  <c r="CU93" i="1"/>
  <c r="T93" i="1" s="1"/>
  <c r="GL93" i="1"/>
  <c r="GN93" i="1"/>
  <c r="GO93" i="1"/>
  <c r="GV93" i="1"/>
  <c r="HC93" i="1" s="1"/>
  <c r="GX93" i="1" s="1"/>
  <c r="C94" i="1"/>
  <c r="D94" i="1"/>
  <c r="R94" i="1"/>
  <c r="GK94" i="1" s="1"/>
  <c r="U94" i="1"/>
  <c r="AC94" i="1"/>
  <c r="CQ94" i="1" s="1"/>
  <c r="P94" i="1" s="1"/>
  <c r="CP94" i="1" s="1"/>
  <c r="O94" i="1" s="1"/>
  <c r="AD94" i="1"/>
  <c r="AE94" i="1"/>
  <c r="CR94" i="1" s="1"/>
  <c r="Q94" i="1" s="1"/>
  <c r="AF94" i="1"/>
  <c r="CT94" i="1" s="1"/>
  <c r="S94" i="1" s="1"/>
  <c r="AG94" i="1"/>
  <c r="AH94" i="1"/>
  <c r="AI94" i="1"/>
  <c r="AJ94" i="1"/>
  <c r="CX94" i="1" s="1"/>
  <c r="W94" i="1" s="1"/>
  <c r="CS94" i="1"/>
  <c r="CU94" i="1"/>
  <c r="T94" i="1" s="1"/>
  <c r="CV94" i="1"/>
  <c r="CW94" i="1"/>
  <c r="V94" i="1" s="1"/>
  <c r="GL94" i="1"/>
  <c r="GN94" i="1"/>
  <c r="GO94" i="1"/>
  <c r="GV94" i="1"/>
  <c r="HC94" i="1"/>
  <c r="GX94" i="1" s="1"/>
  <c r="I95" i="1"/>
  <c r="P95" i="1"/>
  <c r="AC95" i="1"/>
  <c r="AE95" i="1"/>
  <c r="CS95" i="1" s="1"/>
  <c r="R95" i="1" s="1"/>
  <c r="GK95" i="1" s="1"/>
  <c r="AF95" i="1"/>
  <c r="CT95" i="1" s="1"/>
  <c r="S95" i="1" s="1"/>
  <c r="AG95" i="1"/>
  <c r="AH95" i="1"/>
  <c r="AI95" i="1"/>
  <c r="CW95" i="1" s="1"/>
  <c r="V95" i="1" s="1"/>
  <c r="AJ95" i="1"/>
  <c r="CX95" i="1" s="1"/>
  <c r="W95" i="1" s="1"/>
  <c r="CQ95" i="1"/>
  <c r="CR95" i="1"/>
  <c r="Q95" i="1" s="1"/>
  <c r="CP95" i="1" s="1"/>
  <c r="O95" i="1" s="1"/>
  <c r="CU95" i="1"/>
  <c r="T95" i="1" s="1"/>
  <c r="CV95" i="1"/>
  <c r="U95" i="1" s="1"/>
  <c r="GL95" i="1"/>
  <c r="GN95" i="1"/>
  <c r="GO95" i="1"/>
  <c r="GV95" i="1"/>
  <c r="HC95" i="1" s="1"/>
  <c r="GX95" i="1" s="1"/>
  <c r="C96" i="1"/>
  <c r="D96" i="1"/>
  <c r="S96" i="1"/>
  <c r="V96" i="1"/>
  <c r="AC96" i="1"/>
  <c r="CQ96" i="1" s="1"/>
  <c r="P96" i="1" s="1"/>
  <c r="AE96" i="1"/>
  <c r="CR96" i="1" s="1"/>
  <c r="Q96" i="1" s="1"/>
  <c r="AF96" i="1"/>
  <c r="AG96" i="1"/>
  <c r="CU96" i="1" s="1"/>
  <c r="T96" i="1" s="1"/>
  <c r="AH96" i="1"/>
  <c r="AI96" i="1"/>
  <c r="AJ96" i="1"/>
  <c r="CT96" i="1"/>
  <c r="CV96" i="1"/>
  <c r="U96" i="1" s="1"/>
  <c r="CW96" i="1"/>
  <c r="CX96" i="1"/>
  <c r="W96" i="1" s="1"/>
  <c r="GL96" i="1"/>
  <c r="GN96" i="1"/>
  <c r="GO96" i="1"/>
  <c r="GV96" i="1"/>
  <c r="HC96" i="1" s="1"/>
  <c r="GX96" i="1" s="1"/>
  <c r="I97" i="1"/>
  <c r="AC97" i="1"/>
  <c r="AE97" i="1"/>
  <c r="AD97" i="1" s="1"/>
  <c r="AB97" i="1" s="1"/>
  <c r="AF97" i="1"/>
  <c r="CT97" i="1" s="1"/>
  <c r="S97" i="1" s="1"/>
  <c r="AG97" i="1"/>
  <c r="CU97" i="1" s="1"/>
  <c r="T97" i="1" s="1"/>
  <c r="AH97" i="1"/>
  <c r="AI97" i="1"/>
  <c r="AJ97" i="1"/>
  <c r="CX97" i="1" s="1"/>
  <c r="W97" i="1" s="1"/>
  <c r="CQ97" i="1"/>
  <c r="P97" i="1" s="1"/>
  <c r="CS97" i="1"/>
  <c r="R97" i="1" s="1"/>
  <c r="GK97" i="1" s="1"/>
  <c r="CV97" i="1"/>
  <c r="U97" i="1" s="1"/>
  <c r="CW97" i="1"/>
  <c r="V97" i="1" s="1"/>
  <c r="GL97" i="1"/>
  <c r="GN97" i="1"/>
  <c r="GO97" i="1"/>
  <c r="GV97" i="1"/>
  <c r="HC97" i="1"/>
  <c r="GX97" i="1" s="1"/>
  <c r="C98" i="1"/>
  <c r="D98" i="1"/>
  <c r="I98" i="1"/>
  <c r="K98" i="1"/>
  <c r="R98" i="1"/>
  <c r="GK98" i="1" s="1"/>
  <c r="U98" i="1"/>
  <c r="AC98" i="1"/>
  <c r="CQ98" i="1" s="1"/>
  <c r="P98" i="1" s="1"/>
  <c r="AD98" i="1"/>
  <c r="AE98" i="1"/>
  <c r="CR98" i="1" s="1"/>
  <c r="Q98" i="1" s="1"/>
  <c r="AF98" i="1"/>
  <c r="CT98" i="1" s="1"/>
  <c r="S98" i="1" s="1"/>
  <c r="AG98" i="1"/>
  <c r="AH98" i="1"/>
  <c r="AI98" i="1"/>
  <c r="AJ98" i="1"/>
  <c r="CX98" i="1" s="1"/>
  <c r="W98" i="1" s="1"/>
  <c r="CS98" i="1"/>
  <c r="CU98" i="1"/>
  <c r="T98" i="1" s="1"/>
  <c r="CV98" i="1"/>
  <c r="CW98" i="1"/>
  <c r="V98" i="1" s="1"/>
  <c r="GL98" i="1"/>
  <c r="GN98" i="1"/>
  <c r="GO98" i="1"/>
  <c r="GV98" i="1"/>
  <c r="HC98" i="1"/>
  <c r="GX98" i="1" s="1"/>
  <c r="C99" i="1"/>
  <c r="D99" i="1"/>
  <c r="AC99" i="1"/>
  <c r="AB99" i="1" s="1"/>
  <c r="AD99" i="1"/>
  <c r="AE99" i="1"/>
  <c r="CS99" i="1" s="1"/>
  <c r="R99" i="1" s="1"/>
  <c r="GK99" i="1" s="1"/>
  <c r="AF99" i="1"/>
  <c r="AG99" i="1"/>
  <c r="AH99" i="1"/>
  <c r="CV99" i="1" s="1"/>
  <c r="U99" i="1" s="1"/>
  <c r="AI99" i="1"/>
  <c r="CW99" i="1" s="1"/>
  <c r="V99" i="1" s="1"/>
  <c r="AJ99" i="1"/>
  <c r="CX99" i="1" s="1"/>
  <c r="W99" i="1" s="1"/>
  <c r="CQ99" i="1"/>
  <c r="P99" i="1" s="1"/>
  <c r="CR99" i="1"/>
  <c r="Q99" i="1" s="1"/>
  <c r="CT99" i="1"/>
  <c r="S99" i="1" s="1"/>
  <c r="CU99" i="1"/>
  <c r="T99" i="1" s="1"/>
  <c r="GL99" i="1"/>
  <c r="GN99" i="1"/>
  <c r="GO99" i="1"/>
  <c r="GV99" i="1"/>
  <c r="HC99" i="1" s="1"/>
  <c r="GX99" i="1" s="1"/>
  <c r="I100" i="1"/>
  <c r="S100" i="1"/>
  <c r="V100" i="1"/>
  <c r="AC100" i="1"/>
  <c r="CQ100" i="1" s="1"/>
  <c r="P100" i="1" s="1"/>
  <c r="AD100" i="1"/>
  <c r="AE100" i="1"/>
  <c r="CR100" i="1" s="1"/>
  <c r="Q100" i="1" s="1"/>
  <c r="AF100" i="1"/>
  <c r="AG100" i="1"/>
  <c r="CU100" i="1" s="1"/>
  <c r="T100" i="1" s="1"/>
  <c r="AH100" i="1"/>
  <c r="AI100" i="1"/>
  <c r="AJ100" i="1"/>
  <c r="CT100" i="1"/>
  <c r="CV100" i="1"/>
  <c r="U100" i="1" s="1"/>
  <c r="CW100" i="1"/>
  <c r="CX100" i="1"/>
  <c r="W100" i="1" s="1"/>
  <c r="GL100" i="1"/>
  <c r="GN100" i="1"/>
  <c r="GO100" i="1"/>
  <c r="GV100" i="1"/>
  <c r="HC100" i="1" s="1"/>
  <c r="GX100" i="1" s="1"/>
  <c r="C101" i="1"/>
  <c r="D101" i="1"/>
  <c r="P101" i="1"/>
  <c r="AC101" i="1"/>
  <c r="AE101" i="1"/>
  <c r="CS101" i="1" s="1"/>
  <c r="R101" i="1" s="1"/>
  <c r="GK101" i="1" s="1"/>
  <c r="AF101" i="1"/>
  <c r="CT101" i="1" s="1"/>
  <c r="S101" i="1" s="1"/>
  <c r="AG101" i="1"/>
  <c r="AH101" i="1"/>
  <c r="AI101" i="1"/>
  <c r="CW101" i="1" s="1"/>
  <c r="V101" i="1" s="1"/>
  <c r="AJ101" i="1"/>
  <c r="CX101" i="1" s="1"/>
  <c r="W101" i="1" s="1"/>
  <c r="CQ101" i="1"/>
  <c r="CR101" i="1"/>
  <c r="Q101" i="1" s="1"/>
  <c r="CU101" i="1"/>
  <c r="T101" i="1" s="1"/>
  <c r="CV101" i="1"/>
  <c r="U101" i="1" s="1"/>
  <c r="GL101" i="1"/>
  <c r="GN101" i="1"/>
  <c r="GO101" i="1"/>
  <c r="GV101" i="1"/>
  <c r="HC101" i="1" s="1"/>
  <c r="GX101" i="1" s="1"/>
  <c r="C102" i="1"/>
  <c r="D102" i="1"/>
  <c r="S102" i="1"/>
  <c r="V102" i="1"/>
  <c r="AC102" i="1"/>
  <c r="CQ102" i="1" s="1"/>
  <c r="P102" i="1" s="1"/>
  <c r="AE102" i="1"/>
  <c r="CR102" i="1" s="1"/>
  <c r="Q102" i="1" s="1"/>
  <c r="AF102" i="1"/>
  <c r="AG102" i="1"/>
  <c r="CU102" i="1" s="1"/>
  <c r="T102" i="1" s="1"/>
  <c r="AH102" i="1"/>
  <c r="AI102" i="1"/>
  <c r="AJ102" i="1"/>
  <c r="CT102" i="1"/>
  <c r="CV102" i="1"/>
  <c r="U102" i="1" s="1"/>
  <c r="CW102" i="1"/>
  <c r="CX102" i="1"/>
  <c r="W102" i="1" s="1"/>
  <c r="GL102" i="1"/>
  <c r="GN102" i="1"/>
  <c r="GO102" i="1"/>
  <c r="GV102" i="1"/>
  <c r="HC102" i="1" s="1"/>
  <c r="GX102" i="1" s="1"/>
  <c r="C103" i="1"/>
  <c r="D103" i="1"/>
  <c r="P103" i="1"/>
  <c r="AC103" i="1"/>
  <c r="AE103" i="1"/>
  <c r="CS103" i="1" s="1"/>
  <c r="R103" i="1" s="1"/>
  <c r="GK103" i="1" s="1"/>
  <c r="AF103" i="1"/>
  <c r="CT103" i="1" s="1"/>
  <c r="S103" i="1" s="1"/>
  <c r="AG103" i="1"/>
  <c r="AH103" i="1"/>
  <c r="AI103" i="1"/>
  <c r="CW103" i="1" s="1"/>
  <c r="V103" i="1" s="1"/>
  <c r="AJ103" i="1"/>
  <c r="CX103" i="1" s="1"/>
  <c r="W103" i="1" s="1"/>
  <c r="CQ103" i="1"/>
  <c r="CR103" i="1"/>
  <c r="Q103" i="1" s="1"/>
  <c r="CP103" i="1" s="1"/>
  <c r="O103" i="1" s="1"/>
  <c r="CU103" i="1"/>
  <c r="T103" i="1" s="1"/>
  <c r="CV103" i="1"/>
  <c r="U103" i="1" s="1"/>
  <c r="GL103" i="1"/>
  <c r="GN103" i="1"/>
  <c r="GO103" i="1"/>
  <c r="GV103" i="1"/>
  <c r="HC103" i="1" s="1"/>
  <c r="GX103" i="1" s="1"/>
  <c r="C104" i="1"/>
  <c r="D104" i="1"/>
  <c r="I104" i="1"/>
  <c r="K104" i="1"/>
  <c r="AC104" i="1"/>
  <c r="CQ104" i="1" s="1"/>
  <c r="P104" i="1" s="1"/>
  <c r="AE104" i="1"/>
  <c r="AF104" i="1"/>
  <c r="AG104" i="1"/>
  <c r="CU104" i="1" s="1"/>
  <c r="T104" i="1" s="1"/>
  <c r="AH104" i="1"/>
  <c r="AI104" i="1"/>
  <c r="CW104" i="1" s="1"/>
  <c r="V104" i="1" s="1"/>
  <c r="AJ104" i="1"/>
  <c r="CT104" i="1"/>
  <c r="S104" i="1" s="1"/>
  <c r="CV104" i="1"/>
  <c r="U104" i="1" s="1"/>
  <c r="CX104" i="1"/>
  <c r="GL104" i="1"/>
  <c r="GN104" i="1"/>
  <c r="GO104" i="1"/>
  <c r="GV104" i="1"/>
  <c r="GX104" i="1"/>
  <c r="HC104" i="1"/>
  <c r="C105" i="1"/>
  <c r="D105" i="1"/>
  <c r="W105" i="1"/>
  <c r="AC105" i="1"/>
  <c r="CQ105" i="1" s="1"/>
  <c r="P105" i="1" s="1"/>
  <c r="CP105" i="1" s="1"/>
  <c r="O105" i="1" s="1"/>
  <c r="AE105" i="1"/>
  <c r="CR105" i="1" s="1"/>
  <c r="Q105" i="1" s="1"/>
  <c r="AF105" i="1"/>
  <c r="AG105" i="1"/>
  <c r="CU105" i="1" s="1"/>
  <c r="T105" i="1" s="1"/>
  <c r="AH105" i="1"/>
  <c r="CV105" i="1" s="1"/>
  <c r="U105" i="1" s="1"/>
  <c r="AI105" i="1"/>
  <c r="CW105" i="1" s="1"/>
  <c r="V105" i="1" s="1"/>
  <c r="AJ105" i="1"/>
  <c r="CS105" i="1"/>
  <c r="R105" i="1" s="1"/>
  <c r="GK105" i="1" s="1"/>
  <c r="CT105" i="1"/>
  <c r="S105" i="1" s="1"/>
  <c r="CX105" i="1"/>
  <c r="GL105" i="1"/>
  <c r="GN105" i="1"/>
  <c r="GO105" i="1"/>
  <c r="GV105" i="1"/>
  <c r="GX105" i="1"/>
  <c r="HC105" i="1"/>
  <c r="I106" i="1"/>
  <c r="R106" i="1"/>
  <c r="GK106" i="1" s="1"/>
  <c r="AC106" i="1"/>
  <c r="CQ106" i="1" s="1"/>
  <c r="P106" i="1" s="1"/>
  <c r="AD106" i="1"/>
  <c r="AB106" i="1" s="1"/>
  <c r="AE106" i="1"/>
  <c r="AF106" i="1"/>
  <c r="CT106" i="1" s="1"/>
  <c r="S106" i="1" s="1"/>
  <c r="AG106" i="1"/>
  <c r="AH106" i="1"/>
  <c r="CV106" i="1" s="1"/>
  <c r="U106" i="1" s="1"/>
  <c r="AI106" i="1"/>
  <c r="AJ106" i="1"/>
  <c r="CX106" i="1" s="1"/>
  <c r="W106" i="1" s="1"/>
  <c r="CR106" i="1"/>
  <c r="Q106" i="1" s="1"/>
  <c r="CS106" i="1"/>
  <c r="CU106" i="1"/>
  <c r="T106" i="1" s="1"/>
  <c r="CW106" i="1"/>
  <c r="V106" i="1" s="1"/>
  <c r="GL106" i="1"/>
  <c r="GN106" i="1"/>
  <c r="GO106" i="1"/>
  <c r="GV106" i="1"/>
  <c r="HC106" i="1"/>
  <c r="GX106" i="1" s="1"/>
  <c r="C107" i="1"/>
  <c r="D107" i="1"/>
  <c r="AC107" i="1"/>
  <c r="AB107" i="1" s="1"/>
  <c r="AD107" i="1"/>
  <c r="AE107" i="1"/>
  <c r="CS107" i="1" s="1"/>
  <c r="R107" i="1" s="1"/>
  <c r="GK107" i="1" s="1"/>
  <c r="AF107" i="1"/>
  <c r="AG107" i="1"/>
  <c r="AH107" i="1"/>
  <c r="CV107" i="1" s="1"/>
  <c r="U107" i="1" s="1"/>
  <c r="AI107" i="1"/>
  <c r="CW107" i="1" s="1"/>
  <c r="V107" i="1" s="1"/>
  <c r="AJ107" i="1"/>
  <c r="CX107" i="1" s="1"/>
  <c r="W107" i="1" s="1"/>
  <c r="CQ107" i="1"/>
  <c r="P107" i="1" s="1"/>
  <c r="CR107" i="1"/>
  <c r="Q107" i="1" s="1"/>
  <c r="CT107" i="1"/>
  <c r="S107" i="1" s="1"/>
  <c r="CU107" i="1"/>
  <c r="T107" i="1" s="1"/>
  <c r="GL107" i="1"/>
  <c r="GN107" i="1"/>
  <c r="GO107" i="1"/>
  <c r="GV107" i="1"/>
  <c r="HC107" i="1" s="1"/>
  <c r="GX107" i="1" s="1"/>
  <c r="C108" i="1"/>
  <c r="D108" i="1"/>
  <c r="R108" i="1"/>
  <c r="GK108" i="1" s="1"/>
  <c r="U108" i="1"/>
  <c r="AC108" i="1"/>
  <c r="CQ108" i="1" s="1"/>
  <c r="P108" i="1" s="1"/>
  <c r="CP108" i="1" s="1"/>
  <c r="O108" i="1" s="1"/>
  <c r="AD108" i="1"/>
  <c r="AE108" i="1"/>
  <c r="AF108" i="1"/>
  <c r="CT108" i="1" s="1"/>
  <c r="S108" i="1" s="1"/>
  <c r="AG108" i="1"/>
  <c r="AH108" i="1"/>
  <c r="AI108" i="1"/>
  <c r="AJ108" i="1"/>
  <c r="CX108" i="1" s="1"/>
  <c r="W108" i="1" s="1"/>
  <c r="CR108" i="1"/>
  <c r="Q108" i="1" s="1"/>
  <c r="CS108" i="1"/>
  <c r="CU108" i="1"/>
  <c r="T108" i="1" s="1"/>
  <c r="CV108" i="1"/>
  <c r="CW108" i="1"/>
  <c r="V108" i="1" s="1"/>
  <c r="GL108" i="1"/>
  <c r="GN108" i="1"/>
  <c r="GO108" i="1"/>
  <c r="GV108" i="1"/>
  <c r="HC108" i="1"/>
  <c r="GX108" i="1" s="1"/>
  <c r="C109" i="1"/>
  <c r="D109" i="1"/>
  <c r="AC109" i="1"/>
  <c r="AB109" i="1" s="1"/>
  <c r="AD109" i="1"/>
  <c r="AE109" i="1"/>
  <c r="CS109" i="1" s="1"/>
  <c r="R109" i="1" s="1"/>
  <c r="GK109" i="1" s="1"/>
  <c r="AF109" i="1"/>
  <c r="AG109" i="1"/>
  <c r="AH109" i="1"/>
  <c r="CV109" i="1" s="1"/>
  <c r="U109" i="1" s="1"/>
  <c r="AI109" i="1"/>
  <c r="CW109" i="1" s="1"/>
  <c r="V109" i="1" s="1"/>
  <c r="AJ109" i="1"/>
  <c r="CX109" i="1" s="1"/>
  <c r="W109" i="1" s="1"/>
  <c r="CQ109" i="1"/>
  <c r="P109" i="1" s="1"/>
  <c r="CP109" i="1" s="1"/>
  <c r="O109" i="1" s="1"/>
  <c r="CR109" i="1"/>
  <c r="Q109" i="1" s="1"/>
  <c r="CT109" i="1"/>
  <c r="S109" i="1" s="1"/>
  <c r="CU109" i="1"/>
  <c r="T109" i="1" s="1"/>
  <c r="GL109" i="1"/>
  <c r="GN109" i="1"/>
  <c r="GO109" i="1"/>
  <c r="GV109" i="1"/>
  <c r="HC109" i="1" s="1"/>
  <c r="GX109" i="1" s="1"/>
  <c r="C110" i="1"/>
  <c r="D110" i="1"/>
  <c r="R110" i="1"/>
  <c r="GK110" i="1" s="1"/>
  <c r="U110" i="1"/>
  <c r="AC110" i="1"/>
  <c r="CQ110" i="1" s="1"/>
  <c r="P110" i="1" s="1"/>
  <c r="AD110" i="1"/>
  <c r="AE110" i="1"/>
  <c r="AF110" i="1"/>
  <c r="CT110" i="1" s="1"/>
  <c r="S110" i="1" s="1"/>
  <c r="AG110" i="1"/>
  <c r="AH110" i="1"/>
  <c r="AI110" i="1"/>
  <c r="AJ110" i="1"/>
  <c r="CX110" i="1" s="1"/>
  <c r="W110" i="1" s="1"/>
  <c r="CR110" i="1"/>
  <c r="Q110" i="1" s="1"/>
  <c r="CS110" i="1"/>
  <c r="CU110" i="1"/>
  <c r="T110" i="1" s="1"/>
  <c r="CV110" i="1"/>
  <c r="CW110" i="1"/>
  <c r="V110" i="1" s="1"/>
  <c r="GL110" i="1"/>
  <c r="GN110" i="1"/>
  <c r="GO110" i="1"/>
  <c r="GV110" i="1"/>
  <c r="HC110" i="1"/>
  <c r="GX110" i="1" s="1"/>
  <c r="C111" i="1"/>
  <c r="D111" i="1"/>
  <c r="AC111" i="1"/>
  <c r="AB111" i="1" s="1"/>
  <c r="AD111" i="1"/>
  <c r="AE111" i="1"/>
  <c r="CS111" i="1" s="1"/>
  <c r="R111" i="1" s="1"/>
  <c r="GK111" i="1" s="1"/>
  <c r="AF111" i="1"/>
  <c r="AG111" i="1"/>
  <c r="AH111" i="1"/>
  <c r="CV111" i="1" s="1"/>
  <c r="U111" i="1" s="1"/>
  <c r="AI111" i="1"/>
  <c r="CW111" i="1" s="1"/>
  <c r="V111" i="1" s="1"/>
  <c r="AJ111" i="1"/>
  <c r="CX111" i="1" s="1"/>
  <c r="W111" i="1" s="1"/>
  <c r="CQ111" i="1"/>
  <c r="P111" i="1" s="1"/>
  <c r="CR111" i="1"/>
  <c r="Q111" i="1" s="1"/>
  <c r="CT111" i="1"/>
  <c r="S111" i="1" s="1"/>
  <c r="CU111" i="1"/>
  <c r="T111" i="1" s="1"/>
  <c r="GL111" i="1"/>
  <c r="GN111" i="1"/>
  <c r="GO111" i="1"/>
  <c r="GV111" i="1"/>
  <c r="HC111" i="1" s="1"/>
  <c r="GX111" i="1" s="1"/>
  <c r="C112" i="1"/>
  <c r="D112" i="1"/>
  <c r="R112" i="1"/>
  <c r="GK112" i="1" s="1"/>
  <c r="U112" i="1"/>
  <c r="AC112" i="1"/>
  <c r="CQ112" i="1" s="1"/>
  <c r="P112" i="1" s="1"/>
  <c r="CP112" i="1" s="1"/>
  <c r="O112" i="1" s="1"/>
  <c r="AD112" i="1"/>
  <c r="AE112" i="1"/>
  <c r="AF112" i="1"/>
  <c r="CT112" i="1" s="1"/>
  <c r="S112" i="1" s="1"/>
  <c r="AG112" i="1"/>
  <c r="AH112" i="1"/>
  <c r="AI112" i="1"/>
  <c r="AJ112" i="1"/>
  <c r="CX112" i="1" s="1"/>
  <c r="W112" i="1" s="1"/>
  <c r="CR112" i="1"/>
  <c r="Q112" i="1" s="1"/>
  <c r="CS112" i="1"/>
  <c r="CU112" i="1"/>
  <c r="T112" i="1" s="1"/>
  <c r="CV112" i="1"/>
  <c r="CW112" i="1"/>
  <c r="V112" i="1" s="1"/>
  <c r="GL112" i="1"/>
  <c r="GN112" i="1"/>
  <c r="GO112" i="1"/>
  <c r="GV112" i="1"/>
  <c r="HC112" i="1"/>
  <c r="GX112" i="1" s="1"/>
  <c r="C113" i="1"/>
  <c r="D113" i="1"/>
  <c r="I113" i="1"/>
  <c r="K113" i="1"/>
  <c r="V113" i="1"/>
  <c r="AC113" i="1"/>
  <c r="CQ113" i="1" s="1"/>
  <c r="P113" i="1" s="1"/>
  <c r="CP113" i="1" s="1"/>
  <c r="O113" i="1" s="1"/>
  <c r="AE113" i="1"/>
  <c r="AD113" i="1" s="1"/>
  <c r="AB113" i="1" s="1"/>
  <c r="AF113" i="1"/>
  <c r="CT113" i="1" s="1"/>
  <c r="S113" i="1" s="1"/>
  <c r="AG113" i="1"/>
  <c r="CU113" i="1" s="1"/>
  <c r="T113" i="1" s="1"/>
  <c r="AH113" i="1"/>
  <c r="CV113" i="1" s="1"/>
  <c r="U113" i="1" s="1"/>
  <c r="AI113" i="1"/>
  <c r="AJ113" i="1"/>
  <c r="CX113" i="1" s="1"/>
  <c r="W113" i="1" s="1"/>
  <c r="CR113" i="1"/>
  <c r="Q113" i="1" s="1"/>
  <c r="CS113" i="1"/>
  <c r="R113" i="1" s="1"/>
  <c r="CW113" i="1"/>
  <c r="GK113" i="1"/>
  <c r="GL113" i="1"/>
  <c r="GN113" i="1"/>
  <c r="GO113" i="1"/>
  <c r="GV113" i="1"/>
  <c r="HC113" i="1"/>
  <c r="GX113" i="1" s="1"/>
  <c r="C114" i="1"/>
  <c r="D114" i="1"/>
  <c r="I114" i="1"/>
  <c r="K114" i="1"/>
  <c r="AC114" i="1"/>
  <c r="AE114" i="1"/>
  <c r="AD114" i="1" s="1"/>
  <c r="AB114" i="1" s="1"/>
  <c r="AF114" i="1"/>
  <c r="CT114" i="1" s="1"/>
  <c r="S114" i="1" s="1"/>
  <c r="AG114" i="1"/>
  <c r="CU114" i="1" s="1"/>
  <c r="T114" i="1" s="1"/>
  <c r="AH114" i="1"/>
  <c r="AI114" i="1"/>
  <c r="AJ114" i="1"/>
  <c r="CX114" i="1" s="1"/>
  <c r="W114" i="1" s="1"/>
  <c r="CQ114" i="1"/>
  <c r="P114" i="1" s="1"/>
  <c r="CS114" i="1"/>
  <c r="R114" i="1" s="1"/>
  <c r="GK114" i="1" s="1"/>
  <c r="CV114" i="1"/>
  <c r="U114" i="1" s="1"/>
  <c r="CW114" i="1"/>
  <c r="V114" i="1" s="1"/>
  <c r="GL114" i="1"/>
  <c r="GN114" i="1"/>
  <c r="GO114" i="1"/>
  <c r="GV114" i="1"/>
  <c r="GX114" i="1"/>
  <c r="HC114" i="1"/>
  <c r="C115" i="1"/>
  <c r="D115" i="1"/>
  <c r="I115" i="1"/>
  <c r="K115" i="1"/>
  <c r="R115" i="1"/>
  <c r="GK115" i="1" s="1"/>
  <c r="U115" i="1"/>
  <c r="AC115" i="1"/>
  <c r="CQ115" i="1" s="1"/>
  <c r="P115" i="1" s="1"/>
  <c r="AD115" i="1"/>
  <c r="AE115" i="1"/>
  <c r="AF115" i="1"/>
  <c r="CT115" i="1" s="1"/>
  <c r="S115" i="1" s="1"/>
  <c r="CY115" i="1" s="1"/>
  <c r="X115" i="1" s="1"/>
  <c r="AG115" i="1"/>
  <c r="AH115" i="1"/>
  <c r="AI115" i="1"/>
  <c r="CW115" i="1" s="1"/>
  <c r="V115" i="1" s="1"/>
  <c r="AJ115" i="1"/>
  <c r="CX115" i="1" s="1"/>
  <c r="W115" i="1" s="1"/>
  <c r="CR115" i="1"/>
  <c r="Q115" i="1" s="1"/>
  <c r="CS115" i="1"/>
  <c r="CU115" i="1"/>
  <c r="T115" i="1" s="1"/>
  <c r="CV115" i="1"/>
  <c r="GL115" i="1"/>
  <c r="GN115" i="1"/>
  <c r="GO115" i="1"/>
  <c r="GV115" i="1"/>
  <c r="HC115" i="1"/>
  <c r="GX115" i="1" s="1"/>
  <c r="C116" i="1"/>
  <c r="D116" i="1"/>
  <c r="X116" i="1"/>
  <c r="AC116" i="1"/>
  <c r="AD116" i="1"/>
  <c r="AE116" i="1"/>
  <c r="CS116" i="1" s="1"/>
  <c r="R116" i="1" s="1"/>
  <c r="AF116" i="1"/>
  <c r="AG116" i="1"/>
  <c r="AH116" i="1"/>
  <c r="CV116" i="1" s="1"/>
  <c r="U116" i="1" s="1"/>
  <c r="AI116" i="1"/>
  <c r="CW116" i="1" s="1"/>
  <c r="V116" i="1" s="1"/>
  <c r="AJ116" i="1"/>
  <c r="CX116" i="1" s="1"/>
  <c r="W116" i="1" s="1"/>
  <c r="CR116" i="1"/>
  <c r="Q116" i="1" s="1"/>
  <c r="CT116" i="1"/>
  <c r="S116" i="1" s="1"/>
  <c r="CU116" i="1"/>
  <c r="T116" i="1" s="1"/>
  <c r="CY116" i="1"/>
  <c r="CZ116" i="1"/>
  <c r="Y116" i="1" s="1"/>
  <c r="GK116" i="1"/>
  <c r="GL116" i="1"/>
  <c r="GN116" i="1"/>
  <c r="GO116" i="1"/>
  <c r="GV116" i="1"/>
  <c r="HC116" i="1" s="1"/>
  <c r="GX116" i="1" s="1"/>
  <c r="C117" i="1"/>
  <c r="D117" i="1"/>
  <c r="P117" i="1"/>
  <c r="U117" i="1"/>
  <c r="AC117" i="1"/>
  <c r="CQ117" i="1" s="1"/>
  <c r="AD117" i="1"/>
  <c r="AE117" i="1"/>
  <c r="AF117" i="1"/>
  <c r="AG117" i="1"/>
  <c r="AH117" i="1"/>
  <c r="AI117" i="1"/>
  <c r="CW117" i="1" s="1"/>
  <c r="V117" i="1" s="1"/>
  <c r="AJ117" i="1"/>
  <c r="CX117" i="1" s="1"/>
  <c r="W117" i="1" s="1"/>
  <c r="CR117" i="1"/>
  <c r="Q117" i="1" s="1"/>
  <c r="CS117" i="1"/>
  <c r="R117" i="1" s="1"/>
  <c r="GK117" i="1" s="1"/>
  <c r="CT117" i="1"/>
  <c r="S117" i="1" s="1"/>
  <c r="CY117" i="1" s="1"/>
  <c r="X117" i="1" s="1"/>
  <c r="CU117" i="1"/>
  <c r="T117" i="1" s="1"/>
  <c r="CV117" i="1"/>
  <c r="CZ117" i="1"/>
  <c r="Y117" i="1" s="1"/>
  <c r="GL117" i="1"/>
  <c r="GN117" i="1"/>
  <c r="GO117" i="1"/>
  <c r="GV117" i="1"/>
  <c r="HC117" i="1"/>
  <c r="GX117" i="1" s="1"/>
  <c r="C118" i="1"/>
  <c r="D118" i="1"/>
  <c r="I118" i="1"/>
  <c r="K118" i="1"/>
  <c r="R118" i="1"/>
  <c r="GK118" i="1" s="1"/>
  <c r="AC118" i="1"/>
  <c r="CQ118" i="1" s="1"/>
  <c r="P118" i="1" s="1"/>
  <c r="AE118" i="1"/>
  <c r="AD118" i="1" s="1"/>
  <c r="AB118" i="1" s="1"/>
  <c r="AF118" i="1"/>
  <c r="CT118" i="1" s="1"/>
  <c r="S118" i="1" s="1"/>
  <c r="AG118" i="1"/>
  <c r="CU118" i="1" s="1"/>
  <c r="T118" i="1" s="1"/>
  <c r="AH118" i="1"/>
  <c r="CV118" i="1" s="1"/>
  <c r="U118" i="1" s="1"/>
  <c r="AI118" i="1"/>
  <c r="AJ118" i="1"/>
  <c r="CX118" i="1" s="1"/>
  <c r="W118" i="1" s="1"/>
  <c r="CR118" i="1"/>
  <c r="CS118" i="1"/>
  <c r="CW118" i="1"/>
  <c r="V118" i="1" s="1"/>
  <c r="GL118" i="1"/>
  <c r="GN118" i="1"/>
  <c r="GO118" i="1"/>
  <c r="GV118" i="1"/>
  <c r="HC118" i="1"/>
  <c r="GX118" i="1" s="1"/>
  <c r="I119" i="1"/>
  <c r="GX119" i="1" s="1"/>
  <c r="AC119" i="1"/>
  <c r="CQ119" i="1" s="1"/>
  <c r="P119" i="1" s="1"/>
  <c r="AE119" i="1"/>
  <c r="AD119" i="1" s="1"/>
  <c r="AF119" i="1"/>
  <c r="AG119" i="1"/>
  <c r="AH119" i="1"/>
  <c r="AI119" i="1"/>
  <c r="CW119" i="1" s="1"/>
  <c r="V119" i="1" s="1"/>
  <c r="AJ119" i="1"/>
  <c r="CX119" i="1" s="1"/>
  <c r="CS119" i="1"/>
  <c r="CT119" i="1"/>
  <c r="CU119" i="1"/>
  <c r="CV119" i="1"/>
  <c r="U119" i="1" s="1"/>
  <c r="GL119" i="1"/>
  <c r="GN119" i="1"/>
  <c r="GO119" i="1"/>
  <c r="GV119" i="1"/>
  <c r="HC119" i="1"/>
  <c r="C120" i="1"/>
  <c r="D120" i="1"/>
  <c r="S120" i="1"/>
  <c r="CY120" i="1" s="1"/>
  <c r="X120" i="1" s="1"/>
  <c r="AC120" i="1"/>
  <c r="CQ120" i="1" s="1"/>
  <c r="P120" i="1" s="1"/>
  <c r="CP120" i="1" s="1"/>
  <c r="O120" i="1" s="1"/>
  <c r="AD120" i="1"/>
  <c r="AE120" i="1"/>
  <c r="AF120" i="1"/>
  <c r="AG120" i="1"/>
  <c r="CU120" i="1" s="1"/>
  <c r="T120" i="1" s="1"/>
  <c r="AH120" i="1"/>
  <c r="CV120" i="1" s="1"/>
  <c r="U120" i="1" s="1"/>
  <c r="AI120" i="1"/>
  <c r="CW120" i="1" s="1"/>
  <c r="V120" i="1" s="1"/>
  <c r="AJ120" i="1"/>
  <c r="CR120" i="1"/>
  <c r="Q120" i="1" s="1"/>
  <c r="CS120" i="1"/>
  <c r="R120" i="1" s="1"/>
  <c r="GK120" i="1" s="1"/>
  <c r="CT120" i="1"/>
  <c r="CX120" i="1"/>
  <c r="W120" i="1" s="1"/>
  <c r="GL120" i="1"/>
  <c r="GN120" i="1"/>
  <c r="GO120" i="1"/>
  <c r="GV120" i="1"/>
  <c r="HC120" i="1"/>
  <c r="GX120" i="1" s="1"/>
  <c r="C121" i="1"/>
  <c r="D121" i="1"/>
  <c r="I121" i="1"/>
  <c r="K121" i="1"/>
  <c r="W121" i="1"/>
  <c r="AC121" i="1"/>
  <c r="AB121" i="1" s="1"/>
  <c r="AD121" i="1"/>
  <c r="AE121" i="1"/>
  <c r="CS121" i="1" s="1"/>
  <c r="R121" i="1" s="1"/>
  <c r="GK121" i="1" s="1"/>
  <c r="AF121" i="1"/>
  <c r="AG121" i="1"/>
  <c r="CU121" i="1" s="1"/>
  <c r="T121" i="1" s="1"/>
  <c r="AH121" i="1"/>
  <c r="AI121" i="1"/>
  <c r="AJ121" i="1"/>
  <c r="CR121" i="1"/>
  <c r="Q121" i="1" s="1"/>
  <c r="CT121" i="1"/>
  <c r="S121" i="1" s="1"/>
  <c r="CV121" i="1"/>
  <c r="U121" i="1" s="1"/>
  <c r="CW121" i="1"/>
  <c r="CX121" i="1"/>
  <c r="GL121" i="1"/>
  <c r="GN121" i="1"/>
  <c r="GO121" i="1"/>
  <c r="GV121" i="1"/>
  <c r="HC121" i="1"/>
  <c r="GX121" i="1" s="1"/>
  <c r="C122" i="1"/>
  <c r="D122" i="1"/>
  <c r="Q122" i="1"/>
  <c r="AC122" i="1"/>
  <c r="AE122" i="1"/>
  <c r="AF122" i="1"/>
  <c r="CT122" i="1" s="1"/>
  <c r="S122" i="1" s="1"/>
  <c r="AG122" i="1"/>
  <c r="CU122" i="1" s="1"/>
  <c r="T122" i="1" s="1"/>
  <c r="AH122" i="1"/>
  <c r="AI122" i="1"/>
  <c r="CW122" i="1" s="1"/>
  <c r="V122" i="1" s="1"/>
  <c r="AJ122" i="1"/>
  <c r="CQ122" i="1"/>
  <c r="P122" i="1" s="1"/>
  <c r="CR122" i="1"/>
  <c r="CV122" i="1"/>
  <c r="U122" i="1" s="1"/>
  <c r="CX122" i="1"/>
  <c r="W122" i="1" s="1"/>
  <c r="GL122" i="1"/>
  <c r="GN122" i="1"/>
  <c r="GO122" i="1"/>
  <c r="GV122" i="1"/>
  <c r="GX122" i="1"/>
  <c r="HC122" i="1"/>
  <c r="I123" i="1"/>
  <c r="T123" i="1"/>
  <c r="AC123" i="1"/>
  <c r="AD123" i="1"/>
  <c r="AB123" i="1" s="1"/>
  <c r="AE123" i="1"/>
  <c r="AF123" i="1"/>
  <c r="CT123" i="1" s="1"/>
  <c r="S123" i="1" s="1"/>
  <c r="AG123" i="1"/>
  <c r="AH123" i="1"/>
  <c r="CV123" i="1" s="1"/>
  <c r="U123" i="1" s="1"/>
  <c r="AI123" i="1"/>
  <c r="AJ123" i="1"/>
  <c r="CQ123" i="1"/>
  <c r="P123" i="1" s="1"/>
  <c r="CR123" i="1"/>
  <c r="CS123" i="1"/>
  <c r="CU123" i="1"/>
  <c r="CW123" i="1"/>
  <c r="V123" i="1" s="1"/>
  <c r="CX123" i="1"/>
  <c r="W123" i="1" s="1"/>
  <c r="GL123" i="1"/>
  <c r="GN123" i="1"/>
  <c r="GO123" i="1"/>
  <c r="GV123" i="1"/>
  <c r="HC123" i="1" s="1"/>
  <c r="GX123" i="1" s="1"/>
  <c r="C124" i="1"/>
  <c r="D124" i="1"/>
  <c r="I124" i="1"/>
  <c r="K124" i="1"/>
  <c r="T124" i="1"/>
  <c r="W124" i="1"/>
  <c r="AC124" i="1"/>
  <c r="AE124" i="1"/>
  <c r="AF124" i="1"/>
  <c r="CT124" i="1" s="1"/>
  <c r="S124" i="1" s="1"/>
  <c r="CZ124" i="1" s="1"/>
  <c r="Y124" i="1" s="1"/>
  <c r="AG124" i="1"/>
  <c r="AH124" i="1"/>
  <c r="CV124" i="1" s="1"/>
  <c r="U124" i="1" s="1"/>
  <c r="AI124" i="1"/>
  <c r="AJ124" i="1"/>
  <c r="CQ124" i="1"/>
  <c r="P124" i="1" s="1"/>
  <c r="CU124" i="1"/>
  <c r="CW124" i="1"/>
  <c r="V124" i="1" s="1"/>
  <c r="CX124" i="1"/>
  <c r="CY124" i="1"/>
  <c r="X124" i="1" s="1"/>
  <c r="GL124" i="1"/>
  <c r="GN124" i="1"/>
  <c r="GO124" i="1"/>
  <c r="GV124" i="1"/>
  <c r="HC124" i="1"/>
  <c r="GX124" i="1" s="1"/>
  <c r="C125" i="1"/>
  <c r="D125" i="1"/>
  <c r="V125" i="1"/>
  <c r="AC125" i="1"/>
  <c r="AE125" i="1"/>
  <c r="AF125" i="1"/>
  <c r="CT125" i="1" s="1"/>
  <c r="S125" i="1" s="1"/>
  <c r="AG125" i="1"/>
  <c r="CU125" i="1" s="1"/>
  <c r="T125" i="1" s="1"/>
  <c r="AH125" i="1"/>
  <c r="AI125" i="1"/>
  <c r="AJ125" i="1"/>
  <c r="CX125" i="1" s="1"/>
  <c r="W125" i="1" s="1"/>
  <c r="CQ125" i="1"/>
  <c r="P125" i="1" s="1"/>
  <c r="CV125" i="1"/>
  <c r="U125" i="1" s="1"/>
  <c r="CW125" i="1"/>
  <c r="GL125" i="1"/>
  <c r="GN125" i="1"/>
  <c r="GO125" i="1"/>
  <c r="GV125" i="1"/>
  <c r="GX125" i="1"/>
  <c r="HC125" i="1"/>
  <c r="C126" i="1"/>
  <c r="D126" i="1"/>
  <c r="I126" i="1"/>
  <c r="K126" i="1"/>
  <c r="P126" i="1"/>
  <c r="U126" i="1"/>
  <c r="AC126" i="1"/>
  <c r="CQ126" i="1" s="1"/>
  <c r="AD126" i="1"/>
  <c r="AE126" i="1"/>
  <c r="AF126" i="1"/>
  <c r="AG126" i="1"/>
  <c r="AH126" i="1"/>
  <c r="AI126" i="1"/>
  <c r="CW126" i="1" s="1"/>
  <c r="V126" i="1" s="1"/>
  <c r="AJ126" i="1"/>
  <c r="CX126" i="1" s="1"/>
  <c r="W126" i="1" s="1"/>
  <c r="CR126" i="1"/>
  <c r="Q126" i="1" s="1"/>
  <c r="CS126" i="1"/>
  <c r="R126" i="1" s="1"/>
  <c r="GK126" i="1" s="1"/>
  <c r="CT126" i="1"/>
  <c r="S126" i="1" s="1"/>
  <c r="CY126" i="1" s="1"/>
  <c r="X126" i="1" s="1"/>
  <c r="CU126" i="1"/>
  <c r="T126" i="1" s="1"/>
  <c r="CV126" i="1"/>
  <c r="CZ126" i="1"/>
  <c r="Y126" i="1" s="1"/>
  <c r="GL126" i="1"/>
  <c r="GN126" i="1"/>
  <c r="GO126" i="1"/>
  <c r="GV126" i="1"/>
  <c r="HC126" i="1"/>
  <c r="GX126" i="1" s="1"/>
  <c r="C127" i="1"/>
  <c r="D127" i="1"/>
  <c r="I127" i="1"/>
  <c r="K127" i="1"/>
  <c r="R127" i="1"/>
  <c r="GK127" i="1" s="1"/>
  <c r="AC127" i="1"/>
  <c r="CQ127" i="1" s="1"/>
  <c r="P127" i="1" s="1"/>
  <c r="AE127" i="1"/>
  <c r="AD127" i="1" s="1"/>
  <c r="AB127" i="1" s="1"/>
  <c r="AF127" i="1"/>
  <c r="CT127" i="1" s="1"/>
  <c r="S127" i="1" s="1"/>
  <c r="AG127" i="1"/>
  <c r="CU127" i="1" s="1"/>
  <c r="T127" i="1" s="1"/>
  <c r="AH127" i="1"/>
  <c r="CV127" i="1" s="1"/>
  <c r="U127" i="1" s="1"/>
  <c r="AI127" i="1"/>
  <c r="AJ127" i="1"/>
  <c r="CX127" i="1" s="1"/>
  <c r="W127" i="1" s="1"/>
  <c r="CR127" i="1"/>
  <c r="CS127" i="1"/>
  <c r="CW127" i="1"/>
  <c r="V127" i="1" s="1"/>
  <c r="GL127" i="1"/>
  <c r="GN127" i="1"/>
  <c r="GO127" i="1"/>
  <c r="GV127" i="1"/>
  <c r="HC127" i="1"/>
  <c r="GX127" i="1" s="1"/>
  <c r="C128" i="1"/>
  <c r="D128" i="1"/>
  <c r="I128" i="1"/>
  <c r="K128" i="1"/>
  <c r="V128" i="1"/>
  <c r="W128" i="1"/>
  <c r="AC128" i="1"/>
  <c r="AE128" i="1"/>
  <c r="AF128" i="1"/>
  <c r="CT128" i="1" s="1"/>
  <c r="S128" i="1" s="1"/>
  <c r="AG128" i="1"/>
  <c r="CU128" i="1" s="1"/>
  <c r="T128" i="1" s="1"/>
  <c r="AH128" i="1"/>
  <c r="AI128" i="1"/>
  <c r="AJ128" i="1"/>
  <c r="CX128" i="1" s="1"/>
  <c r="CQ128" i="1"/>
  <c r="P128" i="1" s="1"/>
  <c r="CS128" i="1"/>
  <c r="R128" i="1" s="1"/>
  <c r="GK128" i="1" s="1"/>
  <c r="CV128" i="1"/>
  <c r="U128" i="1" s="1"/>
  <c r="CW128" i="1"/>
  <c r="GL128" i="1"/>
  <c r="GN128" i="1"/>
  <c r="GO128" i="1"/>
  <c r="GV128" i="1"/>
  <c r="HC128" i="1"/>
  <c r="GX128" i="1" s="1"/>
  <c r="C129" i="1"/>
  <c r="D129" i="1"/>
  <c r="I129" i="1"/>
  <c r="K129" i="1"/>
  <c r="R129" i="1"/>
  <c r="U129" i="1"/>
  <c r="AC129" i="1"/>
  <c r="CQ129" i="1" s="1"/>
  <c r="P129" i="1" s="1"/>
  <c r="AD129" i="1"/>
  <c r="AE129" i="1"/>
  <c r="AF129" i="1"/>
  <c r="CT129" i="1" s="1"/>
  <c r="S129" i="1" s="1"/>
  <c r="AG129" i="1"/>
  <c r="AH129" i="1"/>
  <c r="AI129" i="1"/>
  <c r="AJ129" i="1"/>
  <c r="CX129" i="1" s="1"/>
  <c r="W129" i="1" s="1"/>
  <c r="CR129" i="1"/>
  <c r="Q129" i="1" s="1"/>
  <c r="CS129" i="1"/>
  <c r="CU129" i="1"/>
  <c r="T129" i="1" s="1"/>
  <c r="CV129" i="1"/>
  <c r="CW129" i="1"/>
  <c r="V129" i="1" s="1"/>
  <c r="GK129" i="1"/>
  <c r="GL129" i="1"/>
  <c r="GN129" i="1"/>
  <c r="GO129" i="1"/>
  <c r="GV129" i="1"/>
  <c r="HC129" i="1" s="1"/>
  <c r="GX129" i="1" s="1"/>
  <c r="C130" i="1"/>
  <c r="D130" i="1"/>
  <c r="T130" i="1"/>
  <c r="U130" i="1"/>
  <c r="AC130" i="1"/>
  <c r="AD130" i="1"/>
  <c r="AE130" i="1"/>
  <c r="CR130" i="1" s="1"/>
  <c r="Q130" i="1" s="1"/>
  <c r="AF130" i="1"/>
  <c r="AG130" i="1"/>
  <c r="AH130" i="1"/>
  <c r="CV130" i="1" s="1"/>
  <c r="AI130" i="1"/>
  <c r="CW130" i="1" s="1"/>
  <c r="V130" i="1" s="1"/>
  <c r="AJ130" i="1"/>
  <c r="CX130" i="1" s="1"/>
  <c r="W130" i="1" s="1"/>
  <c r="CQ130" i="1"/>
  <c r="P130" i="1" s="1"/>
  <c r="CP130" i="1" s="1"/>
  <c r="O130" i="1" s="1"/>
  <c r="CT130" i="1"/>
  <c r="S130" i="1" s="1"/>
  <c r="CY130" i="1" s="1"/>
  <c r="X130" i="1" s="1"/>
  <c r="CU130" i="1"/>
  <c r="GL130" i="1"/>
  <c r="GN130" i="1"/>
  <c r="GO130" i="1"/>
  <c r="GV130" i="1"/>
  <c r="HC130" i="1" s="1"/>
  <c r="GX130" i="1" s="1"/>
  <c r="C131" i="1"/>
  <c r="D131" i="1"/>
  <c r="P131" i="1"/>
  <c r="U131" i="1"/>
  <c r="V131" i="1"/>
  <c r="AC131" i="1"/>
  <c r="CQ131" i="1" s="1"/>
  <c r="AD131" i="1"/>
  <c r="AB131" i="1" s="1"/>
  <c r="AE131" i="1"/>
  <c r="AF131" i="1"/>
  <c r="AG131" i="1"/>
  <c r="AH131" i="1"/>
  <c r="AI131" i="1"/>
  <c r="AJ131" i="1"/>
  <c r="CX131" i="1" s="1"/>
  <c r="W131" i="1" s="1"/>
  <c r="CR131" i="1"/>
  <c r="Q131" i="1" s="1"/>
  <c r="CS131" i="1"/>
  <c r="R131" i="1" s="1"/>
  <c r="GK131" i="1" s="1"/>
  <c r="CT131" i="1"/>
  <c r="S131" i="1" s="1"/>
  <c r="CY131" i="1" s="1"/>
  <c r="X131" i="1" s="1"/>
  <c r="CU131" i="1"/>
  <c r="T131" i="1" s="1"/>
  <c r="CV131" i="1"/>
  <c r="CW131" i="1"/>
  <c r="GL131" i="1"/>
  <c r="GN131" i="1"/>
  <c r="GO131" i="1"/>
  <c r="GV131" i="1"/>
  <c r="HC131" i="1"/>
  <c r="GX131" i="1" s="1"/>
  <c r="I132" i="1"/>
  <c r="P132" i="1"/>
  <c r="V132" i="1"/>
  <c r="W132" i="1"/>
  <c r="AC132" i="1"/>
  <c r="AD132" i="1"/>
  <c r="AB132" i="1" s="1"/>
  <c r="AE132" i="1"/>
  <c r="CS132" i="1" s="1"/>
  <c r="R132" i="1" s="1"/>
  <c r="AF132" i="1"/>
  <c r="CT132" i="1" s="1"/>
  <c r="S132" i="1" s="1"/>
  <c r="CY132" i="1" s="1"/>
  <c r="X132" i="1" s="1"/>
  <c r="AG132" i="1"/>
  <c r="AH132" i="1"/>
  <c r="AI132" i="1"/>
  <c r="CW132" i="1" s="1"/>
  <c r="AJ132" i="1"/>
  <c r="CX132" i="1" s="1"/>
  <c r="CQ132" i="1"/>
  <c r="CR132" i="1"/>
  <c r="Q132" i="1" s="1"/>
  <c r="CP132" i="1" s="1"/>
  <c r="O132" i="1" s="1"/>
  <c r="CU132" i="1"/>
  <c r="T132" i="1" s="1"/>
  <c r="CV132" i="1"/>
  <c r="U132" i="1" s="1"/>
  <c r="GK132" i="1"/>
  <c r="GL132" i="1"/>
  <c r="GN132" i="1"/>
  <c r="GO132" i="1"/>
  <c r="GV132" i="1"/>
  <c r="HC132" i="1" s="1"/>
  <c r="GX132" i="1" s="1"/>
  <c r="C133" i="1"/>
  <c r="D133" i="1"/>
  <c r="I133" i="1"/>
  <c r="K133" i="1"/>
  <c r="AC133" i="1"/>
  <c r="AE133" i="1"/>
  <c r="AD133" i="1" s="1"/>
  <c r="AB133" i="1" s="1"/>
  <c r="AF133" i="1"/>
  <c r="AG133" i="1"/>
  <c r="AH133" i="1"/>
  <c r="CV133" i="1" s="1"/>
  <c r="U133" i="1" s="1"/>
  <c r="AI133" i="1"/>
  <c r="CW133" i="1" s="1"/>
  <c r="V133" i="1" s="1"/>
  <c r="AJ133" i="1"/>
  <c r="CX133" i="1" s="1"/>
  <c r="CQ133" i="1"/>
  <c r="CR133" i="1"/>
  <c r="Q133" i="1" s="1"/>
  <c r="CS133" i="1"/>
  <c r="CT133" i="1"/>
  <c r="S133" i="1" s="1"/>
  <c r="CY133" i="1" s="1"/>
  <c r="X133" i="1" s="1"/>
  <c r="CU133" i="1"/>
  <c r="GL133" i="1"/>
  <c r="GN133" i="1"/>
  <c r="GO133" i="1"/>
  <c r="GV133" i="1"/>
  <c r="HC133" i="1"/>
  <c r="AC134" i="1"/>
  <c r="AE134" i="1"/>
  <c r="CS134" i="1" s="1"/>
  <c r="AF134" i="1"/>
  <c r="AG134" i="1"/>
  <c r="AH134" i="1"/>
  <c r="AI134" i="1"/>
  <c r="AJ134" i="1"/>
  <c r="CQ134" i="1"/>
  <c r="CR134" i="1"/>
  <c r="CT134" i="1"/>
  <c r="CU134" i="1"/>
  <c r="CV134" i="1"/>
  <c r="CW134" i="1"/>
  <c r="CX134" i="1"/>
  <c r="GL134" i="1"/>
  <c r="GN134" i="1"/>
  <c r="GO134" i="1"/>
  <c r="GV134" i="1"/>
  <c r="HC134" i="1"/>
  <c r="C135" i="1"/>
  <c r="D135" i="1"/>
  <c r="AC135" i="1"/>
  <c r="AE135" i="1"/>
  <c r="AD135" i="1" s="1"/>
  <c r="AB135" i="1" s="1"/>
  <c r="AF135" i="1"/>
  <c r="CT135" i="1" s="1"/>
  <c r="S135" i="1" s="1"/>
  <c r="AG135" i="1"/>
  <c r="CU135" i="1" s="1"/>
  <c r="T135" i="1" s="1"/>
  <c r="AH135" i="1"/>
  <c r="CV135" i="1" s="1"/>
  <c r="U135" i="1" s="1"/>
  <c r="AI135" i="1"/>
  <c r="CW135" i="1" s="1"/>
  <c r="V135" i="1" s="1"/>
  <c r="AJ135" i="1"/>
  <c r="CQ135" i="1"/>
  <c r="P135" i="1" s="1"/>
  <c r="CR135" i="1"/>
  <c r="Q135" i="1" s="1"/>
  <c r="CS135" i="1"/>
  <c r="R135" i="1" s="1"/>
  <c r="GK135" i="1" s="1"/>
  <c r="CX135" i="1"/>
  <c r="W135" i="1" s="1"/>
  <c r="GL135" i="1"/>
  <c r="GN135" i="1"/>
  <c r="GO135" i="1"/>
  <c r="GV135" i="1"/>
  <c r="HC135" i="1"/>
  <c r="GX135" i="1" s="1"/>
  <c r="I136" i="1"/>
  <c r="AC136" i="1"/>
  <c r="CQ136" i="1" s="1"/>
  <c r="P136" i="1" s="1"/>
  <c r="AD136" i="1"/>
  <c r="AE136" i="1"/>
  <c r="AF136" i="1"/>
  <c r="AG136" i="1"/>
  <c r="AH136" i="1"/>
  <c r="CV136" i="1" s="1"/>
  <c r="U136" i="1" s="1"/>
  <c r="AI136" i="1"/>
  <c r="CW136" i="1" s="1"/>
  <c r="V136" i="1" s="1"/>
  <c r="AJ136" i="1"/>
  <c r="CR136" i="1"/>
  <c r="Q136" i="1" s="1"/>
  <c r="CS136" i="1"/>
  <c r="R136" i="1" s="1"/>
  <c r="GK136" i="1" s="1"/>
  <c r="CT136" i="1"/>
  <c r="S136" i="1" s="1"/>
  <c r="CU136" i="1"/>
  <c r="T136" i="1" s="1"/>
  <c r="CX136" i="1"/>
  <c r="W136" i="1" s="1"/>
  <c r="GL136" i="1"/>
  <c r="GN136" i="1"/>
  <c r="GO136" i="1"/>
  <c r="GV136" i="1"/>
  <c r="HC136" i="1" s="1"/>
  <c r="GX136" i="1" s="1"/>
  <c r="C137" i="1"/>
  <c r="D137" i="1"/>
  <c r="AC137" i="1"/>
  <c r="CQ137" i="1" s="1"/>
  <c r="P137" i="1" s="1"/>
  <c r="AD137" i="1"/>
  <c r="AE137" i="1"/>
  <c r="AF137" i="1"/>
  <c r="AG137" i="1"/>
  <c r="CU137" i="1" s="1"/>
  <c r="T137" i="1" s="1"/>
  <c r="AH137" i="1"/>
  <c r="CV137" i="1" s="1"/>
  <c r="U137" i="1" s="1"/>
  <c r="AI137" i="1"/>
  <c r="CW137" i="1" s="1"/>
  <c r="V137" i="1" s="1"/>
  <c r="AJ137" i="1"/>
  <c r="CX137" i="1" s="1"/>
  <c r="W137" i="1" s="1"/>
  <c r="CR137" i="1"/>
  <c r="Q137" i="1" s="1"/>
  <c r="CS137" i="1"/>
  <c r="R137" i="1" s="1"/>
  <c r="GK137" i="1" s="1"/>
  <c r="CT137" i="1"/>
  <c r="S137" i="1" s="1"/>
  <c r="GL137" i="1"/>
  <c r="GN137" i="1"/>
  <c r="GO137" i="1"/>
  <c r="GV137" i="1"/>
  <c r="HC137" i="1"/>
  <c r="GX137" i="1" s="1"/>
  <c r="C138" i="1"/>
  <c r="D138" i="1"/>
  <c r="I138" i="1"/>
  <c r="K138" i="1"/>
  <c r="AC138" i="1"/>
  <c r="AE138" i="1"/>
  <c r="AD138" i="1" s="1"/>
  <c r="AB138" i="1" s="1"/>
  <c r="AF138" i="1"/>
  <c r="CT138" i="1" s="1"/>
  <c r="S138" i="1" s="1"/>
  <c r="AG138" i="1"/>
  <c r="CU138" i="1" s="1"/>
  <c r="T138" i="1" s="1"/>
  <c r="AH138" i="1"/>
  <c r="AI138" i="1"/>
  <c r="AJ138" i="1"/>
  <c r="CQ138" i="1"/>
  <c r="P138" i="1" s="1"/>
  <c r="CP138" i="1" s="1"/>
  <c r="O138" i="1" s="1"/>
  <c r="CR138" i="1"/>
  <c r="Q138" i="1" s="1"/>
  <c r="CS138" i="1"/>
  <c r="R138" i="1" s="1"/>
  <c r="GK138" i="1" s="1"/>
  <c r="CV138" i="1"/>
  <c r="U138" i="1" s="1"/>
  <c r="CW138" i="1"/>
  <c r="V138" i="1" s="1"/>
  <c r="CX138" i="1"/>
  <c r="W138" i="1" s="1"/>
  <c r="GL138" i="1"/>
  <c r="GN138" i="1"/>
  <c r="GO138" i="1"/>
  <c r="GV138" i="1"/>
  <c r="HC138" i="1"/>
  <c r="GX138" i="1" s="1"/>
  <c r="C139" i="1"/>
  <c r="D139" i="1"/>
  <c r="AC139" i="1"/>
  <c r="AE139" i="1"/>
  <c r="CS139" i="1" s="1"/>
  <c r="R139" i="1" s="1"/>
  <c r="GK139" i="1" s="1"/>
  <c r="AF139" i="1"/>
  <c r="CT139" i="1" s="1"/>
  <c r="S139" i="1" s="1"/>
  <c r="AG139" i="1"/>
  <c r="CU139" i="1" s="1"/>
  <c r="T139" i="1" s="1"/>
  <c r="AH139" i="1"/>
  <c r="CV139" i="1" s="1"/>
  <c r="U139" i="1" s="1"/>
  <c r="AI139" i="1"/>
  <c r="AJ139" i="1"/>
  <c r="CQ139" i="1"/>
  <c r="P139" i="1" s="1"/>
  <c r="CP139" i="1" s="1"/>
  <c r="O139" i="1" s="1"/>
  <c r="CR139" i="1"/>
  <c r="Q139" i="1" s="1"/>
  <c r="CW139" i="1"/>
  <c r="V139" i="1" s="1"/>
  <c r="CX139" i="1"/>
  <c r="W139" i="1" s="1"/>
  <c r="GL139" i="1"/>
  <c r="GN139" i="1"/>
  <c r="GO139" i="1"/>
  <c r="GV139" i="1"/>
  <c r="HC139" i="1"/>
  <c r="GX139" i="1" s="1"/>
  <c r="C140" i="1"/>
  <c r="D140" i="1"/>
  <c r="AC140" i="1"/>
  <c r="AE140" i="1"/>
  <c r="AD140" i="1" s="1"/>
  <c r="AB140" i="1" s="1"/>
  <c r="AF140" i="1"/>
  <c r="CT140" i="1" s="1"/>
  <c r="S140" i="1" s="1"/>
  <c r="AG140" i="1"/>
  <c r="CU140" i="1" s="1"/>
  <c r="T140" i="1" s="1"/>
  <c r="AH140" i="1"/>
  <c r="AI140" i="1"/>
  <c r="AJ140" i="1"/>
  <c r="CQ140" i="1"/>
  <c r="P140" i="1" s="1"/>
  <c r="CP140" i="1" s="1"/>
  <c r="O140" i="1" s="1"/>
  <c r="CR140" i="1"/>
  <c r="Q140" i="1" s="1"/>
  <c r="CS140" i="1"/>
  <c r="R140" i="1" s="1"/>
  <c r="GK140" i="1" s="1"/>
  <c r="CV140" i="1"/>
  <c r="U140" i="1" s="1"/>
  <c r="CW140" i="1"/>
  <c r="V140" i="1" s="1"/>
  <c r="CX140" i="1"/>
  <c r="W140" i="1" s="1"/>
  <c r="GL140" i="1"/>
  <c r="GN140" i="1"/>
  <c r="GO140" i="1"/>
  <c r="GV140" i="1"/>
  <c r="HC140" i="1"/>
  <c r="GX140" i="1" s="1"/>
  <c r="C141" i="1"/>
  <c r="D141" i="1"/>
  <c r="AC141" i="1"/>
  <c r="AE141" i="1"/>
  <c r="CS141" i="1" s="1"/>
  <c r="R141" i="1" s="1"/>
  <c r="GK141" i="1" s="1"/>
  <c r="AF141" i="1"/>
  <c r="CT141" i="1" s="1"/>
  <c r="S141" i="1" s="1"/>
  <c r="AG141" i="1"/>
  <c r="CU141" i="1" s="1"/>
  <c r="T141" i="1" s="1"/>
  <c r="AH141" i="1"/>
  <c r="CV141" i="1" s="1"/>
  <c r="U141" i="1" s="1"/>
  <c r="AI141" i="1"/>
  <c r="AJ141" i="1"/>
  <c r="CQ141" i="1"/>
  <c r="P141" i="1" s="1"/>
  <c r="CR141" i="1"/>
  <c r="Q141" i="1" s="1"/>
  <c r="CW141" i="1"/>
  <c r="V141" i="1" s="1"/>
  <c r="CX141" i="1"/>
  <c r="W141" i="1" s="1"/>
  <c r="GL141" i="1"/>
  <c r="GN141" i="1"/>
  <c r="GO141" i="1"/>
  <c r="GV141" i="1"/>
  <c r="HC141" i="1"/>
  <c r="GX141" i="1" s="1"/>
  <c r="C142" i="1"/>
  <c r="D142" i="1"/>
  <c r="AC142" i="1"/>
  <c r="AE142" i="1"/>
  <c r="AD142" i="1" s="1"/>
  <c r="AB142" i="1" s="1"/>
  <c r="AF142" i="1"/>
  <c r="CT142" i="1" s="1"/>
  <c r="S142" i="1" s="1"/>
  <c r="AG142" i="1"/>
  <c r="CU142" i="1" s="1"/>
  <c r="T142" i="1" s="1"/>
  <c r="AH142" i="1"/>
  <c r="AI142" i="1"/>
  <c r="AJ142" i="1"/>
  <c r="CQ142" i="1"/>
  <c r="P142" i="1" s="1"/>
  <c r="CR142" i="1"/>
  <c r="Q142" i="1" s="1"/>
  <c r="CS142" i="1"/>
  <c r="R142" i="1" s="1"/>
  <c r="GK142" i="1" s="1"/>
  <c r="CV142" i="1"/>
  <c r="U142" i="1" s="1"/>
  <c r="CW142" i="1"/>
  <c r="V142" i="1" s="1"/>
  <c r="CX142" i="1"/>
  <c r="W142" i="1" s="1"/>
  <c r="GL142" i="1"/>
  <c r="GN142" i="1"/>
  <c r="GO142" i="1"/>
  <c r="GV142" i="1"/>
  <c r="HC142" i="1"/>
  <c r="GX142" i="1" s="1"/>
  <c r="C143" i="1"/>
  <c r="D143" i="1"/>
  <c r="AC143" i="1"/>
  <c r="AE143" i="1"/>
  <c r="CS143" i="1" s="1"/>
  <c r="R143" i="1" s="1"/>
  <c r="GK143" i="1" s="1"/>
  <c r="AF143" i="1"/>
  <c r="CT143" i="1" s="1"/>
  <c r="S143" i="1" s="1"/>
  <c r="AG143" i="1"/>
  <c r="CU143" i="1" s="1"/>
  <c r="T143" i="1" s="1"/>
  <c r="AH143" i="1"/>
  <c r="CV143" i="1" s="1"/>
  <c r="U143" i="1" s="1"/>
  <c r="AI143" i="1"/>
  <c r="AJ143" i="1"/>
  <c r="CQ143" i="1"/>
  <c r="P143" i="1" s="1"/>
  <c r="CP143" i="1" s="1"/>
  <c r="O143" i="1" s="1"/>
  <c r="CR143" i="1"/>
  <c r="Q143" i="1" s="1"/>
  <c r="CW143" i="1"/>
  <c r="V143" i="1" s="1"/>
  <c r="CX143" i="1"/>
  <c r="W143" i="1" s="1"/>
  <c r="GL143" i="1"/>
  <c r="GN143" i="1"/>
  <c r="GO143" i="1"/>
  <c r="GV143" i="1"/>
  <c r="HC143" i="1"/>
  <c r="GX143" i="1" s="1"/>
  <c r="I144" i="1"/>
  <c r="AC144" i="1"/>
  <c r="CQ144" i="1" s="1"/>
  <c r="P144" i="1" s="1"/>
  <c r="AD144" i="1"/>
  <c r="AE144" i="1"/>
  <c r="AF144" i="1"/>
  <c r="AG144" i="1"/>
  <c r="CU144" i="1" s="1"/>
  <c r="T144" i="1" s="1"/>
  <c r="AH144" i="1"/>
  <c r="CV144" i="1" s="1"/>
  <c r="U144" i="1" s="1"/>
  <c r="AI144" i="1"/>
  <c r="AJ144" i="1"/>
  <c r="CR144" i="1"/>
  <c r="Q144" i="1" s="1"/>
  <c r="CS144" i="1"/>
  <c r="R144" i="1" s="1"/>
  <c r="GK144" i="1" s="1"/>
  <c r="CT144" i="1"/>
  <c r="S144" i="1" s="1"/>
  <c r="CW144" i="1"/>
  <c r="V144" i="1" s="1"/>
  <c r="CX144" i="1"/>
  <c r="W144" i="1" s="1"/>
  <c r="GL144" i="1"/>
  <c r="GN144" i="1"/>
  <c r="GO144" i="1"/>
  <c r="GV144" i="1"/>
  <c r="HC144" i="1"/>
  <c r="GX144" i="1" s="1"/>
  <c r="C145" i="1"/>
  <c r="D145" i="1"/>
  <c r="I145" i="1"/>
  <c r="K145" i="1"/>
  <c r="AC145" i="1"/>
  <c r="AE145" i="1"/>
  <c r="CR145" i="1" s="1"/>
  <c r="Q145" i="1" s="1"/>
  <c r="AF145" i="1"/>
  <c r="CT145" i="1" s="1"/>
  <c r="S145" i="1" s="1"/>
  <c r="AG145" i="1"/>
  <c r="CU145" i="1" s="1"/>
  <c r="T145" i="1" s="1"/>
  <c r="AH145" i="1"/>
  <c r="AI145" i="1"/>
  <c r="AJ145" i="1"/>
  <c r="CQ145" i="1"/>
  <c r="P145" i="1" s="1"/>
  <c r="CV145" i="1"/>
  <c r="U145" i="1" s="1"/>
  <c r="CW145" i="1"/>
  <c r="V145" i="1" s="1"/>
  <c r="CX145" i="1"/>
  <c r="W145" i="1" s="1"/>
  <c r="GL145" i="1"/>
  <c r="GN145" i="1"/>
  <c r="GO145" i="1"/>
  <c r="GV145" i="1"/>
  <c r="HC145" i="1"/>
  <c r="GX145" i="1" s="1"/>
  <c r="C146" i="1"/>
  <c r="D146" i="1"/>
  <c r="AC146" i="1"/>
  <c r="AE146" i="1"/>
  <c r="CS146" i="1" s="1"/>
  <c r="R146" i="1" s="1"/>
  <c r="GK146" i="1" s="1"/>
  <c r="AF146" i="1"/>
  <c r="CT146" i="1" s="1"/>
  <c r="S146" i="1" s="1"/>
  <c r="AG146" i="1"/>
  <c r="AH146" i="1"/>
  <c r="AI146" i="1"/>
  <c r="AJ146" i="1"/>
  <c r="CX146" i="1" s="1"/>
  <c r="W146" i="1" s="1"/>
  <c r="CQ146" i="1"/>
  <c r="P146" i="1" s="1"/>
  <c r="CR146" i="1"/>
  <c r="Q146" i="1" s="1"/>
  <c r="CU146" i="1"/>
  <c r="T146" i="1" s="1"/>
  <c r="CV146" i="1"/>
  <c r="U146" i="1" s="1"/>
  <c r="CW146" i="1"/>
  <c r="V146" i="1" s="1"/>
  <c r="GL146" i="1"/>
  <c r="GN146" i="1"/>
  <c r="GO146" i="1"/>
  <c r="GV146" i="1"/>
  <c r="HC146" i="1"/>
  <c r="GX146" i="1" s="1"/>
  <c r="C147" i="1"/>
  <c r="D147" i="1"/>
  <c r="AC147" i="1"/>
  <c r="AE147" i="1"/>
  <c r="CR147" i="1" s="1"/>
  <c r="Q147" i="1" s="1"/>
  <c r="AF147" i="1"/>
  <c r="CT147" i="1" s="1"/>
  <c r="S147" i="1" s="1"/>
  <c r="AG147" i="1"/>
  <c r="CU147" i="1" s="1"/>
  <c r="T147" i="1" s="1"/>
  <c r="AH147" i="1"/>
  <c r="AI147" i="1"/>
  <c r="AJ147" i="1"/>
  <c r="CQ147" i="1"/>
  <c r="P147" i="1" s="1"/>
  <c r="CV147" i="1"/>
  <c r="U147" i="1" s="1"/>
  <c r="CW147" i="1"/>
  <c r="V147" i="1" s="1"/>
  <c r="CX147" i="1"/>
  <c r="W147" i="1" s="1"/>
  <c r="GL147" i="1"/>
  <c r="GN147" i="1"/>
  <c r="GO147" i="1"/>
  <c r="GV147" i="1"/>
  <c r="HC147" i="1"/>
  <c r="GX147" i="1" s="1"/>
  <c r="C148" i="1"/>
  <c r="D148" i="1"/>
  <c r="AC148" i="1"/>
  <c r="AE148" i="1"/>
  <c r="CS148" i="1" s="1"/>
  <c r="R148" i="1" s="1"/>
  <c r="GK148" i="1" s="1"/>
  <c r="AF148" i="1"/>
  <c r="CT148" i="1" s="1"/>
  <c r="S148" i="1" s="1"/>
  <c r="AG148" i="1"/>
  <c r="AH148" i="1"/>
  <c r="AI148" i="1"/>
  <c r="AJ148" i="1"/>
  <c r="CX148" i="1" s="1"/>
  <c r="W148" i="1" s="1"/>
  <c r="CQ148" i="1"/>
  <c r="P148" i="1" s="1"/>
  <c r="CR148" i="1"/>
  <c r="Q148" i="1" s="1"/>
  <c r="CU148" i="1"/>
  <c r="T148" i="1" s="1"/>
  <c r="CV148" i="1"/>
  <c r="U148" i="1" s="1"/>
  <c r="CW148" i="1"/>
  <c r="V148" i="1" s="1"/>
  <c r="GL148" i="1"/>
  <c r="GN148" i="1"/>
  <c r="GO148" i="1"/>
  <c r="GV148" i="1"/>
  <c r="HC148" i="1"/>
  <c r="GX148" i="1" s="1"/>
  <c r="C149" i="1"/>
  <c r="D149" i="1"/>
  <c r="AC149" i="1"/>
  <c r="AE149" i="1"/>
  <c r="CR149" i="1" s="1"/>
  <c r="Q149" i="1" s="1"/>
  <c r="AF149" i="1"/>
  <c r="CT149" i="1" s="1"/>
  <c r="S149" i="1" s="1"/>
  <c r="AG149" i="1"/>
  <c r="CU149" i="1" s="1"/>
  <c r="T149" i="1" s="1"/>
  <c r="AH149" i="1"/>
  <c r="AI149" i="1"/>
  <c r="AJ149" i="1"/>
  <c r="CQ149" i="1"/>
  <c r="P149" i="1" s="1"/>
  <c r="CV149" i="1"/>
  <c r="U149" i="1" s="1"/>
  <c r="CW149" i="1"/>
  <c r="V149" i="1" s="1"/>
  <c r="CX149" i="1"/>
  <c r="W149" i="1" s="1"/>
  <c r="GL149" i="1"/>
  <c r="GN149" i="1"/>
  <c r="GO149" i="1"/>
  <c r="GV149" i="1"/>
  <c r="HC149" i="1"/>
  <c r="GX149" i="1" s="1"/>
  <c r="C150" i="1"/>
  <c r="D150" i="1"/>
  <c r="AC150" i="1"/>
  <c r="AE150" i="1"/>
  <c r="CS150" i="1" s="1"/>
  <c r="R150" i="1" s="1"/>
  <c r="GK150" i="1" s="1"/>
  <c r="AF150" i="1"/>
  <c r="CT150" i="1" s="1"/>
  <c r="S150" i="1" s="1"/>
  <c r="AG150" i="1"/>
  <c r="AH150" i="1"/>
  <c r="AI150" i="1"/>
  <c r="AJ150" i="1"/>
  <c r="CX150" i="1" s="1"/>
  <c r="W150" i="1" s="1"/>
  <c r="CQ150" i="1"/>
  <c r="P150" i="1" s="1"/>
  <c r="CR150" i="1"/>
  <c r="Q150" i="1" s="1"/>
  <c r="CU150" i="1"/>
  <c r="T150" i="1" s="1"/>
  <c r="CV150" i="1"/>
  <c r="U150" i="1" s="1"/>
  <c r="CW150" i="1"/>
  <c r="V150" i="1" s="1"/>
  <c r="GL150" i="1"/>
  <c r="GN150" i="1"/>
  <c r="GO150" i="1"/>
  <c r="GV150" i="1"/>
  <c r="HC150" i="1"/>
  <c r="GX150" i="1" s="1"/>
  <c r="C151" i="1"/>
  <c r="D151" i="1"/>
  <c r="AC151" i="1"/>
  <c r="AE151" i="1"/>
  <c r="CR151" i="1" s="1"/>
  <c r="Q151" i="1" s="1"/>
  <c r="AF151" i="1"/>
  <c r="CT151" i="1" s="1"/>
  <c r="S151" i="1" s="1"/>
  <c r="AG151" i="1"/>
  <c r="CU151" i="1" s="1"/>
  <c r="T151" i="1" s="1"/>
  <c r="AH151" i="1"/>
  <c r="AI151" i="1"/>
  <c r="AJ151" i="1"/>
  <c r="CQ151" i="1"/>
  <c r="P151" i="1" s="1"/>
  <c r="CV151" i="1"/>
  <c r="U151" i="1" s="1"/>
  <c r="CW151" i="1"/>
  <c r="V151" i="1" s="1"/>
  <c r="CX151" i="1"/>
  <c r="W151" i="1" s="1"/>
  <c r="GL151" i="1"/>
  <c r="GN151" i="1"/>
  <c r="GO151" i="1"/>
  <c r="GV151" i="1"/>
  <c r="HC151" i="1"/>
  <c r="GX151" i="1" s="1"/>
  <c r="B153" i="1"/>
  <c r="B22" i="1" s="1"/>
  <c r="C153" i="1"/>
  <c r="C22" i="1" s="1"/>
  <c r="D153" i="1"/>
  <c r="D22" i="1" s="1"/>
  <c r="F153" i="1"/>
  <c r="F22" i="1" s="1"/>
  <c r="G153" i="1"/>
  <c r="G22" i="1" s="1"/>
  <c r="AO153" i="1"/>
  <c r="AO22" i="1" s="1"/>
  <c r="BX153" i="1"/>
  <c r="BX22" i="1" s="1"/>
  <c r="BY153" i="1"/>
  <c r="BY22" i="1" s="1"/>
  <c r="BZ153" i="1"/>
  <c r="BZ22" i="1" s="1"/>
  <c r="CB153" i="1"/>
  <c r="CB22" i="1" s="1"/>
  <c r="CC153" i="1"/>
  <c r="CC22" i="1" s="1"/>
  <c r="CK153" i="1"/>
  <c r="CK22" i="1" s="1"/>
  <c r="CL153" i="1"/>
  <c r="CL22" i="1" s="1"/>
  <c r="CM153" i="1"/>
  <c r="CM22" i="1" s="1"/>
  <c r="B185" i="1"/>
  <c r="B18" i="1" s="1"/>
  <c r="C185" i="1"/>
  <c r="C18" i="1" s="1"/>
  <c r="D185" i="1"/>
  <c r="D18" i="1" s="1"/>
  <c r="F185" i="1"/>
  <c r="F18" i="1" s="1"/>
  <c r="G185" i="1"/>
  <c r="G18" i="1" s="1"/>
  <c r="AO185" i="1"/>
  <c r="AO18" i="1" s="1"/>
  <c r="F12" i="6"/>
  <c r="G12" i="6"/>
  <c r="P224" i="7" l="1"/>
  <c r="K224" i="7"/>
  <c r="K44" i="7"/>
  <c r="P44" i="7"/>
  <c r="P270" i="7"/>
  <c r="K270" i="7"/>
  <c r="P321" i="7"/>
  <c r="K321" i="7"/>
  <c r="K332" i="7"/>
  <c r="P332" i="7"/>
  <c r="K297" i="7"/>
  <c r="P297" i="7"/>
  <c r="K65" i="7"/>
  <c r="P65" i="7"/>
  <c r="K287" i="7"/>
  <c r="P287" i="7"/>
  <c r="K254" i="7"/>
  <c r="P254" i="7"/>
  <c r="K277" i="7"/>
  <c r="P277" i="7"/>
  <c r="P262" i="7"/>
  <c r="K262" i="7"/>
  <c r="K195" i="7"/>
  <c r="P195" i="7"/>
  <c r="P243" i="7"/>
  <c r="K243" i="7"/>
  <c r="K146" i="7"/>
  <c r="P146" i="7"/>
  <c r="CY144" i="1"/>
  <c r="X144" i="1" s="1"/>
  <c r="CZ144" i="1"/>
  <c r="Y144" i="1" s="1"/>
  <c r="CZ143" i="1"/>
  <c r="Y143" i="1" s="1"/>
  <c r="CY143" i="1"/>
  <c r="X143" i="1" s="1"/>
  <c r="CY138" i="1"/>
  <c r="X138" i="1" s="1"/>
  <c r="CZ138" i="1"/>
  <c r="Y138" i="1" s="1"/>
  <c r="CY137" i="1"/>
  <c r="X137" i="1" s="1"/>
  <c r="CZ137" i="1"/>
  <c r="Y137" i="1" s="1"/>
  <c r="CZ123" i="1"/>
  <c r="Y123" i="1" s="1"/>
  <c r="CY123" i="1"/>
  <c r="X123" i="1" s="1"/>
  <c r="CZ141" i="1"/>
  <c r="Y141" i="1" s="1"/>
  <c r="CY141" i="1"/>
  <c r="X141" i="1" s="1"/>
  <c r="CP129" i="1"/>
  <c r="O129" i="1" s="1"/>
  <c r="GM129" i="1" s="1"/>
  <c r="GP129" i="1" s="1"/>
  <c r="CZ118" i="1"/>
  <c r="Y118" i="1" s="1"/>
  <c r="CY118" i="1"/>
  <c r="X118" i="1" s="1"/>
  <c r="CP151" i="1"/>
  <c r="O151" i="1" s="1"/>
  <c r="CP135" i="1"/>
  <c r="O135" i="1" s="1"/>
  <c r="CY150" i="1"/>
  <c r="X150" i="1" s="1"/>
  <c r="CZ150" i="1"/>
  <c r="Y150" i="1" s="1"/>
  <c r="CP149" i="1"/>
  <c r="O149" i="1" s="1"/>
  <c r="CP147" i="1"/>
  <c r="O147" i="1" s="1"/>
  <c r="CP145" i="1"/>
  <c r="O145" i="1" s="1"/>
  <c r="CZ139" i="1"/>
  <c r="Y139" i="1" s="1"/>
  <c r="GM139" i="1" s="1"/>
  <c r="GP139" i="1" s="1"/>
  <c r="CY139" i="1"/>
  <c r="X139" i="1" s="1"/>
  <c r="CP142" i="1"/>
  <c r="O142" i="1" s="1"/>
  <c r="CP136" i="1"/>
  <c r="O136" i="1" s="1"/>
  <c r="AB145" i="1"/>
  <c r="CY129" i="1"/>
  <c r="X129" i="1" s="1"/>
  <c r="CZ129" i="1"/>
  <c r="Y129" i="1" s="1"/>
  <c r="CY148" i="1"/>
  <c r="X148" i="1" s="1"/>
  <c r="CZ148" i="1"/>
  <c r="Y148" i="1" s="1"/>
  <c r="CY146" i="1"/>
  <c r="X146" i="1" s="1"/>
  <c r="CZ146" i="1"/>
  <c r="Y146" i="1" s="1"/>
  <c r="CY151" i="1"/>
  <c r="X151" i="1" s="1"/>
  <c r="CZ151" i="1"/>
  <c r="Y151" i="1" s="1"/>
  <c r="GM143" i="1"/>
  <c r="GP143" i="1" s="1"/>
  <c r="GM138" i="1"/>
  <c r="GP138" i="1" s="1"/>
  <c r="CY136" i="1"/>
  <c r="X136" i="1" s="1"/>
  <c r="CZ136" i="1"/>
  <c r="Y136" i="1" s="1"/>
  <c r="CZ127" i="1"/>
  <c r="Y127" i="1" s="1"/>
  <c r="CY127" i="1"/>
  <c r="X127" i="1" s="1"/>
  <c r="CY142" i="1"/>
  <c r="X142" i="1" s="1"/>
  <c r="CZ142" i="1"/>
  <c r="Y142" i="1" s="1"/>
  <c r="CY122" i="1"/>
  <c r="X122" i="1" s="1"/>
  <c r="CZ122" i="1"/>
  <c r="Y122" i="1" s="1"/>
  <c r="CP144" i="1"/>
  <c r="O144" i="1" s="1"/>
  <c r="GM144" i="1" s="1"/>
  <c r="GP144" i="1" s="1"/>
  <c r="CP141" i="1"/>
  <c r="O141" i="1" s="1"/>
  <c r="GM141" i="1" s="1"/>
  <c r="GP141" i="1" s="1"/>
  <c r="CY149" i="1"/>
  <c r="X149" i="1" s="1"/>
  <c r="CZ149" i="1"/>
  <c r="Y149" i="1" s="1"/>
  <c r="CP150" i="1"/>
  <c r="O150" i="1" s="1"/>
  <c r="CY147" i="1"/>
  <c r="X147" i="1" s="1"/>
  <c r="CZ147" i="1"/>
  <c r="Y147" i="1" s="1"/>
  <c r="CZ135" i="1"/>
  <c r="Y135" i="1" s="1"/>
  <c r="CY135" i="1"/>
  <c r="X135" i="1" s="1"/>
  <c r="CP148" i="1"/>
  <c r="O148" i="1" s="1"/>
  <c r="CY145" i="1"/>
  <c r="X145" i="1" s="1"/>
  <c r="CZ145" i="1"/>
  <c r="Y145" i="1" s="1"/>
  <c r="CP146" i="1"/>
  <c r="O146" i="1" s="1"/>
  <c r="GM146" i="1" s="1"/>
  <c r="GP146" i="1" s="1"/>
  <c r="CY140" i="1"/>
  <c r="X140" i="1" s="1"/>
  <c r="GM140" i="1" s="1"/>
  <c r="GP140" i="1" s="1"/>
  <c r="CZ140" i="1"/>
  <c r="Y140" i="1" s="1"/>
  <c r="CP137" i="1"/>
  <c r="O137" i="1" s="1"/>
  <c r="GM137" i="1" s="1"/>
  <c r="GP137" i="1" s="1"/>
  <c r="CY121" i="1"/>
  <c r="X121" i="1" s="1"/>
  <c r="CZ121" i="1"/>
  <c r="Y121" i="1" s="1"/>
  <c r="CS86" i="1"/>
  <c r="R86" i="1" s="1"/>
  <c r="GK86" i="1" s="1"/>
  <c r="CR86" i="1"/>
  <c r="Q86" i="1" s="1"/>
  <c r="AD86" i="1"/>
  <c r="AB144" i="1"/>
  <c r="CX323" i="3"/>
  <c r="CU321" i="3"/>
  <c r="CV321" i="3"/>
  <c r="CX321" i="3"/>
  <c r="Q134" i="1"/>
  <c r="CY125" i="1"/>
  <c r="X125" i="1" s="1"/>
  <c r="CZ125" i="1"/>
  <c r="Y125" i="1" s="1"/>
  <c r="AB119" i="1"/>
  <c r="CP111" i="1"/>
  <c r="O111" i="1" s="1"/>
  <c r="CP107" i="1"/>
  <c r="O107" i="1" s="1"/>
  <c r="CY103" i="1"/>
  <c r="X103" i="1" s="1"/>
  <c r="CZ103" i="1"/>
  <c r="Y103" i="1" s="1"/>
  <c r="CP100" i="1"/>
  <c r="O100" i="1" s="1"/>
  <c r="CP99" i="1"/>
  <c r="O99" i="1" s="1"/>
  <c r="CY97" i="1"/>
  <c r="X97" i="1" s="1"/>
  <c r="CZ97" i="1"/>
  <c r="Y97" i="1" s="1"/>
  <c r="CY95" i="1"/>
  <c r="X95" i="1" s="1"/>
  <c r="CZ95" i="1"/>
  <c r="Y95" i="1" s="1"/>
  <c r="GM95" i="1" s="1"/>
  <c r="GP95" i="1" s="1"/>
  <c r="CY92" i="1"/>
  <c r="X92" i="1" s="1"/>
  <c r="CZ92" i="1"/>
  <c r="Y92" i="1" s="1"/>
  <c r="CY80" i="1"/>
  <c r="X80" i="1" s="1"/>
  <c r="GM80" i="1" s="1"/>
  <c r="GP80" i="1" s="1"/>
  <c r="CZ80" i="1"/>
  <c r="Y80" i="1" s="1"/>
  <c r="CY77" i="1"/>
  <c r="X77" i="1" s="1"/>
  <c r="CZ77" i="1"/>
  <c r="Y77" i="1" s="1"/>
  <c r="AB136" i="1"/>
  <c r="CX306" i="3"/>
  <c r="CX307" i="3"/>
  <c r="CX308" i="3"/>
  <c r="CX310" i="3"/>
  <c r="CX313" i="3"/>
  <c r="CU304" i="3"/>
  <c r="CV304" i="3"/>
  <c r="CX304" i="3"/>
  <c r="I134" i="1"/>
  <c r="S134" i="1" s="1"/>
  <c r="CP126" i="1"/>
  <c r="O126" i="1" s="1"/>
  <c r="GM126" i="1" s="1"/>
  <c r="GP126" i="1" s="1"/>
  <c r="AD125" i="1"/>
  <c r="AB125" i="1" s="1"/>
  <c r="CR125" i="1"/>
  <c r="Q125" i="1" s="1"/>
  <c r="CP125" i="1" s="1"/>
  <c r="O125" i="1" s="1"/>
  <c r="GM125" i="1" s="1"/>
  <c r="GP125" i="1" s="1"/>
  <c r="CP117" i="1"/>
  <c r="O117" i="1" s="1"/>
  <c r="GM117" i="1" s="1"/>
  <c r="GP117" i="1" s="1"/>
  <c r="AB116" i="1"/>
  <c r="CY114" i="1"/>
  <c r="X114" i="1" s="1"/>
  <c r="CZ114" i="1"/>
  <c r="Y114" i="1" s="1"/>
  <c r="CY106" i="1"/>
  <c r="X106" i="1" s="1"/>
  <c r="CZ106" i="1"/>
  <c r="Y106" i="1" s="1"/>
  <c r="CY98" i="1"/>
  <c r="X98" i="1" s="1"/>
  <c r="CZ98" i="1"/>
  <c r="Y98" i="1" s="1"/>
  <c r="CY88" i="1"/>
  <c r="X88" i="1" s="1"/>
  <c r="CZ88" i="1"/>
  <c r="Y88" i="1" s="1"/>
  <c r="CP81" i="1"/>
  <c r="O81" i="1" s="1"/>
  <c r="AD151" i="1"/>
  <c r="AB151" i="1" s="1"/>
  <c r="AD149" i="1"/>
  <c r="AB149" i="1" s="1"/>
  <c r="AD147" i="1"/>
  <c r="AB147" i="1" s="1"/>
  <c r="AD145" i="1"/>
  <c r="CZ133" i="1"/>
  <c r="Y133" i="1" s="1"/>
  <c r="CZ131" i="1"/>
  <c r="Y131" i="1" s="1"/>
  <c r="CQ121" i="1"/>
  <c r="P121" i="1" s="1"/>
  <c r="CP121" i="1" s="1"/>
  <c r="O121" i="1" s="1"/>
  <c r="S119" i="1"/>
  <c r="CY110" i="1"/>
  <c r="X110" i="1" s="1"/>
  <c r="CZ110" i="1"/>
  <c r="Y110" i="1" s="1"/>
  <c r="CY105" i="1"/>
  <c r="X105" i="1" s="1"/>
  <c r="GM105" i="1" s="1"/>
  <c r="GP105" i="1" s="1"/>
  <c r="CZ105" i="1"/>
  <c r="Y105" i="1" s="1"/>
  <c r="CY101" i="1"/>
  <c r="X101" i="1" s="1"/>
  <c r="CZ101" i="1"/>
  <c r="Y101" i="1" s="1"/>
  <c r="CY100" i="1"/>
  <c r="X100" i="1" s="1"/>
  <c r="CZ100" i="1"/>
  <c r="Y100" i="1" s="1"/>
  <c r="CY91" i="1"/>
  <c r="X91" i="1" s="1"/>
  <c r="CZ91" i="1"/>
  <c r="Y91" i="1" s="1"/>
  <c r="CY87" i="1"/>
  <c r="X87" i="1" s="1"/>
  <c r="CZ87" i="1"/>
  <c r="Y87" i="1" s="1"/>
  <c r="CZ81" i="1"/>
  <c r="Y81" i="1" s="1"/>
  <c r="CY81" i="1"/>
  <c r="X81" i="1" s="1"/>
  <c r="AD143" i="1"/>
  <c r="AB143" i="1" s="1"/>
  <c r="AD141" i="1"/>
  <c r="AB141" i="1" s="1"/>
  <c r="AD139" i="1"/>
  <c r="AB139" i="1" s="1"/>
  <c r="AB129" i="1"/>
  <c r="R119" i="1"/>
  <c r="GK119" i="1" s="1"/>
  <c r="T119" i="1"/>
  <c r="CZ115" i="1"/>
  <c r="Y115" i="1" s="1"/>
  <c r="CP92" i="1"/>
  <c r="O92" i="1" s="1"/>
  <c r="GM92" i="1" s="1"/>
  <c r="GP92" i="1" s="1"/>
  <c r="CY90" i="1"/>
  <c r="X90" i="1" s="1"/>
  <c r="CZ90" i="1"/>
  <c r="Y90" i="1" s="1"/>
  <c r="AT153" i="1"/>
  <c r="AS153" i="1"/>
  <c r="CS151" i="1"/>
  <c r="R151" i="1" s="1"/>
  <c r="GK151" i="1" s="1"/>
  <c r="CS149" i="1"/>
  <c r="R149" i="1" s="1"/>
  <c r="GK149" i="1" s="1"/>
  <c r="CS147" i="1"/>
  <c r="R147" i="1" s="1"/>
  <c r="GK147" i="1" s="1"/>
  <c r="CS145" i="1"/>
  <c r="R145" i="1" s="1"/>
  <c r="GK145" i="1" s="1"/>
  <c r="R123" i="1"/>
  <c r="GK123" i="1" s="1"/>
  <c r="CS122" i="1"/>
  <c r="R122" i="1" s="1"/>
  <c r="GK122" i="1" s="1"/>
  <c r="AD122" i="1"/>
  <c r="AB122" i="1" s="1"/>
  <c r="CZ120" i="1"/>
  <c r="Y120" i="1" s="1"/>
  <c r="GM120" i="1" s="1"/>
  <c r="GP120" i="1" s="1"/>
  <c r="CR119" i="1"/>
  <c r="Q119" i="1" s="1"/>
  <c r="CP119" i="1" s="1"/>
  <c r="O119" i="1" s="1"/>
  <c r="CP115" i="1"/>
  <c r="O115" i="1" s="1"/>
  <c r="GM115" i="1" s="1"/>
  <c r="GP115" i="1" s="1"/>
  <c r="CY109" i="1"/>
  <c r="X109" i="1" s="1"/>
  <c r="GM109" i="1" s="1"/>
  <c r="GP109" i="1" s="1"/>
  <c r="CZ109" i="1"/>
  <c r="Y109" i="1" s="1"/>
  <c r="CP106" i="1"/>
  <c r="O106" i="1" s="1"/>
  <c r="GM106" i="1" s="1"/>
  <c r="GP106" i="1" s="1"/>
  <c r="CP98" i="1"/>
  <c r="O98" i="1" s="1"/>
  <c r="GM98" i="1" s="1"/>
  <c r="GP98" i="1" s="1"/>
  <c r="CP91" i="1"/>
  <c r="O91" i="1" s="1"/>
  <c r="CY89" i="1"/>
  <c r="X89" i="1" s="1"/>
  <c r="CZ89" i="1"/>
  <c r="Y89" i="1" s="1"/>
  <c r="CY84" i="1"/>
  <c r="X84" i="1" s="1"/>
  <c r="CZ84" i="1"/>
  <c r="Y84" i="1" s="1"/>
  <c r="CY102" i="1"/>
  <c r="X102" i="1" s="1"/>
  <c r="CZ102" i="1"/>
  <c r="Y102" i="1" s="1"/>
  <c r="CI153" i="1"/>
  <c r="BD153" i="1"/>
  <c r="CU334" i="3"/>
  <c r="CW335" i="3"/>
  <c r="CX336" i="3"/>
  <c r="Q127" i="1"/>
  <c r="CP127" i="1" s="1"/>
  <c r="O127" i="1" s="1"/>
  <c r="GM127" i="1" s="1"/>
  <c r="GP127" i="1" s="1"/>
  <c r="CS125" i="1"/>
  <c r="R125" i="1" s="1"/>
  <c r="GK125" i="1" s="1"/>
  <c r="Q123" i="1"/>
  <c r="CP123" i="1" s="1"/>
  <c r="O123" i="1" s="1"/>
  <c r="GM123" i="1" s="1"/>
  <c r="GP123" i="1" s="1"/>
  <c r="W119" i="1"/>
  <c r="Q118" i="1"/>
  <c r="CP118" i="1" s="1"/>
  <c r="O118" i="1" s="1"/>
  <c r="GM118" i="1" s="1"/>
  <c r="GP118" i="1" s="1"/>
  <c r="CQ116" i="1"/>
  <c r="P116" i="1" s="1"/>
  <c r="CP116" i="1" s="1"/>
  <c r="O116" i="1" s="1"/>
  <c r="GM116" i="1" s="1"/>
  <c r="GP116" i="1" s="1"/>
  <c r="CP110" i="1"/>
  <c r="O110" i="1" s="1"/>
  <c r="GM110" i="1" s="1"/>
  <c r="GP110" i="1" s="1"/>
  <c r="CR104" i="1"/>
  <c r="Q104" i="1" s="1"/>
  <c r="CS104" i="1"/>
  <c r="R104" i="1" s="1"/>
  <c r="GK104" i="1" s="1"/>
  <c r="AD104" i="1"/>
  <c r="CR90" i="1"/>
  <c r="Q90" i="1" s="1"/>
  <c r="CP90" i="1" s="1"/>
  <c r="O90" i="1" s="1"/>
  <c r="GM90" i="1" s="1"/>
  <c r="GP90" i="1" s="1"/>
  <c r="CS90" i="1"/>
  <c r="R90" i="1" s="1"/>
  <c r="GK90" i="1" s="1"/>
  <c r="AD90" i="1"/>
  <c r="CY74" i="1"/>
  <c r="X74" i="1" s="1"/>
  <c r="CZ74" i="1"/>
  <c r="Y74" i="1" s="1"/>
  <c r="BC153" i="1"/>
  <c r="CY128" i="1"/>
  <c r="X128" i="1" s="1"/>
  <c r="CZ128" i="1"/>
  <c r="Y128" i="1" s="1"/>
  <c r="CR124" i="1"/>
  <c r="Q124" i="1" s="1"/>
  <c r="CP124" i="1" s="1"/>
  <c r="O124" i="1" s="1"/>
  <c r="GM124" i="1" s="1"/>
  <c r="GP124" i="1" s="1"/>
  <c r="CS124" i="1"/>
  <c r="R124" i="1" s="1"/>
  <c r="GK124" i="1" s="1"/>
  <c r="CP104" i="1"/>
  <c r="O104" i="1" s="1"/>
  <c r="GM104" i="1" s="1"/>
  <c r="GP104" i="1" s="1"/>
  <c r="GM103" i="1"/>
  <c r="GP103" i="1" s="1"/>
  <c r="GM89" i="1"/>
  <c r="GP89" i="1" s="1"/>
  <c r="GM84" i="1"/>
  <c r="GP84" i="1" s="1"/>
  <c r="GM112" i="1"/>
  <c r="GP112" i="1" s="1"/>
  <c r="CY104" i="1"/>
  <c r="X104" i="1" s="1"/>
  <c r="CZ104" i="1"/>
  <c r="Y104" i="1" s="1"/>
  <c r="AB137" i="1"/>
  <c r="W134" i="1"/>
  <c r="R134" i="1"/>
  <c r="GK134" i="1" s="1"/>
  <c r="GX133" i="1"/>
  <c r="R133" i="1"/>
  <c r="GK133" i="1" s="1"/>
  <c r="AD128" i="1"/>
  <c r="AB128" i="1" s="1"/>
  <c r="CR128" i="1"/>
  <c r="Q128" i="1" s="1"/>
  <c r="CP128" i="1" s="1"/>
  <c r="O128" i="1" s="1"/>
  <c r="GM128" i="1" s="1"/>
  <c r="GP128" i="1" s="1"/>
  <c r="AD124" i="1"/>
  <c r="CX280" i="3"/>
  <c r="CU278" i="3"/>
  <c r="CX279" i="3"/>
  <c r="CV278" i="3"/>
  <c r="AB120" i="1"/>
  <c r="CP96" i="1"/>
  <c r="O96" i="1" s="1"/>
  <c r="CY94" i="1"/>
  <c r="X94" i="1" s="1"/>
  <c r="CZ94" i="1"/>
  <c r="Y94" i="1" s="1"/>
  <c r="CR88" i="1"/>
  <c r="Q88" i="1" s="1"/>
  <c r="CS88" i="1"/>
  <c r="R88" i="1" s="1"/>
  <c r="GK88" i="1" s="1"/>
  <c r="AD88" i="1"/>
  <c r="CY83" i="1"/>
  <c r="X83" i="1" s="1"/>
  <c r="CZ83" i="1"/>
  <c r="Y83" i="1" s="1"/>
  <c r="CY75" i="1"/>
  <c r="X75" i="1" s="1"/>
  <c r="CZ75" i="1"/>
  <c r="Y75" i="1" s="1"/>
  <c r="AD148" i="1"/>
  <c r="AB148" i="1" s="1"/>
  <c r="AD146" i="1"/>
  <c r="AB146" i="1" s="1"/>
  <c r="AD134" i="1"/>
  <c r="AB134" i="1" s="1"/>
  <c r="CZ130" i="1"/>
  <c r="Y130" i="1" s="1"/>
  <c r="GM130" i="1" s="1"/>
  <c r="GP130" i="1" s="1"/>
  <c r="AB130" i="1"/>
  <c r="CX294" i="3"/>
  <c r="CU292" i="3"/>
  <c r="CX292" i="3"/>
  <c r="CV292" i="3"/>
  <c r="AB124" i="1"/>
  <c r="CU267" i="3"/>
  <c r="CX268" i="3"/>
  <c r="CX276" i="3"/>
  <c r="CX274" i="3"/>
  <c r="CX273" i="3"/>
  <c r="CX272" i="3"/>
  <c r="CP114" i="1"/>
  <c r="O114" i="1" s="1"/>
  <c r="CY112" i="1"/>
  <c r="X112" i="1" s="1"/>
  <c r="CZ112" i="1"/>
  <c r="Y112" i="1" s="1"/>
  <c r="CY108" i="1"/>
  <c r="X108" i="1" s="1"/>
  <c r="GM108" i="1" s="1"/>
  <c r="GP108" i="1" s="1"/>
  <c r="CZ108" i="1"/>
  <c r="Y108" i="1" s="1"/>
  <c r="CP101" i="1"/>
  <c r="O101" i="1" s="1"/>
  <c r="GM101" i="1" s="1"/>
  <c r="GP101" i="1" s="1"/>
  <c r="CP88" i="1"/>
  <c r="O88" i="1" s="1"/>
  <c r="CP87" i="1"/>
  <c r="O87" i="1" s="1"/>
  <c r="GM87" i="1" s="1"/>
  <c r="GP87" i="1" s="1"/>
  <c r="CY78" i="1"/>
  <c r="X78" i="1" s="1"/>
  <c r="CZ78" i="1"/>
  <c r="Y78" i="1" s="1"/>
  <c r="AQ153" i="1"/>
  <c r="BB153" i="1"/>
  <c r="AD150" i="1"/>
  <c r="AB150" i="1" s="1"/>
  <c r="F189" i="1"/>
  <c r="P133" i="1"/>
  <c r="CP133" i="1" s="1"/>
  <c r="O133" i="1" s="1"/>
  <c r="T133" i="1"/>
  <c r="CP131" i="1"/>
  <c r="O131" i="1" s="1"/>
  <c r="GM131" i="1" s="1"/>
  <c r="GP131" i="1" s="1"/>
  <c r="AB126" i="1"/>
  <c r="AB117" i="1"/>
  <c r="CP102" i="1"/>
  <c r="O102" i="1" s="1"/>
  <c r="GM102" i="1" s="1"/>
  <c r="GP102" i="1" s="1"/>
  <c r="CY96" i="1"/>
  <c r="X96" i="1" s="1"/>
  <c r="CZ96" i="1"/>
  <c r="Y96" i="1" s="1"/>
  <c r="CY93" i="1"/>
  <c r="X93" i="1" s="1"/>
  <c r="GM93" i="1" s="1"/>
  <c r="GP93" i="1" s="1"/>
  <c r="CZ93" i="1"/>
  <c r="Y93" i="1" s="1"/>
  <c r="CG153" i="1"/>
  <c r="AP153" i="1"/>
  <c r="F157" i="1"/>
  <c r="W133" i="1"/>
  <c r="CZ132" i="1"/>
  <c r="Y132" i="1" s="1"/>
  <c r="GM132" i="1" s="1"/>
  <c r="GP132" i="1" s="1"/>
  <c r="CP122" i="1"/>
  <c r="O122" i="1" s="1"/>
  <c r="GM122" i="1" s="1"/>
  <c r="GP122" i="1" s="1"/>
  <c r="V121" i="1"/>
  <c r="CY113" i="1"/>
  <c r="X113" i="1" s="1"/>
  <c r="GM113" i="1" s="1"/>
  <c r="GP113" i="1" s="1"/>
  <c r="CZ113" i="1"/>
  <c r="Y113" i="1" s="1"/>
  <c r="CY111" i="1"/>
  <c r="X111" i="1" s="1"/>
  <c r="CZ111" i="1"/>
  <c r="Y111" i="1" s="1"/>
  <c r="AB108" i="1"/>
  <c r="CY107" i="1"/>
  <c r="X107" i="1" s="1"/>
  <c r="CZ107" i="1"/>
  <c r="Y107" i="1" s="1"/>
  <c r="CY99" i="1"/>
  <c r="X99" i="1" s="1"/>
  <c r="CZ99" i="1"/>
  <c r="Y99" i="1" s="1"/>
  <c r="GM94" i="1"/>
  <c r="GP94" i="1" s="1"/>
  <c r="CY76" i="1"/>
  <c r="X76" i="1" s="1"/>
  <c r="CZ76" i="1"/>
  <c r="Y76" i="1" s="1"/>
  <c r="CU295" i="3"/>
  <c r="CX296" i="3"/>
  <c r="CR114" i="1"/>
  <c r="Q114" i="1" s="1"/>
  <c r="CX260" i="3"/>
  <c r="CU260" i="3"/>
  <c r="CW261" i="3"/>
  <c r="CX262" i="3"/>
  <c r="CV260" i="3"/>
  <c r="CR97" i="1"/>
  <c r="Q97" i="1" s="1"/>
  <c r="CP97" i="1" s="1"/>
  <c r="O97" i="1" s="1"/>
  <c r="GM97" i="1" s="1"/>
  <c r="GP97" i="1" s="1"/>
  <c r="AB85" i="1"/>
  <c r="AB80" i="1"/>
  <c r="CR79" i="1"/>
  <c r="Q79" i="1" s="1"/>
  <c r="CP79" i="1" s="1"/>
  <c r="O79" i="1" s="1"/>
  <c r="GM79" i="1" s="1"/>
  <c r="GP79" i="1" s="1"/>
  <c r="CQ74" i="1"/>
  <c r="P74" i="1" s="1"/>
  <c r="CZ72" i="1"/>
  <c r="Y72" i="1" s="1"/>
  <c r="CR71" i="1"/>
  <c r="Q71" i="1" s="1"/>
  <c r="CS71" i="1"/>
  <c r="R71" i="1" s="1"/>
  <c r="GK71" i="1" s="1"/>
  <c r="AD71" i="1"/>
  <c r="CY70" i="1"/>
  <c r="X70" i="1" s="1"/>
  <c r="GM70" i="1" s="1"/>
  <c r="GP70" i="1" s="1"/>
  <c r="CY67" i="1"/>
  <c r="X67" i="1" s="1"/>
  <c r="CZ67" i="1"/>
  <c r="Y67" i="1" s="1"/>
  <c r="CP54" i="1"/>
  <c r="O54" i="1" s="1"/>
  <c r="CY51" i="1"/>
  <c r="X51" i="1" s="1"/>
  <c r="CZ51" i="1"/>
  <c r="Y51" i="1" s="1"/>
  <c r="AB86" i="1"/>
  <c r="CQ71" i="1"/>
  <c r="P71" i="1" s="1"/>
  <c r="AB71" i="1"/>
  <c r="CY63" i="1"/>
  <c r="X63" i="1" s="1"/>
  <c r="CZ63" i="1"/>
  <c r="Y63" i="1" s="1"/>
  <c r="CY59" i="1"/>
  <c r="X59" i="1" s="1"/>
  <c r="CZ59" i="1"/>
  <c r="Y59" i="1" s="1"/>
  <c r="AB104" i="1"/>
  <c r="AD102" i="1"/>
  <c r="AD96" i="1"/>
  <c r="AB96" i="1" s="1"/>
  <c r="AB90" i="1"/>
  <c r="AB88" i="1"/>
  <c r="AB76" i="1"/>
  <c r="CR63" i="1"/>
  <c r="Q63" i="1" s="1"/>
  <c r="CS63" i="1"/>
  <c r="R63" i="1" s="1"/>
  <c r="GK63" i="1" s="1"/>
  <c r="AD63" i="1"/>
  <c r="AB63" i="1" s="1"/>
  <c r="CP61" i="1"/>
  <c r="O61" i="1" s="1"/>
  <c r="CR59" i="1"/>
  <c r="Q59" i="1" s="1"/>
  <c r="CS59" i="1"/>
  <c r="R59" i="1" s="1"/>
  <c r="GK59" i="1" s="1"/>
  <c r="AD59" i="1"/>
  <c r="AB59" i="1" s="1"/>
  <c r="V57" i="1"/>
  <c r="AB115" i="1"/>
  <c r="AB112" i="1"/>
  <c r="AB110" i="1"/>
  <c r="CU219" i="3"/>
  <c r="CV219" i="3"/>
  <c r="CW220" i="3"/>
  <c r="CX219" i="3"/>
  <c r="AB98" i="1"/>
  <c r="AB94" i="1"/>
  <c r="AB92" i="1"/>
  <c r="CX182" i="3"/>
  <c r="CU176" i="3"/>
  <c r="CX180" i="3"/>
  <c r="CZ82" i="1"/>
  <c r="Y82" i="1" s="1"/>
  <c r="AD77" i="1"/>
  <c r="AB77" i="1" s="1"/>
  <c r="CZ73" i="1"/>
  <c r="Y73" i="1" s="1"/>
  <c r="CP67" i="1"/>
  <c r="O67" i="1" s="1"/>
  <c r="GM67" i="1" s="1"/>
  <c r="GP67" i="1" s="1"/>
  <c r="CU297" i="3"/>
  <c r="CV297" i="3"/>
  <c r="CX297" i="3"/>
  <c r="CW298" i="3"/>
  <c r="CX298" i="3"/>
  <c r="CU290" i="3"/>
  <c r="CV290" i="3"/>
  <c r="CX290" i="3"/>
  <c r="CX291" i="3"/>
  <c r="CU263" i="3"/>
  <c r="CV263" i="3"/>
  <c r="CS102" i="1"/>
  <c r="R102" i="1" s="1"/>
  <c r="GK102" i="1" s="1"/>
  <c r="AB102" i="1"/>
  <c r="CS100" i="1"/>
  <c r="R100" i="1" s="1"/>
  <c r="GK100" i="1" s="1"/>
  <c r="AB100" i="1"/>
  <c r="CU208" i="3"/>
  <c r="CX208" i="3"/>
  <c r="CV208" i="3"/>
  <c r="CS96" i="1"/>
  <c r="R96" i="1" s="1"/>
  <c r="GK96" i="1" s="1"/>
  <c r="CQ86" i="1"/>
  <c r="P86" i="1" s="1"/>
  <c r="CP86" i="1" s="1"/>
  <c r="O86" i="1" s="1"/>
  <c r="AD82" i="1"/>
  <c r="CR82" i="1"/>
  <c r="Q82" i="1" s="1"/>
  <c r="CP82" i="1" s="1"/>
  <c r="O82" i="1" s="1"/>
  <c r="GM82" i="1" s="1"/>
  <c r="GP82" i="1" s="1"/>
  <c r="CR73" i="1"/>
  <c r="Q73" i="1" s="1"/>
  <c r="CS73" i="1"/>
  <c r="R73" i="1" s="1"/>
  <c r="GK73" i="1" s="1"/>
  <c r="CY64" i="1"/>
  <c r="X64" i="1" s="1"/>
  <c r="GM64" i="1" s="1"/>
  <c r="GP64" i="1" s="1"/>
  <c r="CZ64" i="1"/>
  <c r="Y64" i="1" s="1"/>
  <c r="CY60" i="1"/>
  <c r="X60" i="1" s="1"/>
  <c r="GM60" i="1" s="1"/>
  <c r="GP60" i="1" s="1"/>
  <c r="CZ60" i="1"/>
  <c r="Y60" i="1" s="1"/>
  <c r="CV334" i="3"/>
  <c r="CX334" i="3"/>
  <c r="W104" i="1"/>
  <c r="CR83" i="1"/>
  <c r="Q83" i="1" s="1"/>
  <c r="CS83" i="1"/>
  <c r="R83" i="1" s="1"/>
  <c r="GK83" i="1" s="1"/>
  <c r="CQ76" i="1"/>
  <c r="P76" i="1" s="1"/>
  <c r="CP76" i="1" s="1"/>
  <c r="O76" i="1" s="1"/>
  <c r="GM76" i="1" s="1"/>
  <c r="GP76" i="1" s="1"/>
  <c r="CU285" i="3"/>
  <c r="CX285" i="3"/>
  <c r="CW286" i="3"/>
  <c r="AD105" i="1"/>
  <c r="AD89" i="1"/>
  <c r="AD83" i="1"/>
  <c r="T82" i="1"/>
  <c r="AB82" i="1"/>
  <c r="AB73" i="1"/>
  <c r="AB83" i="1"/>
  <c r="CR77" i="1"/>
  <c r="Q77" i="1" s="1"/>
  <c r="CP77" i="1" s="1"/>
  <c r="O77" i="1" s="1"/>
  <c r="GM77" i="1" s="1"/>
  <c r="GP77" i="1" s="1"/>
  <c r="CP75" i="1"/>
  <c r="O75" i="1" s="1"/>
  <c r="GM75" i="1" s="1"/>
  <c r="GP75" i="1" s="1"/>
  <c r="AD74" i="1"/>
  <c r="AB74" i="1" s="1"/>
  <c r="CR74" i="1"/>
  <c r="Q74" i="1" s="1"/>
  <c r="CY65" i="1"/>
  <c r="X65" i="1" s="1"/>
  <c r="CZ65" i="1"/>
  <c r="Y65" i="1" s="1"/>
  <c r="CY61" i="1"/>
  <c r="X61" i="1" s="1"/>
  <c r="CZ61" i="1"/>
  <c r="Y61" i="1" s="1"/>
  <c r="CY50" i="1"/>
  <c r="X50" i="1" s="1"/>
  <c r="CZ50" i="1"/>
  <c r="Y50" i="1" s="1"/>
  <c r="CY35" i="1"/>
  <c r="X35" i="1" s="1"/>
  <c r="CZ35" i="1"/>
  <c r="Y35" i="1" s="1"/>
  <c r="CU258" i="3"/>
  <c r="CX259" i="3"/>
  <c r="AB105" i="1"/>
  <c r="AD103" i="1"/>
  <c r="AB103" i="1" s="1"/>
  <c r="AD101" i="1"/>
  <c r="AB101" i="1" s="1"/>
  <c r="AD95" i="1"/>
  <c r="AB95" i="1" s="1"/>
  <c r="AB89" i="1"/>
  <c r="T88" i="1"/>
  <c r="AD87" i="1"/>
  <c r="AB87" i="1" s="1"/>
  <c r="CP85" i="1"/>
  <c r="O85" i="1" s="1"/>
  <c r="GM85" i="1" s="1"/>
  <c r="GP85" i="1" s="1"/>
  <c r="AD79" i="1"/>
  <c r="CR65" i="1"/>
  <c r="Q65" i="1" s="1"/>
  <c r="CP65" i="1" s="1"/>
  <c r="O65" i="1" s="1"/>
  <c r="GM65" i="1" s="1"/>
  <c r="GP65" i="1" s="1"/>
  <c r="CS65" i="1"/>
  <c r="R65" i="1" s="1"/>
  <c r="GK65" i="1" s="1"/>
  <c r="AD65" i="1"/>
  <c r="AB65" i="1" s="1"/>
  <c r="CP63" i="1"/>
  <c r="O63" i="1" s="1"/>
  <c r="GM63" i="1" s="1"/>
  <c r="GP63" i="1" s="1"/>
  <c r="CR61" i="1"/>
  <c r="Q61" i="1" s="1"/>
  <c r="CS61" i="1"/>
  <c r="R61" i="1" s="1"/>
  <c r="GK61" i="1" s="1"/>
  <c r="AD61" i="1"/>
  <c r="AB61" i="1" s="1"/>
  <c r="CP59" i="1"/>
  <c r="O59" i="1" s="1"/>
  <c r="GM59" i="1" s="1"/>
  <c r="GP59" i="1" s="1"/>
  <c r="CS130" i="1"/>
  <c r="R130" i="1" s="1"/>
  <c r="GK130" i="1" s="1"/>
  <c r="CZ86" i="1"/>
  <c r="Y86" i="1" s="1"/>
  <c r="AB79" i="1"/>
  <c r="CQ73" i="1"/>
  <c r="P73" i="1" s="1"/>
  <c r="CP73" i="1" s="1"/>
  <c r="O73" i="1" s="1"/>
  <c r="GM73" i="1" s="1"/>
  <c r="GP73" i="1" s="1"/>
  <c r="CY69" i="1"/>
  <c r="X69" i="1" s="1"/>
  <c r="GM69" i="1" s="1"/>
  <c r="GP69" i="1" s="1"/>
  <c r="CZ69" i="1"/>
  <c r="Y69" i="1" s="1"/>
  <c r="CZ85" i="1"/>
  <c r="Y85" i="1" s="1"/>
  <c r="AB84" i="1"/>
  <c r="CQ83" i="1"/>
  <c r="P83" i="1" s="1"/>
  <c r="CP83" i="1" s="1"/>
  <c r="O83" i="1" s="1"/>
  <c r="GM83" i="1" s="1"/>
  <c r="GP83" i="1" s="1"/>
  <c r="CQ78" i="1"/>
  <c r="P78" i="1" s="1"/>
  <c r="CP78" i="1" s="1"/>
  <c r="O78" i="1" s="1"/>
  <c r="GM78" i="1" s="1"/>
  <c r="GP78" i="1" s="1"/>
  <c r="CY62" i="1"/>
  <c r="X62" i="1" s="1"/>
  <c r="GM62" i="1" s="1"/>
  <c r="GP62" i="1" s="1"/>
  <c r="CZ62" i="1"/>
  <c r="Y62" i="1" s="1"/>
  <c r="CR72" i="1"/>
  <c r="Q72" i="1" s="1"/>
  <c r="CP72" i="1" s="1"/>
  <c r="O72" i="1" s="1"/>
  <c r="CZ55" i="1"/>
  <c r="Y55" i="1" s="1"/>
  <c r="CZ52" i="1"/>
  <c r="Y52" i="1" s="1"/>
  <c r="GM52" i="1" s="1"/>
  <c r="GP52" i="1" s="1"/>
  <c r="CY43" i="1"/>
  <c r="X43" i="1" s="1"/>
  <c r="GM43" i="1" s="1"/>
  <c r="GP43" i="1" s="1"/>
  <c r="CZ43" i="1"/>
  <c r="Y43" i="1" s="1"/>
  <c r="CY37" i="1"/>
  <c r="X37" i="1" s="1"/>
  <c r="CZ37" i="1"/>
  <c r="Y37" i="1" s="1"/>
  <c r="GM37" i="1" s="1"/>
  <c r="GP37" i="1" s="1"/>
  <c r="R35" i="1"/>
  <c r="GK35" i="1" s="1"/>
  <c r="CP31" i="1"/>
  <c r="O31" i="1" s="1"/>
  <c r="CX209" i="3"/>
  <c r="CV209" i="3"/>
  <c r="CY48" i="1"/>
  <c r="X48" i="1" s="1"/>
  <c r="CZ48" i="1"/>
  <c r="Y48" i="1" s="1"/>
  <c r="CP45" i="1"/>
  <c r="O45" i="1" s="1"/>
  <c r="CR39" i="1"/>
  <c r="Q39" i="1" s="1"/>
  <c r="CP39" i="1" s="1"/>
  <c r="O39" i="1" s="1"/>
  <c r="GM39" i="1" s="1"/>
  <c r="GP39" i="1" s="1"/>
  <c r="CS39" i="1"/>
  <c r="R39" i="1" s="1"/>
  <c r="GK39" i="1" s="1"/>
  <c r="AD39" i="1"/>
  <c r="AB39" i="1" s="1"/>
  <c r="CX312" i="3"/>
  <c r="CX85" i="3"/>
  <c r="CX86" i="3"/>
  <c r="CU84" i="3"/>
  <c r="I57" i="1"/>
  <c r="CY46" i="1"/>
  <c r="X46" i="1" s="1"/>
  <c r="CZ46" i="1"/>
  <c r="Y46" i="1" s="1"/>
  <c r="CY45" i="1"/>
  <c r="X45" i="1" s="1"/>
  <c r="CZ45" i="1"/>
  <c r="Y45" i="1" s="1"/>
  <c r="CP35" i="1"/>
  <c r="O35" i="1" s="1"/>
  <c r="AB67" i="1"/>
  <c r="CX93" i="3"/>
  <c r="CX94" i="3"/>
  <c r="CX96" i="3"/>
  <c r="CX97" i="3"/>
  <c r="CV89" i="3"/>
  <c r="CX89" i="3"/>
  <c r="CU89" i="3"/>
  <c r="CZ58" i="1"/>
  <c r="Y58" i="1" s="1"/>
  <c r="GM58" i="1" s="1"/>
  <c r="GP58" i="1" s="1"/>
  <c r="AD56" i="1"/>
  <c r="AB56" i="1" s="1"/>
  <c r="AB55" i="1"/>
  <c r="CY44" i="1"/>
  <c r="X44" i="1" s="1"/>
  <c r="CZ44" i="1"/>
  <c r="Y44" i="1" s="1"/>
  <c r="V40" i="1"/>
  <c r="CY34" i="1"/>
  <c r="X34" i="1" s="1"/>
  <c r="GM34" i="1" s="1"/>
  <c r="GP34" i="1" s="1"/>
  <c r="CZ34" i="1"/>
  <c r="Y34" i="1" s="1"/>
  <c r="CZ27" i="1"/>
  <c r="Y27" i="1" s="1"/>
  <c r="CY27" i="1"/>
  <c r="X27" i="1" s="1"/>
  <c r="CX149" i="3"/>
  <c r="CU142" i="3"/>
  <c r="CV142" i="3"/>
  <c r="CX142" i="3"/>
  <c r="CX143" i="3"/>
  <c r="CX145" i="3"/>
  <c r="S56" i="1"/>
  <c r="CR55" i="1"/>
  <c r="Q55" i="1" s="1"/>
  <c r="CP55" i="1" s="1"/>
  <c r="O55" i="1" s="1"/>
  <c r="GM55" i="1" s="1"/>
  <c r="GP55" i="1" s="1"/>
  <c r="CS52" i="1"/>
  <c r="R52" i="1" s="1"/>
  <c r="GK52" i="1" s="1"/>
  <c r="CP49" i="1"/>
  <c r="O49" i="1" s="1"/>
  <c r="CY47" i="1"/>
  <c r="X47" i="1" s="1"/>
  <c r="GM47" i="1" s="1"/>
  <c r="GP47" i="1" s="1"/>
  <c r="CZ47" i="1"/>
  <c r="Y47" i="1" s="1"/>
  <c r="CP46" i="1"/>
  <c r="O46" i="1" s="1"/>
  <c r="GM46" i="1" s="1"/>
  <c r="GP46" i="1" s="1"/>
  <c r="U35" i="1"/>
  <c r="CY33" i="1"/>
  <c r="X33" i="1" s="1"/>
  <c r="GM33" i="1" s="1"/>
  <c r="GP33" i="1" s="1"/>
  <c r="CS56" i="1"/>
  <c r="R56" i="1" s="1"/>
  <c r="GK56" i="1" s="1"/>
  <c r="CP44" i="1"/>
  <c r="O44" i="1" s="1"/>
  <c r="GM44" i="1" s="1"/>
  <c r="GP44" i="1" s="1"/>
  <c r="Q35" i="1"/>
  <c r="DF333" i="3"/>
  <c r="DJ333" i="3" s="1"/>
  <c r="DG333" i="3"/>
  <c r="DH333" i="3"/>
  <c r="DI333" i="3"/>
  <c r="W56" i="1"/>
  <c r="CP50" i="1"/>
  <c r="O50" i="1" s="1"/>
  <c r="GM50" i="1" s="1"/>
  <c r="GP50" i="1" s="1"/>
  <c r="CY41" i="1"/>
  <c r="X41" i="1" s="1"/>
  <c r="CY39" i="1"/>
  <c r="X39" i="1" s="1"/>
  <c r="CZ39" i="1"/>
  <c r="Y39" i="1" s="1"/>
  <c r="CY38" i="1"/>
  <c r="X38" i="1" s="1"/>
  <c r="CZ38" i="1"/>
  <c r="Y38" i="1" s="1"/>
  <c r="GM38" i="1" s="1"/>
  <c r="GP38" i="1" s="1"/>
  <c r="CY30" i="1"/>
  <c r="X30" i="1" s="1"/>
  <c r="CZ30" i="1"/>
  <c r="Y30" i="1" s="1"/>
  <c r="CP30" i="1"/>
  <c r="O30" i="1" s="1"/>
  <c r="GM30" i="1" s="1"/>
  <c r="GP30" i="1" s="1"/>
  <c r="CQ48" i="1"/>
  <c r="P48" i="1" s="1"/>
  <c r="AB48" i="1"/>
  <c r="Q40" i="1"/>
  <c r="AD28" i="1"/>
  <c r="AB28" i="1" s="1"/>
  <c r="CR28" i="1"/>
  <c r="Q28" i="1" s="1"/>
  <c r="CS28" i="1"/>
  <c r="R28" i="1" s="1"/>
  <c r="GK28" i="1" s="1"/>
  <c r="S57" i="1"/>
  <c r="AB57" i="1"/>
  <c r="AB53" i="1"/>
  <c r="CY42" i="1"/>
  <c r="X42" i="1" s="1"/>
  <c r="GM42" i="1" s="1"/>
  <c r="GP42" i="1" s="1"/>
  <c r="CZ42" i="1"/>
  <c r="Y42" i="1" s="1"/>
  <c r="CY36" i="1"/>
  <c r="X36" i="1" s="1"/>
  <c r="GM36" i="1" s="1"/>
  <c r="GP36" i="1" s="1"/>
  <c r="CZ36" i="1"/>
  <c r="Y36" i="1" s="1"/>
  <c r="CY32" i="1"/>
  <c r="X32" i="1" s="1"/>
  <c r="CZ32" i="1"/>
  <c r="Y32" i="1" s="1"/>
  <c r="GM32" i="1" s="1"/>
  <c r="GP32" i="1" s="1"/>
  <c r="CY31" i="1"/>
  <c r="X31" i="1" s="1"/>
  <c r="R27" i="1"/>
  <c r="GK27" i="1" s="1"/>
  <c r="CY25" i="1"/>
  <c r="X25" i="1" s="1"/>
  <c r="CZ25" i="1"/>
  <c r="Y25" i="1" s="1"/>
  <c r="V56" i="1"/>
  <c r="CZ54" i="1"/>
  <c r="Y54" i="1" s="1"/>
  <c r="CP51" i="1"/>
  <c r="O51" i="1" s="1"/>
  <c r="CY49" i="1"/>
  <c r="X49" i="1" s="1"/>
  <c r="CZ49" i="1"/>
  <c r="Y49" i="1" s="1"/>
  <c r="CP41" i="1"/>
  <c r="O41" i="1" s="1"/>
  <c r="CX309" i="3"/>
  <c r="CX63" i="3"/>
  <c r="CX64" i="3"/>
  <c r="CU56" i="3"/>
  <c r="CV56" i="3"/>
  <c r="CX57" i="3"/>
  <c r="CX59" i="3"/>
  <c r="U27" i="1"/>
  <c r="DF331" i="3"/>
  <c r="DJ331" i="3" s="1"/>
  <c r="DG331" i="3"/>
  <c r="DH331" i="3"/>
  <c r="DI331" i="3"/>
  <c r="CW315" i="3"/>
  <c r="CX315" i="3"/>
  <c r="CX286" i="3"/>
  <c r="CV267" i="3"/>
  <c r="AD48" i="1"/>
  <c r="AB45" i="1"/>
  <c r="AD43" i="1"/>
  <c r="AB43" i="1" s="1"/>
  <c r="AD37" i="1"/>
  <c r="AB37" i="1" s="1"/>
  <c r="AB30" i="1"/>
  <c r="DF281" i="3"/>
  <c r="DG281" i="3"/>
  <c r="DH281" i="3"/>
  <c r="DI281" i="3"/>
  <c r="DJ281" i="3" s="1"/>
  <c r="CX335" i="3"/>
  <c r="DF332" i="3"/>
  <c r="DG332" i="3"/>
  <c r="DH332" i="3"/>
  <c r="DI332" i="3"/>
  <c r="DJ332" i="3" s="1"/>
  <c r="DF265" i="3"/>
  <c r="DJ265" i="3" s="1"/>
  <c r="DH265" i="3"/>
  <c r="DI265" i="3"/>
  <c r="DG265" i="3"/>
  <c r="CX78" i="3"/>
  <c r="CX80" i="3"/>
  <c r="CU77" i="3"/>
  <c r="CS48" i="1"/>
  <c r="R48" i="1" s="1"/>
  <c r="GK48" i="1" s="1"/>
  <c r="CS43" i="1"/>
  <c r="R43" i="1" s="1"/>
  <c r="GK43" i="1" s="1"/>
  <c r="AD41" i="1"/>
  <c r="AB41" i="1" s="1"/>
  <c r="CU40" i="3"/>
  <c r="CX42" i="3"/>
  <c r="CS37" i="1"/>
  <c r="R37" i="1" s="1"/>
  <c r="GK37" i="1" s="1"/>
  <c r="AD33" i="1"/>
  <c r="AB33" i="1" s="1"/>
  <c r="AD31" i="1"/>
  <c r="AB31" i="1" s="1"/>
  <c r="DF327" i="3"/>
  <c r="DG327" i="3"/>
  <c r="DH327" i="3"/>
  <c r="DI327" i="3"/>
  <c r="DJ327" i="3" s="1"/>
  <c r="CW293" i="3"/>
  <c r="CX293" i="3"/>
  <c r="AB50" i="1"/>
  <c r="CU65" i="3"/>
  <c r="CX69" i="3"/>
  <c r="CX66" i="3"/>
  <c r="CX68" i="3"/>
  <c r="CU49" i="3"/>
  <c r="CV49" i="3"/>
  <c r="CX49" i="3"/>
  <c r="AB35" i="1"/>
  <c r="CX299" i="3"/>
  <c r="CX282" i="3"/>
  <c r="CX275" i="3"/>
  <c r="CS41" i="1"/>
  <c r="R41" i="1" s="1"/>
  <c r="GK41" i="1" s="1"/>
  <c r="CS33" i="1"/>
  <c r="R33" i="1" s="1"/>
  <c r="GK33" i="1" s="1"/>
  <c r="CS31" i="1"/>
  <c r="R31" i="1" s="1"/>
  <c r="GK31" i="1" s="1"/>
  <c r="CT29" i="1"/>
  <c r="S29" i="1" s="1"/>
  <c r="CP28" i="1"/>
  <c r="O28" i="1" s="1"/>
  <c r="GM28" i="1" s="1"/>
  <c r="GP28" i="1" s="1"/>
  <c r="W27" i="1"/>
  <c r="AB27" i="1"/>
  <c r="CY26" i="1"/>
  <c r="X26" i="1" s="1"/>
  <c r="CZ26" i="1"/>
  <c r="Y26" i="1" s="1"/>
  <c r="GM26" i="1" s="1"/>
  <c r="GP26" i="1" s="1"/>
  <c r="CY24" i="1"/>
  <c r="X24" i="1" s="1"/>
  <c r="CZ24" i="1"/>
  <c r="Y24" i="1" s="1"/>
  <c r="DF339" i="3"/>
  <c r="DG339" i="3"/>
  <c r="DH339" i="3"/>
  <c r="DI339" i="3"/>
  <c r="DJ339" i="3" s="1"/>
  <c r="CX287" i="3"/>
  <c r="DF253" i="3"/>
  <c r="DJ253" i="3" s="1"/>
  <c r="DH253" i="3"/>
  <c r="DI253" i="3"/>
  <c r="DG253" i="3"/>
  <c r="DF244" i="3"/>
  <c r="DG244" i="3"/>
  <c r="DJ244" i="3" s="1"/>
  <c r="DH244" i="3"/>
  <c r="DI244" i="3"/>
  <c r="AD36" i="1"/>
  <c r="AB36" i="1" s="1"/>
  <c r="CX16" i="3"/>
  <c r="CX18" i="3"/>
  <c r="CX19" i="3"/>
  <c r="CX13" i="3"/>
  <c r="CV13" i="3"/>
  <c r="CX21" i="3"/>
  <c r="CU13" i="3"/>
  <c r="CS29" i="1"/>
  <c r="R29" i="1" s="1"/>
  <c r="GK29" i="1" s="1"/>
  <c r="V27" i="1"/>
  <c r="CS26" i="1"/>
  <c r="R26" i="1" s="1"/>
  <c r="GK26" i="1" s="1"/>
  <c r="AD26" i="1"/>
  <c r="AB26" i="1" s="1"/>
  <c r="CR24" i="1"/>
  <c r="Q24" i="1" s="1"/>
  <c r="CP24" i="1" s="1"/>
  <c r="O24" i="1" s="1"/>
  <c r="CS24" i="1"/>
  <c r="R24" i="1" s="1"/>
  <c r="AD24" i="1"/>
  <c r="AB24" i="1" s="1"/>
  <c r="DF345" i="3"/>
  <c r="DG345" i="3"/>
  <c r="DH345" i="3"/>
  <c r="DI345" i="3"/>
  <c r="DJ345" i="3" s="1"/>
  <c r="CX311" i="3"/>
  <c r="CR29" i="1"/>
  <c r="Q29" i="1" s="1"/>
  <c r="CP29" i="1" s="1"/>
  <c r="O29" i="1" s="1"/>
  <c r="DF325" i="3"/>
  <c r="DJ325" i="3" s="1"/>
  <c r="DG325" i="3"/>
  <c r="DH325" i="3"/>
  <c r="DI325" i="3"/>
  <c r="DF314" i="3"/>
  <c r="DG314" i="3"/>
  <c r="DH314" i="3"/>
  <c r="DI314" i="3"/>
  <c r="DJ314" i="3" s="1"/>
  <c r="CX305" i="3"/>
  <c r="CX271" i="3"/>
  <c r="AD51" i="1"/>
  <c r="AB51" i="1" s="1"/>
  <c r="AD49" i="1"/>
  <c r="AB49" i="1" s="1"/>
  <c r="GX47" i="1"/>
  <c r="CU50" i="3"/>
  <c r="CV50" i="3"/>
  <c r="AD38" i="1"/>
  <c r="AB38" i="1" s="1"/>
  <c r="CS36" i="1"/>
  <c r="R36" i="1" s="1"/>
  <c r="GK36" i="1" s="1"/>
  <c r="Q27" i="1"/>
  <c r="CR25" i="1"/>
  <c r="Q25" i="1" s="1"/>
  <c r="CP25" i="1" s="1"/>
  <c r="O25" i="1" s="1"/>
  <c r="GM25" i="1" s="1"/>
  <c r="GP25" i="1" s="1"/>
  <c r="CS25" i="1"/>
  <c r="R25" i="1" s="1"/>
  <c r="GK25" i="1" s="1"/>
  <c r="AD25" i="1"/>
  <c r="AB25" i="1" s="1"/>
  <c r="DG184" i="3"/>
  <c r="DF184" i="3"/>
  <c r="DJ184" i="3" s="1"/>
  <c r="DH184" i="3"/>
  <c r="DI184" i="3"/>
  <c r="CS53" i="1"/>
  <c r="R53" i="1" s="1"/>
  <c r="GK53" i="1" s="1"/>
  <c r="I53" i="1"/>
  <c r="V53" i="1" s="1"/>
  <c r="CS40" i="1"/>
  <c r="R40" i="1" s="1"/>
  <c r="GK40" i="1" s="1"/>
  <c r="I40" i="1"/>
  <c r="P40" i="1" s="1"/>
  <c r="CU32" i="3"/>
  <c r="CV32" i="3"/>
  <c r="CX32" i="3"/>
  <c r="CW33" i="3"/>
  <c r="CX33" i="3"/>
  <c r="CX35" i="3"/>
  <c r="CX37" i="3"/>
  <c r="CX38" i="3"/>
  <c r="CS34" i="1"/>
  <c r="R34" i="1" s="1"/>
  <c r="GK34" i="1" s="1"/>
  <c r="P27" i="1"/>
  <c r="CU27" i="3"/>
  <c r="CX27" i="3"/>
  <c r="CX28" i="3"/>
  <c r="CV27" i="3"/>
  <c r="CX29" i="3"/>
  <c r="GX27" i="1"/>
  <c r="CW322" i="3"/>
  <c r="CX322" i="3"/>
  <c r="DF319" i="3"/>
  <c r="DJ319" i="3" s="1"/>
  <c r="DG319" i="3"/>
  <c r="DH319" i="3"/>
  <c r="DI319" i="3"/>
  <c r="DH301" i="3"/>
  <c r="DI301" i="3"/>
  <c r="CV295" i="3"/>
  <c r="DH289" i="3"/>
  <c r="DI289" i="3"/>
  <c r="DF283" i="3"/>
  <c r="DJ283" i="3" s="1"/>
  <c r="DG283" i="3"/>
  <c r="DH283" i="3"/>
  <c r="DI283" i="3"/>
  <c r="DF300" i="3"/>
  <c r="DG264" i="3"/>
  <c r="DI264" i="3"/>
  <c r="DJ264" i="3" s="1"/>
  <c r="DG252" i="3"/>
  <c r="DI252" i="3"/>
  <c r="DG247" i="3"/>
  <c r="DF237" i="3"/>
  <c r="DJ237" i="3" s="1"/>
  <c r="DG237" i="3"/>
  <c r="DH237" i="3"/>
  <c r="DI237" i="3"/>
  <c r="DF229" i="3"/>
  <c r="DJ229" i="3" s="1"/>
  <c r="DG229" i="3"/>
  <c r="DH229" i="3"/>
  <c r="DI229" i="3"/>
  <c r="DF207" i="3"/>
  <c r="DJ207" i="3" s="1"/>
  <c r="DG207" i="3"/>
  <c r="DH207" i="3"/>
  <c r="DI207" i="3"/>
  <c r="DF205" i="3"/>
  <c r="DJ205" i="3" s="1"/>
  <c r="DH205" i="3"/>
  <c r="DI205" i="3"/>
  <c r="DG205" i="3"/>
  <c r="CV285" i="3"/>
  <c r="CX263" i="3"/>
  <c r="CX261" i="3"/>
  <c r="DG243" i="3"/>
  <c r="DJ243" i="3" s="1"/>
  <c r="DH243" i="3"/>
  <c r="DI243" i="3"/>
  <c r="DG242" i="3"/>
  <c r="DI242" i="3"/>
  <c r="DJ242" i="3" s="1"/>
  <c r="CV232" i="3"/>
  <c r="CX232" i="3"/>
  <c r="CX221" i="3"/>
  <c r="CW177" i="3"/>
  <c r="CX147" i="3"/>
  <c r="DF249" i="3"/>
  <c r="DJ249" i="3" s="1"/>
  <c r="DF200" i="3"/>
  <c r="DJ200" i="3" s="1"/>
  <c r="DG200" i="3"/>
  <c r="DH200" i="3"/>
  <c r="DI200" i="3"/>
  <c r="DF170" i="3"/>
  <c r="DG170" i="3"/>
  <c r="DJ170" i="3" s="1"/>
  <c r="DH170" i="3"/>
  <c r="DI170" i="3"/>
  <c r="DF155" i="3"/>
  <c r="DJ155" i="3" s="1"/>
  <c r="DG155" i="3"/>
  <c r="DH155" i="3"/>
  <c r="DI350" i="3"/>
  <c r="CX348" i="3"/>
  <c r="DI344" i="3"/>
  <c r="DJ344" i="3" s="1"/>
  <c r="CX343" i="3"/>
  <c r="DI338" i="3"/>
  <c r="CX330" i="3"/>
  <c r="DI326" i="3"/>
  <c r="DJ326" i="3" s="1"/>
  <c r="CX318" i="3"/>
  <c r="DH250" i="3"/>
  <c r="DI241" i="3"/>
  <c r="CX238" i="3"/>
  <c r="DF216" i="3"/>
  <c r="DJ216" i="3" s="1"/>
  <c r="DG216" i="3"/>
  <c r="DH216" i="3"/>
  <c r="DI216" i="3"/>
  <c r="DH350" i="3"/>
  <c r="DI349" i="3"/>
  <c r="DH344" i="3"/>
  <c r="DH338" i="3"/>
  <c r="DI337" i="3"/>
  <c r="DJ337" i="3" s="1"/>
  <c r="DH326" i="3"/>
  <c r="DI320" i="3"/>
  <c r="DI303" i="3"/>
  <c r="CX295" i="3"/>
  <c r="DH284" i="3"/>
  <c r="CX266" i="3"/>
  <c r="DH241" i="3"/>
  <c r="DF185" i="3"/>
  <c r="DJ185" i="3" s="1"/>
  <c r="DG185" i="3"/>
  <c r="DH185" i="3"/>
  <c r="DI185" i="3"/>
  <c r="DG350" i="3"/>
  <c r="DH349" i="3"/>
  <c r="DG344" i="3"/>
  <c r="DG338" i="3"/>
  <c r="DH337" i="3"/>
  <c r="DG326" i="3"/>
  <c r="DH320" i="3"/>
  <c r="DH303" i="3"/>
  <c r="DG284" i="3"/>
  <c r="DH264" i="3"/>
  <c r="DH252" i="3"/>
  <c r="DH242" i="3"/>
  <c r="DF241" i="3"/>
  <c r="DJ241" i="3" s="1"/>
  <c r="CV124" i="3"/>
  <c r="CX124" i="3"/>
  <c r="DF284" i="3"/>
  <c r="DJ284" i="3" s="1"/>
  <c r="CX267" i="3"/>
  <c r="DF264" i="3"/>
  <c r="DG254" i="3"/>
  <c r="DH254" i="3"/>
  <c r="DI254" i="3"/>
  <c r="DF230" i="3"/>
  <c r="DJ230" i="3" s="1"/>
  <c r="DG230" i="3"/>
  <c r="DH230" i="3"/>
  <c r="DI230" i="3"/>
  <c r="DI222" i="3"/>
  <c r="DJ222" i="3" s="1"/>
  <c r="DG222" i="3"/>
  <c r="DH222" i="3"/>
  <c r="DG206" i="3"/>
  <c r="DH206" i="3"/>
  <c r="DF206" i="3"/>
  <c r="DJ206" i="3" s="1"/>
  <c r="DI206" i="3"/>
  <c r="CX178" i="3"/>
  <c r="DF168" i="3"/>
  <c r="DH168" i="3"/>
  <c r="DG168" i="3"/>
  <c r="DJ168" i="3" s="1"/>
  <c r="DI168" i="3"/>
  <c r="DI324" i="3"/>
  <c r="DJ324" i="3" s="1"/>
  <c r="CX269" i="3"/>
  <c r="DF243" i="3"/>
  <c r="DF239" i="3"/>
  <c r="DJ239" i="3" s="1"/>
  <c r="DI239" i="3"/>
  <c r="DF228" i="3"/>
  <c r="DJ228" i="3" s="1"/>
  <c r="DG228" i="3"/>
  <c r="DH228" i="3"/>
  <c r="DI228" i="3"/>
  <c r="DF171" i="3"/>
  <c r="DJ171" i="3" s="1"/>
  <c r="DG171" i="3"/>
  <c r="DH171" i="3"/>
  <c r="DI171" i="3"/>
  <c r="DG117" i="3"/>
  <c r="DF117" i="3"/>
  <c r="DJ117" i="3" s="1"/>
  <c r="DH117" i="3"/>
  <c r="DI117" i="3"/>
  <c r="DH324" i="3"/>
  <c r="CW279" i="3"/>
  <c r="CX278" i="3"/>
  <c r="CV258" i="3"/>
  <c r="CX258" i="3"/>
  <c r="DF236" i="3"/>
  <c r="DJ236" i="3" s="1"/>
  <c r="DG236" i="3"/>
  <c r="DH236" i="3"/>
  <c r="DI236" i="3"/>
  <c r="DH233" i="3"/>
  <c r="DG211" i="3"/>
  <c r="DI211" i="3"/>
  <c r="DF211" i="3"/>
  <c r="DJ211" i="3" s="1"/>
  <c r="DH211" i="3"/>
  <c r="CV176" i="3"/>
  <c r="DI155" i="3"/>
  <c r="DG125" i="3"/>
  <c r="DF125" i="3"/>
  <c r="DJ125" i="3" s="1"/>
  <c r="DH125" i="3"/>
  <c r="DI125" i="3"/>
  <c r="CW2" i="3"/>
  <c r="CX3" i="3"/>
  <c r="CU1" i="3"/>
  <c r="CX270" i="3"/>
  <c r="DI245" i="3"/>
  <c r="DJ245" i="3" s="1"/>
  <c r="DF233" i="3"/>
  <c r="DJ233" i="3" s="1"/>
  <c r="CX220" i="3"/>
  <c r="CX146" i="3"/>
  <c r="DG250" i="3"/>
  <c r="DI250" i="3"/>
  <c r="DF231" i="3"/>
  <c r="DJ231" i="3" s="1"/>
  <c r="DG231" i="3"/>
  <c r="DH231" i="3"/>
  <c r="DG199" i="3"/>
  <c r="DF199" i="3"/>
  <c r="DJ199" i="3" s="1"/>
  <c r="DH199" i="3"/>
  <c r="DI199" i="3"/>
  <c r="DF169" i="3"/>
  <c r="DG169" i="3"/>
  <c r="DJ169" i="3" s="1"/>
  <c r="DH169" i="3"/>
  <c r="DI169" i="3"/>
  <c r="DF218" i="3"/>
  <c r="DI218" i="3"/>
  <c r="DJ218" i="3" s="1"/>
  <c r="DG188" i="3"/>
  <c r="DI188" i="3"/>
  <c r="CX148" i="3"/>
  <c r="DF138" i="3"/>
  <c r="DG138" i="3"/>
  <c r="DJ138" i="3" s="1"/>
  <c r="DH138" i="3"/>
  <c r="DH111" i="3"/>
  <c r="DF111" i="3"/>
  <c r="DJ111" i="3" s="1"/>
  <c r="CX62" i="3"/>
  <c r="CV1" i="3"/>
  <c r="CX1" i="3"/>
  <c r="DF203" i="3"/>
  <c r="DJ203" i="3" s="1"/>
  <c r="DI186" i="3"/>
  <c r="DJ186" i="3" s="1"/>
  <c r="CX160" i="3"/>
  <c r="DI157" i="3"/>
  <c r="DF154" i="3"/>
  <c r="DJ154" i="3" s="1"/>
  <c r="DG154" i="3"/>
  <c r="DH154" i="3"/>
  <c r="DI154" i="3"/>
  <c r="DH141" i="3"/>
  <c r="CX126" i="3"/>
  <c r="DF122" i="3"/>
  <c r="DG122" i="3"/>
  <c r="DJ122" i="3" s="1"/>
  <c r="DI122" i="3"/>
  <c r="DH122" i="3"/>
  <c r="CV102" i="3"/>
  <c r="CX102" i="3"/>
  <c r="DG196" i="3"/>
  <c r="DH196" i="3"/>
  <c r="DF190" i="3"/>
  <c r="DH190" i="3"/>
  <c r="DF189" i="3"/>
  <c r="DJ189" i="3" s="1"/>
  <c r="DH189" i="3"/>
  <c r="DI189" i="3"/>
  <c r="DH186" i="3"/>
  <c r="DG174" i="3"/>
  <c r="DI174" i="3"/>
  <c r="DH157" i="3"/>
  <c r="DG141" i="3"/>
  <c r="DH134" i="3"/>
  <c r="DI134" i="3"/>
  <c r="DG134" i="3"/>
  <c r="CX91" i="3"/>
  <c r="CX150" i="3"/>
  <c r="DF139" i="3"/>
  <c r="DJ139" i="3" s="1"/>
  <c r="DG139" i="3"/>
  <c r="DI139" i="3"/>
  <c r="DG112" i="3"/>
  <c r="DF112" i="3"/>
  <c r="DJ112" i="3" s="1"/>
  <c r="DF76" i="3"/>
  <c r="DJ76" i="3" s="1"/>
  <c r="DG76" i="3"/>
  <c r="DH76" i="3"/>
  <c r="DI76" i="3"/>
  <c r="CX60" i="3"/>
  <c r="CX235" i="3"/>
  <c r="CX213" i="3"/>
  <c r="DF212" i="3"/>
  <c r="DJ212" i="3" s="1"/>
  <c r="DH212" i="3"/>
  <c r="DI212" i="3"/>
  <c r="DF197" i="3"/>
  <c r="DJ197" i="3" s="1"/>
  <c r="DG197" i="3"/>
  <c r="DI197" i="3"/>
  <c r="CX177" i="3"/>
  <c r="CX176" i="3"/>
  <c r="DF175" i="3"/>
  <c r="DJ175" i="3" s="1"/>
  <c r="DH175" i="3"/>
  <c r="DI175" i="3"/>
  <c r="DI173" i="3"/>
  <c r="DH172" i="3"/>
  <c r="CX161" i="3"/>
  <c r="CX15" i="3"/>
  <c r="CX226" i="3"/>
  <c r="DH218" i="3"/>
  <c r="DI215" i="3"/>
  <c r="DJ215" i="3" s="1"/>
  <c r="DI210" i="3"/>
  <c r="DI193" i="3"/>
  <c r="DI192" i="3"/>
  <c r="DJ192" i="3" s="1"/>
  <c r="DH188" i="3"/>
  <c r="CW179" i="3"/>
  <c r="CX179" i="3"/>
  <c r="DG173" i="3"/>
  <c r="DG172" i="3"/>
  <c r="CX127" i="3"/>
  <c r="DF123" i="3"/>
  <c r="DJ123" i="3" s="1"/>
  <c r="DH123" i="3"/>
  <c r="DG123" i="3"/>
  <c r="DI123" i="3"/>
  <c r="DG118" i="3"/>
  <c r="DF118" i="3"/>
  <c r="DH118" i="3"/>
  <c r="DI111" i="3"/>
  <c r="CX41" i="3"/>
  <c r="DG218" i="3"/>
  <c r="DH217" i="3"/>
  <c r="DH215" i="3"/>
  <c r="DG210" i="3"/>
  <c r="DJ210" i="3" s="1"/>
  <c r="DH193" i="3"/>
  <c r="DH192" i="3"/>
  <c r="DF188" i="3"/>
  <c r="DJ188" i="3" s="1"/>
  <c r="CW178" i="3"/>
  <c r="DF173" i="3"/>
  <c r="DJ173" i="3" s="1"/>
  <c r="DF172" i="3"/>
  <c r="DJ172" i="3" s="1"/>
  <c r="CX151" i="3"/>
  <c r="DI138" i="3"/>
  <c r="DG111" i="3"/>
  <c r="CX225" i="3"/>
  <c r="DG217" i="3"/>
  <c r="DG215" i="3"/>
  <c r="DF198" i="3"/>
  <c r="DJ198" i="3" s="1"/>
  <c r="DH198" i="3"/>
  <c r="DI196" i="3"/>
  <c r="DJ196" i="3" s="1"/>
  <c r="DI195" i="3"/>
  <c r="DH194" i="3"/>
  <c r="DG193" i="3"/>
  <c r="DG192" i="3"/>
  <c r="DI191" i="3"/>
  <c r="DI190" i="3"/>
  <c r="DJ190" i="3" s="1"/>
  <c r="CX181" i="3"/>
  <c r="DH174" i="3"/>
  <c r="CV140" i="3"/>
  <c r="CX140" i="3"/>
  <c r="DG136" i="3"/>
  <c r="DH136" i="3"/>
  <c r="DI136" i="3"/>
  <c r="DF11" i="3"/>
  <c r="DG11" i="3"/>
  <c r="DH11" i="3"/>
  <c r="DI11" i="3"/>
  <c r="DJ11" i="3" s="1"/>
  <c r="DF217" i="3"/>
  <c r="DJ217" i="3" s="1"/>
  <c r="DH214" i="3"/>
  <c r="DF196" i="3"/>
  <c r="DG195" i="3"/>
  <c r="DG194" i="3"/>
  <c r="DH191" i="3"/>
  <c r="DG190" i="3"/>
  <c r="DG189" i="3"/>
  <c r="DF174" i="3"/>
  <c r="DJ174" i="3" s="1"/>
  <c r="CX144" i="3"/>
  <c r="DF134" i="3"/>
  <c r="DJ134" i="3" s="1"/>
  <c r="DI112" i="3"/>
  <c r="CV77" i="3"/>
  <c r="CX77" i="3"/>
  <c r="CX44" i="3"/>
  <c r="DG204" i="3"/>
  <c r="DI204" i="3"/>
  <c r="DF195" i="3"/>
  <c r="DJ195" i="3" s="1"/>
  <c r="DF194" i="3"/>
  <c r="DJ194" i="3" s="1"/>
  <c r="DF191" i="3"/>
  <c r="DJ191" i="3" s="1"/>
  <c r="CX183" i="3"/>
  <c r="CX167" i="3"/>
  <c r="DH166" i="3"/>
  <c r="DI166" i="3"/>
  <c r="DF159" i="3"/>
  <c r="DG159" i="3"/>
  <c r="DJ159" i="3" s="1"/>
  <c r="DH159" i="3"/>
  <c r="DI159" i="3"/>
  <c r="CV156" i="3"/>
  <c r="CX156" i="3"/>
  <c r="DG128" i="3"/>
  <c r="DH128" i="3"/>
  <c r="DF128" i="3"/>
  <c r="DJ128" i="3" s="1"/>
  <c r="DI128" i="3"/>
  <c r="DF119" i="3"/>
  <c r="DJ119" i="3" s="1"/>
  <c r="DG119" i="3"/>
  <c r="DH119" i="3"/>
  <c r="DI119" i="3"/>
  <c r="DH112" i="3"/>
  <c r="CX90" i="3"/>
  <c r="DF6" i="3"/>
  <c r="DG6" i="3"/>
  <c r="DJ6" i="3" s="1"/>
  <c r="DH6" i="3"/>
  <c r="DI6" i="3"/>
  <c r="DG212" i="3"/>
  <c r="CV186" i="3"/>
  <c r="DG175" i="3"/>
  <c r="DH139" i="3"/>
  <c r="DF99" i="3"/>
  <c r="DG99" i="3"/>
  <c r="CX71" i="3"/>
  <c r="CX84" i="3"/>
  <c r="CV84" i="3"/>
  <c r="CX81" i="3"/>
  <c r="DF52" i="3"/>
  <c r="DJ52" i="3" s="1"/>
  <c r="DG52" i="3"/>
  <c r="DH52" i="3"/>
  <c r="DF48" i="3"/>
  <c r="DJ48" i="3" s="1"/>
  <c r="DH48" i="3"/>
  <c r="CX14" i="3"/>
  <c r="CW100" i="3"/>
  <c r="CX100" i="3"/>
  <c r="CX95" i="3"/>
  <c r="DF74" i="3"/>
  <c r="DJ74" i="3" s="1"/>
  <c r="DG74" i="3"/>
  <c r="DH74" i="3"/>
  <c r="DI74" i="3"/>
  <c r="CW66" i="3"/>
  <c r="DF45" i="3"/>
  <c r="DG45" i="3"/>
  <c r="DH45" i="3"/>
  <c r="DI45" i="3"/>
  <c r="DJ45" i="3" s="1"/>
  <c r="CX2" i="3"/>
  <c r="DF130" i="3"/>
  <c r="DI130" i="3"/>
  <c r="DJ130" i="3" s="1"/>
  <c r="DF129" i="3"/>
  <c r="DJ129" i="3" s="1"/>
  <c r="DG129" i="3"/>
  <c r="DI129" i="3"/>
  <c r="DF104" i="3"/>
  <c r="DI104" i="3"/>
  <c r="DJ104" i="3" s="1"/>
  <c r="DF103" i="3"/>
  <c r="DJ103" i="3" s="1"/>
  <c r="DG103" i="3"/>
  <c r="DI103" i="3"/>
  <c r="DF75" i="3"/>
  <c r="DG75" i="3"/>
  <c r="DH75" i="3"/>
  <c r="DI75" i="3"/>
  <c r="DJ75" i="3" s="1"/>
  <c r="CX36" i="3"/>
  <c r="CX30" i="3"/>
  <c r="DH24" i="3"/>
  <c r="DF22" i="3"/>
  <c r="DG22" i="3"/>
  <c r="DH22" i="3"/>
  <c r="DI153" i="3"/>
  <c r="DI137" i="3"/>
  <c r="DJ137" i="3" s="1"/>
  <c r="DF110" i="3"/>
  <c r="DI110" i="3"/>
  <c r="DF109" i="3"/>
  <c r="DH109" i="3"/>
  <c r="DH108" i="3"/>
  <c r="DI108" i="3"/>
  <c r="DI99" i="3"/>
  <c r="DJ99" i="3" s="1"/>
  <c r="DF53" i="3"/>
  <c r="DJ53" i="3" s="1"/>
  <c r="DG53" i="3"/>
  <c r="DI53" i="3"/>
  <c r="CX39" i="3"/>
  <c r="DF24" i="3"/>
  <c r="DJ24" i="3" s="1"/>
  <c r="DH153" i="3"/>
  <c r="DH137" i="3"/>
  <c r="DH99" i="3"/>
  <c r="CX79" i="3"/>
  <c r="DF46" i="3"/>
  <c r="DJ46" i="3" s="1"/>
  <c r="DG46" i="3"/>
  <c r="DH46" i="3"/>
  <c r="CX34" i="3"/>
  <c r="DF12" i="3"/>
  <c r="DJ12" i="3" s="1"/>
  <c r="DG12" i="3"/>
  <c r="DH12" i="3"/>
  <c r="DI12" i="3"/>
  <c r="DG153" i="3"/>
  <c r="DJ153" i="3" s="1"/>
  <c r="DI152" i="3"/>
  <c r="DJ152" i="3" s="1"/>
  <c r="DG137" i="3"/>
  <c r="CV132" i="3"/>
  <c r="CX132" i="3"/>
  <c r="CX87" i="3"/>
  <c r="CX67" i="3"/>
  <c r="DI52" i="3"/>
  <c r="CX50" i="3"/>
  <c r="DI48" i="3"/>
  <c r="CX43" i="3"/>
  <c r="CX31" i="3"/>
  <c r="DF7" i="3"/>
  <c r="DJ7" i="3" s="1"/>
  <c r="DG7" i="3"/>
  <c r="DI7" i="3"/>
  <c r="DI158" i="3"/>
  <c r="DJ158" i="3" s="1"/>
  <c r="DH152" i="3"/>
  <c r="DF98" i="3"/>
  <c r="DG98" i="3"/>
  <c r="DH98" i="3"/>
  <c r="DI98" i="3"/>
  <c r="DJ98" i="3" s="1"/>
  <c r="DF83" i="3"/>
  <c r="DJ83" i="3" s="1"/>
  <c r="DG83" i="3"/>
  <c r="DH83" i="3"/>
  <c r="DI83" i="3"/>
  <c r="CX70" i="3"/>
  <c r="CX58" i="3"/>
  <c r="DF54" i="3"/>
  <c r="DJ54" i="3" s="1"/>
  <c r="DH54" i="3"/>
  <c r="DG48" i="3"/>
  <c r="CV40" i="3"/>
  <c r="CX23" i="3"/>
  <c r="CW23" i="3"/>
  <c r="DG152" i="3"/>
  <c r="CX92" i="3"/>
  <c r="DF88" i="3"/>
  <c r="DG88" i="3"/>
  <c r="DH88" i="3"/>
  <c r="DI88" i="3"/>
  <c r="DJ88" i="3" s="1"/>
  <c r="CV65" i="3"/>
  <c r="CX61" i="3"/>
  <c r="DF51" i="3"/>
  <c r="DG51" i="3"/>
  <c r="DH51" i="3"/>
  <c r="DI51" i="3"/>
  <c r="DJ51" i="3" s="1"/>
  <c r="CX20" i="3"/>
  <c r="CX17" i="3"/>
  <c r="CX4" i="3"/>
  <c r="DH135" i="3"/>
  <c r="DI131" i="3"/>
  <c r="DH130" i="3"/>
  <c r="DH129" i="3"/>
  <c r="DH121" i="3"/>
  <c r="DI121" i="3"/>
  <c r="DJ121" i="3" s="1"/>
  <c r="DF116" i="3"/>
  <c r="DJ116" i="3" s="1"/>
  <c r="DH116" i="3"/>
  <c r="DF115" i="3"/>
  <c r="DG115" i="3"/>
  <c r="DI115" i="3"/>
  <c r="DJ115" i="3" s="1"/>
  <c r="DI109" i="3"/>
  <c r="DJ109" i="3" s="1"/>
  <c r="DG108" i="3"/>
  <c r="DI106" i="3"/>
  <c r="DH105" i="3"/>
  <c r="DH104" i="3"/>
  <c r="DH103" i="3"/>
  <c r="CX56" i="3"/>
  <c r="DF47" i="3"/>
  <c r="DJ47" i="3" s="1"/>
  <c r="DG47" i="3"/>
  <c r="DI47" i="3"/>
  <c r="DI22" i="3"/>
  <c r="DJ22" i="3" s="1"/>
  <c r="DF8" i="3"/>
  <c r="DJ8" i="3" s="1"/>
  <c r="DH8" i="3"/>
  <c r="DI82" i="3"/>
  <c r="DJ82" i="3" s="1"/>
  <c r="CX65" i="3"/>
  <c r="DI5" i="3"/>
  <c r="DJ5" i="3" s="1"/>
  <c r="DH82" i="3"/>
  <c r="DH5" i="3"/>
  <c r="DG82" i="3"/>
  <c r="DG5" i="3"/>
  <c r="CX40" i="3"/>
  <c r="DI26" i="3"/>
  <c r="DH73" i="3"/>
  <c r="DH26" i="3"/>
  <c r="DI25" i="3"/>
  <c r="DJ25" i="3" s="1"/>
  <c r="DI10" i="3"/>
  <c r="I336" i="7" l="1"/>
  <c r="I334" i="7"/>
  <c r="CY134" i="1"/>
  <c r="X134" i="1" s="1"/>
  <c r="CZ134" i="1"/>
  <c r="Y134" i="1" s="1"/>
  <c r="DF40" i="3"/>
  <c r="DI40" i="3"/>
  <c r="DJ40" i="3" s="1"/>
  <c r="DH40" i="3"/>
  <c r="DG40" i="3"/>
  <c r="DG63" i="3"/>
  <c r="DF63" i="3"/>
  <c r="DJ63" i="3" s="1"/>
  <c r="DH63" i="3"/>
  <c r="DI63" i="3"/>
  <c r="DF208" i="3"/>
  <c r="DG208" i="3"/>
  <c r="DH208" i="3"/>
  <c r="DI208" i="3"/>
  <c r="DJ208" i="3" s="1"/>
  <c r="GM114" i="1"/>
  <c r="GP114" i="1" s="1"/>
  <c r="DF67" i="3"/>
  <c r="DJ67" i="3" s="1"/>
  <c r="DG67" i="3"/>
  <c r="DH67" i="3"/>
  <c r="DI67" i="3"/>
  <c r="DG81" i="3"/>
  <c r="DH81" i="3"/>
  <c r="DI81" i="3"/>
  <c r="DF81" i="3"/>
  <c r="DJ81" i="3" s="1"/>
  <c r="DG156" i="3"/>
  <c r="DF156" i="3"/>
  <c r="DH156" i="3"/>
  <c r="DI156" i="3"/>
  <c r="DJ156" i="3" s="1"/>
  <c r="DF160" i="3"/>
  <c r="DG160" i="3"/>
  <c r="DJ160" i="3" s="1"/>
  <c r="DH160" i="3"/>
  <c r="DI160" i="3"/>
  <c r="DH269" i="3"/>
  <c r="DF269" i="3"/>
  <c r="DJ269" i="3" s="1"/>
  <c r="DG269" i="3"/>
  <c r="DI269" i="3"/>
  <c r="DH124" i="3"/>
  <c r="DF124" i="3"/>
  <c r="DG124" i="3"/>
  <c r="DI124" i="3"/>
  <c r="DJ124" i="3" s="1"/>
  <c r="DF221" i="3"/>
  <c r="DJ221" i="3" s="1"/>
  <c r="DG221" i="3"/>
  <c r="DI221" i="3"/>
  <c r="DH221" i="3"/>
  <c r="DF271" i="3"/>
  <c r="DJ271" i="3" s="1"/>
  <c r="DH271" i="3"/>
  <c r="DG271" i="3"/>
  <c r="DI271" i="3"/>
  <c r="DF311" i="3"/>
  <c r="DJ311" i="3" s="1"/>
  <c r="DG311" i="3"/>
  <c r="DH311" i="3"/>
  <c r="DI311" i="3"/>
  <c r="DI49" i="3"/>
  <c r="DJ49" i="3" s="1"/>
  <c r="DH49" i="3"/>
  <c r="DF49" i="3"/>
  <c r="DG49" i="3"/>
  <c r="DH309" i="3"/>
  <c r="DI309" i="3"/>
  <c r="DF309" i="3"/>
  <c r="DJ309" i="3" s="1"/>
  <c r="DG309" i="3"/>
  <c r="S40" i="1"/>
  <c r="T40" i="1"/>
  <c r="DG259" i="3"/>
  <c r="DI259" i="3"/>
  <c r="DF259" i="3"/>
  <c r="DJ259" i="3" s="1"/>
  <c r="DH259" i="3"/>
  <c r="DF285" i="3"/>
  <c r="DG285" i="3"/>
  <c r="DH285" i="3"/>
  <c r="DI285" i="3"/>
  <c r="DJ285" i="3" s="1"/>
  <c r="CP74" i="1"/>
  <c r="O74" i="1" s="1"/>
  <c r="GM74" i="1" s="1"/>
  <c r="GP74" i="1" s="1"/>
  <c r="BB22" i="1"/>
  <c r="F166" i="1"/>
  <c r="BB185" i="1"/>
  <c r="DG272" i="3"/>
  <c r="DF272" i="3"/>
  <c r="DJ272" i="3" s="1"/>
  <c r="DH272" i="3"/>
  <c r="DI272" i="3"/>
  <c r="DI308" i="3"/>
  <c r="DF308" i="3"/>
  <c r="DJ308" i="3" s="1"/>
  <c r="DG308" i="3"/>
  <c r="DH308" i="3"/>
  <c r="GM148" i="1"/>
  <c r="GP148" i="1" s="1"/>
  <c r="DF23" i="3"/>
  <c r="DH23" i="3"/>
  <c r="DI23" i="3"/>
  <c r="DG23" i="3"/>
  <c r="DJ23" i="3" s="1"/>
  <c r="DF56" i="3"/>
  <c r="DG56" i="3"/>
  <c r="DH56" i="3"/>
  <c r="DI56" i="3"/>
  <c r="DJ56" i="3" s="1"/>
  <c r="DI87" i="3"/>
  <c r="DF87" i="3"/>
  <c r="DJ87" i="3" s="1"/>
  <c r="DH87" i="3"/>
  <c r="DG87" i="3"/>
  <c r="DF30" i="3"/>
  <c r="DJ30" i="3" s="1"/>
  <c r="DG30" i="3"/>
  <c r="DI30" i="3"/>
  <c r="DH30" i="3"/>
  <c r="DF140" i="3"/>
  <c r="DG140" i="3"/>
  <c r="DH140" i="3"/>
  <c r="DI140" i="3"/>
  <c r="DJ140" i="3" s="1"/>
  <c r="DH232" i="3"/>
  <c r="DF232" i="3"/>
  <c r="DG232" i="3"/>
  <c r="DI232" i="3"/>
  <c r="DJ232" i="3" s="1"/>
  <c r="DF29" i="3"/>
  <c r="DJ29" i="3" s="1"/>
  <c r="DG29" i="3"/>
  <c r="DH29" i="3"/>
  <c r="DI29" i="3"/>
  <c r="DI32" i="3"/>
  <c r="DJ32" i="3" s="1"/>
  <c r="DH32" i="3"/>
  <c r="DF32" i="3"/>
  <c r="DG32" i="3"/>
  <c r="DF305" i="3"/>
  <c r="DJ305" i="3" s="1"/>
  <c r="DG305" i="3"/>
  <c r="DH305" i="3"/>
  <c r="DI305" i="3"/>
  <c r="DF21" i="3"/>
  <c r="DJ21" i="3" s="1"/>
  <c r="DG21" i="3"/>
  <c r="DH21" i="3"/>
  <c r="DI21" i="3"/>
  <c r="DH80" i="3"/>
  <c r="DI80" i="3"/>
  <c r="DG80" i="3"/>
  <c r="DF80" i="3"/>
  <c r="DJ80" i="3" s="1"/>
  <c r="GM41" i="1"/>
  <c r="GP41" i="1" s="1"/>
  <c r="GX40" i="1"/>
  <c r="CY56" i="1"/>
  <c r="X56" i="1" s="1"/>
  <c r="CZ56" i="1"/>
  <c r="Y56" i="1" s="1"/>
  <c r="DG97" i="3"/>
  <c r="DH97" i="3"/>
  <c r="DI97" i="3"/>
  <c r="DF97" i="3"/>
  <c r="DJ97" i="3" s="1"/>
  <c r="GM45" i="1"/>
  <c r="GP45" i="1" s="1"/>
  <c r="DF297" i="3"/>
  <c r="DG297" i="3"/>
  <c r="DH297" i="3"/>
  <c r="DI297" i="3"/>
  <c r="DJ297" i="3" s="1"/>
  <c r="GX53" i="1"/>
  <c r="AQ22" i="1"/>
  <c r="F163" i="1"/>
  <c r="AQ185" i="1"/>
  <c r="DF273" i="3"/>
  <c r="DJ273" i="3" s="1"/>
  <c r="DI273" i="3"/>
  <c r="DG273" i="3"/>
  <c r="DH273" i="3"/>
  <c r="GM91" i="1"/>
  <c r="GP91" i="1" s="1"/>
  <c r="DF307" i="3"/>
  <c r="DJ307" i="3" s="1"/>
  <c r="DG307" i="3"/>
  <c r="DH307" i="3"/>
  <c r="DI307" i="3"/>
  <c r="GM135" i="1"/>
  <c r="GP135" i="1" s="1"/>
  <c r="DF177" i="3"/>
  <c r="DH177" i="3"/>
  <c r="DI177" i="3"/>
  <c r="DG177" i="3"/>
  <c r="DJ177" i="3" s="1"/>
  <c r="DF36" i="3"/>
  <c r="DJ36" i="3" s="1"/>
  <c r="DG36" i="3"/>
  <c r="DH36" i="3"/>
  <c r="DI36" i="3"/>
  <c r="DF84" i="3"/>
  <c r="DH84" i="3"/>
  <c r="DG84" i="3"/>
  <c r="DI84" i="3"/>
  <c r="DJ84" i="3" s="1"/>
  <c r="DF90" i="3"/>
  <c r="DJ90" i="3" s="1"/>
  <c r="DG90" i="3"/>
  <c r="DH90" i="3"/>
  <c r="DI90" i="3"/>
  <c r="DG226" i="3"/>
  <c r="DJ226" i="3" s="1"/>
  <c r="DH226" i="3"/>
  <c r="DI226" i="3"/>
  <c r="DF226" i="3"/>
  <c r="DF318" i="3"/>
  <c r="DG318" i="3"/>
  <c r="DH318" i="3"/>
  <c r="DI318" i="3"/>
  <c r="DJ318" i="3" s="1"/>
  <c r="DF78" i="3"/>
  <c r="DJ78" i="3" s="1"/>
  <c r="DI78" i="3"/>
  <c r="DG78" i="3"/>
  <c r="DH78" i="3"/>
  <c r="DF145" i="3"/>
  <c r="DJ145" i="3" s="1"/>
  <c r="DG145" i="3"/>
  <c r="DH145" i="3"/>
  <c r="DI145" i="3"/>
  <c r="DH96" i="3"/>
  <c r="DI96" i="3"/>
  <c r="DF96" i="3"/>
  <c r="DJ96" i="3" s="1"/>
  <c r="DG96" i="3"/>
  <c r="GM72" i="1"/>
  <c r="GP72" i="1" s="1"/>
  <c r="GM54" i="1"/>
  <c r="GP54" i="1" s="1"/>
  <c r="DH274" i="3"/>
  <c r="DI274" i="3"/>
  <c r="DG274" i="3"/>
  <c r="DF274" i="3"/>
  <c r="DJ274" i="3" s="1"/>
  <c r="DG336" i="3"/>
  <c r="DH336" i="3"/>
  <c r="DI336" i="3"/>
  <c r="DF336" i="3"/>
  <c r="DJ336" i="3" s="1"/>
  <c r="DF306" i="3"/>
  <c r="DJ306" i="3" s="1"/>
  <c r="DG306" i="3"/>
  <c r="DH306" i="3"/>
  <c r="DI306" i="3"/>
  <c r="GM136" i="1"/>
  <c r="GP136" i="1" s="1"/>
  <c r="GM151" i="1"/>
  <c r="GP151" i="1" s="1"/>
  <c r="P134" i="1"/>
  <c r="CP134" i="1" s="1"/>
  <c r="O134" i="1" s="1"/>
  <c r="DH127" i="3"/>
  <c r="DI127" i="3"/>
  <c r="DF127" i="3"/>
  <c r="DG127" i="3"/>
  <c r="DJ127" i="3" s="1"/>
  <c r="DG1" i="3"/>
  <c r="DF1" i="3"/>
  <c r="DH1" i="3"/>
  <c r="DI1" i="3"/>
  <c r="DJ1" i="3" s="1"/>
  <c r="DF28" i="3"/>
  <c r="DJ28" i="3" s="1"/>
  <c r="DG28" i="3"/>
  <c r="DH28" i="3"/>
  <c r="DI28" i="3"/>
  <c r="DF13" i="3"/>
  <c r="DG13" i="3"/>
  <c r="DI13" i="3"/>
  <c r="DJ13" i="3" s="1"/>
  <c r="DH13" i="3"/>
  <c r="DF68" i="3"/>
  <c r="DJ68" i="3" s="1"/>
  <c r="DG68" i="3"/>
  <c r="DH68" i="3"/>
  <c r="DI68" i="3"/>
  <c r="CP48" i="1"/>
  <c r="O48" i="1" s="1"/>
  <c r="GM48" i="1" s="1"/>
  <c r="GP48" i="1" s="1"/>
  <c r="DF143" i="3"/>
  <c r="DJ143" i="3" s="1"/>
  <c r="DG143" i="3"/>
  <c r="DH143" i="3"/>
  <c r="DI143" i="3"/>
  <c r="DF94" i="3"/>
  <c r="DJ94" i="3" s="1"/>
  <c r="DG94" i="3"/>
  <c r="DH94" i="3"/>
  <c r="DI94" i="3"/>
  <c r="DF219" i="3"/>
  <c r="DG219" i="3"/>
  <c r="DH219" i="3"/>
  <c r="DI219" i="3"/>
  <c r="DJ219" i="3" s="1"/>
  <c r="GM61" i="1"/>
  <c r="GP61" i="1" s="1"/>
  <c r="CP56" i="1"/>
  <c r="O56" i="1" s="1"/>
  <c r="GM56" i="1" s="1"/>
  <c r="GP56" i="1" s="1"/>
  <c r="DF276" i="3"/>
  <c r="DJ276" i="3" s="1"/>
  <c r="DG276" i="3"/>
  <c r="DH276" i="3"/>
  <c r="DI276" i="3"/>
  <c r="GM96" i="1"/>
  <c r="GP96" i="1" s="1"/>
  <c r="GM99" i="1"/>
  <c r="GP99" i="1" s="1"/>
  <c r="DH3" i="3"/>
  <c r="DI3" i="3"/>
  <c r="DG3" i="3"/>
  <c r="DF3" i="3"/>
  <c r="DJ3" i="3" s="1"/>
  <c r="DG33" i="3"/>
  <c r="DJ33" i="3" s="1"/>
  <c r="DH33" i="3"/>
  <c r="DI33" i="3"/>
  <c r="DF33" i="3"/>
  <c r="DF61" i="3"/>
  <c r="DJ61" i="3" s="1"/>
  <c r="DG61" i="3"/>
  <c r="DI61" i="3"/>
  <c r="DH61" i="3"/>
  <c r="DH132" i="3"/>
  <c r="DI132" i="3"/>
  <c r="DJ132" i="3" s="1"/>
  <c r="DF132" i="3"/>
  <c r="DG132" i="3"/>
  <c r="DI79" i="3"/>
  <c r="DH79" i="3"/>
  <c r="DG79" i="3"/>
  <c r="DF79" i="3"/>
  <c r="DJ79" i="3" s="1"/>
  <c r="DI95" i="3"/>
  <c r="DF95" i="3"/>
  <c r="DJ95" i="3" s="1"/>
  <c r="DG95" i="3"/>
  <c r="DH95" i="3"/>
  <c r="DF71" i="3"/>
  <c r="DJ71" i="3" s="1"/>
  <c r="DH71" i="3"/>
  <c r="DG71" i="3"/>
  <c r="DI71" i="3"/>
  <c r="DF44" i="3"/>
  <c r="DJ44" i="3" s="1"/>
  <c r="DG44" i="3"/>
  <c r="DH44" i="3"/>
  <c r="DI44" i="3"/>
  <c r="DG15" i="3"/>
  <c r="DF15" i="3"/>
  <c r="DJ15" i="3" s="1"/>
  <c r="DH15" i="3"/>
  <c r="DI15" i="3"/>
  <c r="DF58" i="3"/>
  <c r="DJ58" i="3" s="1"/>
  <c r="DG58" i="3"/>
  <c r="DH58" i="3"/>
  <c r="DI58" i="3"/>
  <c r="DF100" i="3"/>
  <c r="DG100" i="3"/>
  <c r="DJ100" i="3" s="1"/>
  <c r="DH100" i="3"/>
  <c r="DI100" i="3"/>
  <c r="DG77" i="3"/>
  <c r="DF77" i="3"/>
  <c r="DH77" i="3"/>
  <c r="DI77" i="3"/>
  <c r="DJ77" i="3" s="1"/>
  <c r="DG181" i="3"/>
  <c r="DI181" i="3"/>
  <c r="DF181" i="3"/>
  <c r="DJ181" i="3" s="1"/>
  <c r="DH181" i="3"/>
  <c r="DI225" i="3"/>
  <c r="DF225" i="3"/>
  <c r="DG225" i="3"/>
  <c r="DJ225" i="3" s="1"/>
  <c r="DH225" i="3"/>
  <c r="DF161" i="3"/>
  <c r="DG161" i="3"/>
  <c r="DJ161" i="3" s="1"/>
  <c r="DI161" i="3"/>
  <c r="DH161" i="3"/>
  <c r="DF258" i="3"/>
  <c r="DH258" i="3"/>
  <c r="DG258" i="3"/>
  <c r="DI258" i="3"/>
  <c r="DJ258" i="3" s="1"/>
  <c r="DF330" i="3"/>
  <c r="DG330" i="3"/>
  <c r="DH330" i="3"/>
  <c r="DI330" i="3"/>
  <c r="DJ330" i="3" s="1"/>
  <c r="DF27" i="3"/>
  <c r="DG27" i="3"/>
  <c r="DH27" i="3"/>
  <c r="DI27" i="3"/>
  <c r="DJ27" i="3" s="1"/>
  <c r="DG19" i="3"/>
  <c r="DH19" i="3"/>
  <c r="DI19" i="3"/>
  <c r="DF19" i="3"/>
  <c r="DJ19" i="3" s="1"/>
  <c r="DF287" i="3"/>
  <c r="DJ287" i="3" s="1"/>
  <c r="DG287" i="3"/>
  <c r="DH287" i="3"/>
  <c r="DI287" i="3"/>
  <c r="CY29" i="1"/>
  <c r="X29" i="1" s="1"/>
  <c r="GM29" i="1" s="1"/>
  <c r="GP29" i="1" s="1"/>
  <c r="CZ29" i="1"/>
  <c r="Y29" i="1" s="1"/>
  <c r="AL153" i="1" s="1"/>
  <c r="AF153" i="1"/>
  <c r="DF66" i="3"/>
  <c r="DG66" i="3"/>
  <c r="DJ66" i="3" s="1"/>
  <c r="DH66" i="3"/>
  <c r="DI66" i="3"/>
  <c r="GM51" i="1"/>
  <c r="GP51" i="1" s="1"/>
  <c r="Q53" i="1"/>
  <c r="U40" i="1"/>
  <c r="DF142" i="3"/>
  <c r="DG142" i="3"/>
  <c r="DH142" i="3"/>
  <c r="DI142" i="3"/>
  <c r="DJ142" i="3" s="1"/>
  <c r="W40" i="1"/>
  <c r="DF93" i="3"/>
  <c r="DJ93" i="3" s="1"/>
  <c r="DG93" i="3"/>
  <c r="DH93" i="3"/>
  <c r="DI93" i="3"/>
  <c r="R57" i="1"/>
  <c r="GK57" i="1" s="1"/>
  <c r="T57" i="1"/>
  <c r="AG153" i="1" s="1"/>
  <c r="W57" i="1"/>
  <c r="S53" i="1"/>
  <c r="U57" i="1"/>
  <c r="AH153" i="1" s="1"/>
  <c r="Q57" i="1"/>
  <c r="DI268" i="3"/>
  <c r="DH268" i="3"/>
  <c r="DF268" i="3"/>
  <c r="DJ268" i="3" s="1"/>
  <c r="DG268" i="3"/>
  <c r="AS22" i="1"/>
  <c r="F170" i="1"/>
  <c r="E16" i="2" s="1"/>
  <c r="AS185" i="1"/>
  <c r="GM81" i="1"/>
  <c r="GP81" i="1" s="1"/>
  <c r="GM100" i="1"/>
  <c r="GP100" i="1" s="1"/>
  <c r="DF321" i="3"/>
  <c r="DG321" i="3"/>
  <c r="DH321" i="3"/>
  <c r="DI321" i="3"/>
  <c r="DJ321" i="3" s="1"/>
  <c r="GM142" i="1"/>
  <c r="GP142" i="1" s="1"/>
  <c r="DF315" i="3"/>
  <c r="DG315" i="3"/>
  <c r="DJ315" i="3" s="1"/>
  <c r="DH315" i="3"/>
  <c r="DI315" i="3"/>
  <c r="DF298" i="3"/>
  <c r="DG298" i="3"/>
  <c r="DJ298" i="3" s="1"/>
  <c r="DH298" i="3"/>
  <c r="DI298" i="3"/>
  <c r="DF296" i="3"/>
  <c r="DJ296" i="3" s="1"/>
  <c r="DG296" i="3"/>
  <c r="DH296" i="3"/>
  <c r="DI296" i="3"/>
  <c r="DG65" i="3"/>
  <c r="DH65" i="3"/>
  <c r="DI65" i="3"/>
  <c r="DJ65" i="3" s="1"/>
  <c r="DF65" i="3"/>
  <c r="DF62" i="3"/>
  <c r="DJ62" i="3" s="1"/>
  <c r="DH62" i="3"/>
  <c r="DG62" i="3"/>
  <c r="DI62" i="3"/>
  <c r="DF146" i="3"/>
  <c r="DJ146" i="3" s="1"/>
  <c r="DG146" i="3"/>
  <c r="DH146" i="3"/>
  <c r="DI146" i="3"/>
  <c r="DH18" i="3"/>
  <c r="DI18" i="3"/>
  <c r="DG18" i="3"/>
  <c r="DF18" i="3"/>
  <c r="DJ18" i="3" s="1"/>
  <c r="DF69" i="3"/>
  <c r="DJ69" i="3" s="1"/>
  <c r="DG69" i="3"/>
  <c r="DH69" i="3"/>
  <c r="DI69" i="3"/>
  <c r="AJ153" i="1"/>
  <c r="DF209" i="3"/>
  <c r="DG209" i="3"/>
  <c r="DH209" i="3"/>
  <c r="DI209" i="3"/>
  <c r="DJ209" i="3" s="1"/>
  <c r="GM88" i="1"/>
  <c r="GP88" i="1" s="1"/>
  <c r="BD22" i="1"/>
  <c r="BD185" i="1"/>
  <c r="F178" i="1"/>
  <c r="AT22" i="1"/>
  <c r="AT185" i="1"/>
  <c r="F171" i="1"/>
  <c r="F16" i="2" s="1"/>
  <c r="DF89" i="3"/>
  <c r="DG89" i="3"/>
  <c r="DH89" i="3"/>
  <c r="DI89" i="3"/>
  <c r="DJ89" i="3" s="1"/>
  <c r="DF126" i="3"/>
  <c r="DG126" i="3"/>
  <c r="DH126" i="3"/>
  <c r="DI126" i="3"/>
  <c r="DJ126" i="3" s="1"/>
  <c r="DF14" i="3"/>
  <c r="DJ14" i="3" s="1"/>
  <c r="DH14" i="3"/>
  <c r="DG14" i="3"/>
  <c r="DI14" i="3"/>
  <c r="DI41" i="3"/>
  <c r="DH41" i="3"/>
  <c r="DF41" i="3"/>
  <c r="DJ41" i="3" s="1"/>
  <c r="DG41" i="3"/>
  <c r="DI179" i="3"/>
  <c r="DG179" i="3"/>
  <c r="DJ179" i="3" s="1"/>
  <c r="DH179" i="3"/>
  <c r="DF179" i="3"/>
  <c r="DF213" i="3"/>
  <c r="DG213" i="3"/>
  <c r="DH213" i="3"/>
  <c r="DI213" i="3"/>
  <c r="DJ213" i="3" s="1"/>
  <c r="DF150" i="3"/>
  <c r="DJ150" i="3" s="1"/>
  <c r="DG150" i="3"/>
  <c r="DH150" i="3"/>
  <c r="DI150" i="3"/>
  <c r="DF220" i="3"/>
  <c r="DG220" i="3"/>
  <c r="DJ220" i="3" s="1"/>
  <c r="DI220" i="3"/>
  <c r="DH220" i="3"/>
  <c r="DG278" i="3"/>
  <c r="DI278" i="3"/>
  <c r="DJ278" i="3" s="1"/>
  <c r="DF278" i="3"/>
  <c r="DH278" i="3"/>
  <c r="DG178" i="3"/>
  <c r="DJ178" i="3" s="1"/>
  <c r="DH178" i="3"/>
  <c r="DI178" i="3"/>
  <c r="DF178" i="3"/>
  <c r="DF343" i="3"/>
  <c r="DG343" i="3"/>
  <c r="DH343" i="3"/>
  <c r="DI343" i="3"/>
  <c r="DJ343" i="3" s="1"/>
  <c r="CP27" i="1"/>
  <c r="O27" i="1" s="1"/>
  <c r="GM27" i="1" s="1"/>
  <c r="GP27" i="1" s="1"/>
  <c r="T53" i="1"/>
  <c r="W53" i="1"/>
  <c r="GK24" i="1"/>
  <c r="GM24" i="1" s="1"/>
  <c r="AE153" i="1"/>
  <c r="DF16" i="3"/>
  <c r="DJ16" i="3" s="1"/>
  <c r="DI16" i="3"/>
  <c r="DH16" i="3"/>
  <c r="DG16" i="3"/>
  <c r="DH42" i="3"/>
  <c r="DI42" i="3"/>
  <c r="DG42" i="3"/>
  <c r="DF42" i="3"/>
  <c r="DJ42" i="3" s="1"/>
  <c r="DF59" i="3"/>
  <c r="DJ59" i="3" s="1"/>
  <c r="DG59" i="3"/>
  <c r="DH59" i="3"/>
  <c r="DI59" i="3"/>
  <c r="AI153" i="1"/>
  <c r="GM35" i="1"/>
  <c r="GP35" i="1" s="1"/>
  <c r="DF86" i="3"/>
  <c r="DJ86" i="3" s="1"/>
  <c r="DH86" i="3"/>
  <c r="DI86" i="3"/>
  <c r="DG86" i="3"/>
  <c r="GM31" i="1"/>
  <c r="GP31" i="1" s="1"/>
  <c r="P57" i="1"/>
  <c r="CP57" i="1" s="1"/>
  <c r="O57" i="1" s="1"/>
  <c r="DF262" i="3"/>
  <c r="DJ262" i="3" s="1"/>
  <c r="DG262" i="3"/>
  <c r="DH262" i="3"/>
  <c r="DI262" i="3"/>
  <c r="CI22" i="1"/>
  <c r="AZ153" i="1"/>
  <c r="T134" i="1"/>
  <c r="U134" i="1"/>
  <c r="V134" i="1"/>
  <c r="GM150" i="1"/>
  <c r="GP150" i="1" s="1"/>
  <c r="DG310" i="3"/>
  <c r="DH310" i="3"/>
  <c r="DI310" i="3"/>
  <c r="DF310" i="3"/>
  <c r="DJ310" i="3" s="1"/>
  <c r="DI151" i="3"/>
  <c r="DH151" i="3"/>
  <c r="DF151" i="3"/>
  <c r="DJ151" i="3" s="1"/>
  <c r="DG151" i="3"/>
  <c r="DF235" i="3"/>
  <c r="DG235" i="3"/>
  <c r="DH235" i="3"/>
  <c r="DI235" i="3"/>
  <c r="DJ235" i="3" s="1"/>
  <c r="DF91" i="3"/>
  <c r="DJ91" i="3" s="1"/>
  <c r="DG91" i="3"/>
  <c r="DI91" i="3"/>
  <c r="DH91" i="3"/>
  <c r="AD153" i="1"/>
  <c r="DF57" i="3"/>
  <c r="DJ57" i="3" s="1"/>
  <c r="DG57" i="3"/>
  <c r="DH57" i="3"/>
  <c r="DI57" i="3"/>
  <c r="DG149" i="3"/>
  <c r="DF149" i="3"/>
  <c r="DJ149" i="3" s="1"/>
  <c r="DH149" i="3"/>
  <c r="DI149" i="3"/>
  <c r="DG85" i="3"/>
  <c r="DF85" i="3"/>
  <c r="DJ85" i="3" s="1"/>
  <c r="DH85" i="3"/>
  <c r="DI85" i="3"/>
  <c r="DF334" i="3"/>
  <c r="DG334" i="3"/>
  <c r="DH334" i="3"/>
  <c r="DI334" i="3"/>
  <c r="DJ334" i="3" s="1"/>
  <c r="GM86" i="1"/>
  <c r="GP86" i="1" s="1"/>
  <c r="DF291" i="3"/>
  <c r="DJ291" i="3" s="1"/>
  <c r="DG291" i="3"/>
  <c r="DH291" i="3"/>
  <c r="DI291" i="3"/>
  <c r="DG279" i="3"/>
  <c r="DJ279" i="3" s="1"/>
  <c r="DF279" i="3"/>
  <c r="DH279" i="3"/>
  <c r="DI279" i="3"/>
  <c r="DF304" i="3"/>
  <c r="DG304" i="3"/>
  <c r="DH304" i="3"/>
  <c r="DI304" i="3"/>
  <c r="DJ304" i="3" s="1"/>
  <c r="GM107" i="1"/>
  <c r="GP107" i="1" s="1"/>
  <c r="DF323" i="3"/>
  <c r="DJ323" i="3" s="1"/>
  <c r="DG323" i="3"/>
  <c r="DH323" i="3"/>
  <c r="DI323" i="3"/>
  <c r="DF144" i="3"/>
  <c r="DJ144" i="3" s="1"/>
  <c r="DG144" i="3"/>
  <c r="DH144" i="3"/>
  <c r="DI144" i="3"/>
  <c r="DF60" i="3"/>
  <c r="DJ60" i="3" s="1"/>
  <c r="DG60" i="3"/>
  <c r="DH60" i="3"/>
  <c r="DI60" i="3"/>
  <c r="DF266" i="3"/>
  <c r="DG266" i="3"/>
  <c r="DH266" i="3"/>
  <c r="DI266" i="3"/>
  <c r="DJ266" i="3" s="1"/>
  <c r="DF348" i="3"/>
  <c r="DG348" i="3"/>
  <c r="DH348" i="3"/>
  <c r="DI348" i="3"/>
  <c r="DJ348" i="3" s="1"/>
  <c r="DF261" i="3"/>
  <c r="DG261" i="3"/>
  <c r="DJ261" i="3" s="1"/>
  <c r="DH261" i="3"/>
  <c r="DI261" i="3"/>
  <c r="DF38" i="3"/>
  <c r="DJ38" i="3" s="1"/>
  <c r="DG38" i="3"/>
  <c r="DH38" i="3"/>
  <c r="DI38" i="3"/>
  <c r="DG275" i="3"/>
  <c r="DH275" i="3"/>
  <c r="DF275" i="3"/>
  <c r="DJ275" i="3" s="1"/>
  <c r="DI275" i="3"/>
  <c r="DF293" i="3"/>
  <c r="DG293" i="3"/>
  <c r="DJ293" i="3" s="1"/>
  <c r="DH293" i="3"/>
  <c r="DI293" i="3"/>
  <c r="CY57" i="1"/>
  <c r="X57" i="1" s="1"/>
  <c r="CZ57" i="1"/>
  <c r="Y57" i="1" s="1"/>
  <c r="GM49" i="1"/>
  <c r="GP49" i="1" s="1"/>
  <c r="DF312" i="3"/>
  <c r="DJ312" i="3" s="1"/>
  <c r="DG312" i="3"/>
  <c r="DH312" i="3"/>
  <c r="DI312" i="3"/>
  <c r="DF290" i="3"/>
  <c r="DG290" i="3"/>
  <c r="DH290" i="3"/>
  <c r="DI290" i="3"/>
  <c r="DJ290" i="3" s="1"/>
  <c r="AP22" i="1"/>
  <c r="AP185" i="1"/>
  <c r="F162" i="1"/>
  <c r="G16" i="2" s="1"/>
  <c r="GM133" i="1"/>
  <c r="GP133" i="1" s="1"/>
  <c r="DF292" i="3"/>
  <c r="DG292" i="3"/>
  <c r="DH292" i="3"/>
  <c r="DI292" i="3"/>
  <c r="DJ292" i="3" s="1"/>
  <c r="BC22" i="1"/>
  <c r="F169" i="1"/>
  <c r="BC185" i="1"/>
  <c r="CZ119" i="1"/>
  <c r="Y119" i="1" s="1"/>
  <c r="CY119" i="1"/>
  <c r="X119" i="1" s="1"/>
  <c r="GM119" i="1" s="1"/>
  <c r="GP119" i="1" s="1"/>
  <c r="GM111" i="1"/>
  <c r="GP111" i="1" s="1"/>
  <c r="GM145" i="1"/>
  <c r="GP145" i="1" s="1"/>
  <c r="DF34" i="3"/>
  <c r="DJ34" i="3" s="1"/>
  <c r="DG34" i="3"/>
  <c r="DH34" i="3"/>
  <c r="DI34" i="3"/>
  <c r="DG102" i="3"/>
  <c r="DH102" i="3"/>
  <c r="DF102" i="3"/>
  <c r="DI102" i="3"/>
  <c r="DJ102" i="3" s="1"/>
  <c r="DF238" i="3"/>
  <c r="DG238" i="3"/>
  <c r="DH238" i="3"/>
  <c r="DI238" i="3"/>
  <c r="DJ238" i="3" s="1"/>
  <c r="DH335" i="3"/>
  <c r="DI335" i="3"/>
  <c r="DF335" i="3"/>
  <c r="DG335" i="3"/>
  <c r="DJ335" i="3" s="1"/>
  <c r="DF70" i="3"/>
  <c r="DJ70" i="3" s="1"/>
  <c r="DG70" i="3"/>
  <c r="DI70" i="3"/>
  <c r="DH70" i="3"/>
  <c r="DI2" i="3"/>
  <c r="DH2" i="3"/>
  <c r="DF2" i="3"/>
  <c r="DG2" i="3"/>
  <c r="DJ2" i="3" s="1"/>
  <c r="DG4" i="3"/>
  <c r="DH4" i="3"/>
  <c r="DI4" i="3"/>
  <c r="DF4" i="3"/>
  <c r="DJ4" i="3" s="1"/>
  <c r="DF92" i="3"/>
  <c r="DJ92" i="3" s="1"/>
  <c r="DH92" i="3"/>
  <c r="DG92" i="3"/>
  <c r="DI92" i="3"/>
  <c r="DF20" i="3"/>
  <c r="DJ20" i="3" s="1"/>
  <c r="DG20" i="3"/>
  <c r="DH20" i="3"/>
  <c r="DI20" i="3"/>
  <c r="DF183" i="3"/>
  <c r="DH183" i="3"/>
  <c r="DG183" i="3"/>
  <c r="DI183" i="3"/>
  <c r="DJ183" i="3" s="1"/>
  <c r="DG270" i="3"/>
  <c r="DI270" i="3"/>
  <c r="DF270" i="3"/>
  <c r="DJ270" i="3" s="1"/>
  <c r="DH270" i="3"/>
  <c r="DH263" i="3"/>
  <c r="DF263" i="3"/>
  <c r="DG263" i="3"/>
  <c r="DI263" i="3"/>
  <c r="DJ263" i="3" s="1"/>
  <c r="DF37" i="3"/>
  <c r="DJ37" i="3" s="1"/>
  <c r="DG37" i="3"/>
  <c r="DH37" i="3"/>
  <c r="DI37" i="3"/>
  <c r="CJ153" i="1"/>
  <c r="DF282" i="3"/>
  <c r="DG282" i="3"/>
  <c r="DJ282" i="3" s="1"/>
  <c r="DH282" i="3"/>
  <c r="DI282" i="3"/>
  <c r="GX57" i="1"/>
  <c r="DH180" i="3"/>
  <c r="DG180" i="3"/>
  <c r="DI180" i="3"/>
  <c r="DF180" i="3"/>
  <c r="DJ180" i="3" s="1"/>
  <c r="CP71" i="1"/>
  <c r="O71" i="1" s="1"/>
  <c r="GM71" i="1" s="1"/>
  <c r="GP71" i="1" s="1"/>
  <c r="DF260" i="3"/>
  <c r="DG260" i="3"/>
  <c r="DH260" i="3"/>
  <c r="DI260" i="3"/>
  <c r="DJ260" i="3" s="1"/>
  <c r="CG22" i="1"/>
  <c r="AX153" i="1"/>
  <c r="DF280" i="3"/>
  <c r="DJ280" i="3" s="1"/>
  <c r="DI280" i="3"/>
  <c r="DG280" i="3"/>
  <c r="DH280" i="3"/>
  <c r="GM121" i="1"/>
  <c r="GP121" i="1" s="1"/>
  <c r="GM147" i="1"/>
  <c r="GP147" i="1" s="1"/>
  <c r="GX134" i="1"/>
  <c r="DF148" i="3"/>
  <c r="DJ148" i="3" s="1"/>
  <c r="DH148" i="3"/>
  <c r="DG148" i="3"/>
  <c r="DI148" i="3"/>
  <c r="DF182" i="3"/>
  <c r="DJ182" i="3" s="1"/>
  <c r="DH182" i="3"/>
  <c r="DI182" i="3"/>
  <c r="DG182" i="3"/>
  <c r="DF31" i="3"/>
  <c r="DJ31" i="3" s="1"/>
  <c r="DH31" i="3"/>
  <c r="DG31" i="3"/>
  <c r="DI31" i="3"/>
  <c r="DI17" i="3"/>
  <c r="DH17" i="3"/>
  <c r="DG17" i="3"/>
  <c r="DF17" i="3"/>
  <c r="DJ17" i="3" s="1"/>
  <c r="DG43" i="3"/>
  <c r="DH43" i="3"/>
  <c r="DI43" i="3"/>
  <c r="DF43" i="3"/>
  <c r="DJ43" i="3" s="1"/>
  <c r="DF39" i="3"/>
  <c r="DJ39" i="3" s="1"/>
  <c r="DG39" i="3"/>
  <c r="DI39" i="3"/>
  <c r="DH39" i="3"/>
  <c r="DG167" i="3"/>
  <c r="DH167" i="3"/>
  <c r="DF167" i="3"/>
  <c r="DI167" i="3"/>
  <c r="DJ167" i="3" s="1"/>
  <c r="DF50" i="3"/>
  <c r="DG50" i="3"/>
  <c r="DH50" i="3"/>
  <c r="DI50" i="3"/>
  <c r="DJ50" i="3" s="1"/>
  <c r="DF176" i="3"/>
  <c r="DH176" i="3"/>
  <c r="DG176" i="3"/>
  <c r="DI176" i="3"/>
  <c r="DJ176" i="3" s="1"/>
  <c r="DH267" i="3"/>
  <c r="DI267" i="3"/>
  <c r="DJ267" i="3" s="1"/>
  <c r="DF267" i="3"/>
  <c r="DG267" i="3"/>
  <c r="DG295" i="3"/>
  <c r="DH295" i="3"/>
  <c r="DI295" i="3"/>
  <c r="DJ295" i="3" s="1"/>
  <c r="DF295" i="3"/>
  <c r="DF147" i="3"/>
  <c r="DJ147" i="3" s="1"/>
  <c r="DG147" i="3"/>
  <c r="DI147" i="3"/>
  <c r="DH147" i="3"/>
  <c r="DF322" i="3"/>
  <c r="DG322" i="3"/>
  <c r="DJ322" i="3" s="1"/>
  <c r="DH322" i="3"/>
  <c r="DI322" i="3"/>
  <c r="DF35" i="3"/>
  <c r="DJ35" i="3" s="1"/>
  <c r="DG35" i="3"/>
  <c r="DH35" i="3"/>
  <c r="DI35" i="3"/>
  <c r="AK153" i="1"/>
  <c r="DF299" i="3"/>
  <c r="DJ299" i="3" s="1"/>
  <c r="DG299" i="3"/>
  <c r="DH299" i="3"/>
  <c r="DI299" i="3"/>
  <c r="DI286" i="3"/>
  <c r="DF286" i="3"/>
  <c r="DG286" i="3"/>
  <c r="DJ286" i="3" s="1"/>
  <c r="DH286" i="3"/>
  <c r="DF64" i="3"/>
  <c r="DJ64" i="3" s="1"/>
  <c r="DI64" i="3"/>
  <c r="DH64" i="3"/>
  <c r="DG64" i="3"/>
  <c r="U53" i="1"/>
  <c r="P53" i="1"/>
  <c r="CP53" i="1" s="1"/>
  <c r="O53" i="1" s="1"/>
  <c r="DF294" i="3"/>
  <c r="DJ294" i="3" s="1"/>
  <c r="DG294" i="3"/>
  <c r="DH294" i="3"/>
  <c r="DI294" i="3"/>
  <c r="DF313" i="3"/>
  <c r="DJ313" i="3" s="1"/>
  <c r="DG313" i="3"/>
  <c r="DH313" i="3"/>
  <c r="DI313" i="3"/>
  <c r="GM149" i="1"/>
  <c r="GP149" i="1" s="1"/>
  <c r="AL22" i="1" l="1"/>
  <c r="Y153" i="1"/>
  <c r="GP24" i="1"/>
  <c r="BC18" i="1"/>
  <c r="F201" i="1"/>
  <c r="AF22" i="1"/>
  <c r="S153" i="1"/>
  <c r="AZ22" i="1"/>
  <c r="AZ185" i="1"/>
  <c r="F164" i="1"/>
  <c r="AI22" i="1"/>
  <c r="V153" i="1"/>
  <c r="AE22" i="1"/>
  <c r="R153" i="1"/>
  <c r="AJ22" i="1"/>
  <c r="W153" i="1"/>
  <c r="AH22" i="1"/>
  <c r="U153" i="1"/>
  <c r="AD22" i="1"/>
  <c r="Q153" i="1"/>
  <c r="CY53" i="1"/>
  <c r="X53" i="1" s="1"/>
  <c r="GM53" i="1" s="1"/>
  <c r="GP53" i="1" s="1"/>
  <c r="CZ53" i="1"/>
  <c r="Y53" i="1" s="1"/>
  <c r="AT18" i="1"/>
  <c r="F203" i="1"/>
  <c r="GM134" i="1"/>
  <c r="GP134" i="1" s="1"/>
  <c r="AG22" i="1"/>
  <c r="T153" i="1"/>
  <c r="BB18" i="1"/>
  <c r="F198" i="1"/>
  <c r="AK22" i="1"/>
  <c r="X153" i="1"/>
  <c r="GM57" i="1"/>
  <c r="GP57" i="1" s="1"/>
  <c r="AS18" i="1"/>
  <c r="F202" i="1"/>
  <c r="AC153" i="1"/>
  <c r="CY40" i="1"/>
  <c r="X40" i="1" s="1"/>
  <c r="CZ40" i="1"/>
  <c r="Y40" i="1" s="1"/>
  <c r="CJ22" i="1"/>
  <c r="BA153" i="1"/>
  <c r="BD18" i="1"/>
  <c r="F210" i="1"/>
  <c r="AQ18" i="1"/>
  <c r="F195" i="1"/>
  <c r="AB153" i="1"/>
  <c r="AP18" i="1"/>
  <c r="F194" i="1"/>
  <c r="AX22" i="1"/>
  <c r="F160" i="1"/>
  <c r="AX185" i="1"/>
  <c r="CP40" i="1"/>
  <c r="O40" i="1" s="1"/>
  <c r="AZ18" i="1" l="1"/>
  <c r="F196" i="1"/>
  <c r="AB22" i="1"/>
  <c r="O153" i="1"/>
  <c r="Q22" i="1"/>
  <c r="Q185" i="1"/>
  <c r="F165" i="1"/>
  <c r="S22" i="1"/>
  <c r="S185" i="1"/>
  <c r="F168" i="1"/>
  <c r="J16" i="2" s="1"/>
  <c r="U22" i="1"/>
  <c r="U185" i="1"/>
  <c r="F175" i="1"/>
  <c r="X22" i="1"/>
  <c r="X185" i="1"/>
  <c r="F179" i="1"/>
  <c r="GM40" i="1"/>
  <c r="GP40" i="1" s="1"/>
  <c r="BA22" i="1"/>
  <c r="F173" i="1"/>
  <c r="BA185" i="1"/>
  <c r="T22" i="1"/>
  <c r="T185" i="1"/>
  <c r="F174" i="1"/>
  <c r="W22" i="1"/>
  <c r="W185" i="1"/>
  <c r="F177" i="1"/>
  <c r="CA153" i="1"/>
  <c r="CD153" i="1"/>
  <c r="AX18" i="1"/>
  <c r="F192" i="1"/>
  <c r="R22" i="1"/>
  <c r="F167" i="1"/>
  <c r="R185" i="1"/>
  <c r="Y22" i="1"/>
  <c r="F180" i="1"/>
  <c r="Y185" i="1"/>
  <c r="AC22" i="1"/>
  <c r="CE153" i="1"/>
  <c r="CF153" i="1"/>
  <c r="CH153" i="1"/>
  <c r="P153" i="1"/>
  <c r="V22" i="1"/>
  <c r="V185" i="1"/>
  <c r="F176" i="1"/>
  <c r="Y18" i="1" l="1"/>
  <c r="F212" i="1"/>
  <c r="U18" i="1"/>
  <c r="F207" i="1"/>
  <c r="S18" i="1"/>
  <c r="F200" i="1"/>
  <c r="BA18" i="1"/>
  <c r="F205" i="1"/>
  <c r="T18" i="1"/>
  <c r="F206" i="1"/>
  <c r="Q18" i="1"/>
  <c r="F197" i="1"/>
  <c r="V18" i="1"/>
  <c r="F208" i="1"/>
  <c r="O22" i="1"/>
  <c r="O185" i="1"/>
  <c r="F155" i="1"/>
  <c r="R18" i="1"/>
  <c r="F199" i="1"/>
  <c r="P22" i="1"/>
  <c r="P185" i="1"/>
  <c r="F156" i="1"/>
  <c r="CH22" i="1"/>
  <c r="AY153" i="1"/>
  <c r="CF22" i="1"/>
  <c r="AW153" i="1"/>
  <c r="X18" i="1"/>
  <c r="F211" i="1"/>
  <c r="CD22" i="1"/>
  <c r="AU153" i="1"/>
  <c r="CA22" i="1"/>
  <c r="AR153" i="1"/>
  <c r="CE22" i="1"/>
  <c r="AV153" i="1"/>
  <c r="W18" i="1"/>
  <c r="F209" i="1"/>
  <c r="AV22" i="1" l="1"/>
  <c r="F158" i="1"/>
  <c r="AV185" i="1"/>
  <c r="AY22" i="1"/>
  <c r="F161" i="1"/>
  <c r="AY185" i="1"/>
  <c r="P18" i="1"/>
  <c r="F188" i="1"/>
  <c r="AR22" i="1"/>
  <c r="F181" i="1"/>
  <c r="AR185" i="1"/>
  <c r="O18" i="1"/>
  <c r="F187" i="1"/>
  <c r="AU22" i="1"/>
  <c r="AU185" i="1"/>
  <c r="F172" i="1"/>
  <c r="H16" i="2" s="1"/>
  <c r="I16" i="2" s="1"/>
  <c r="N16" i="2" s="1"/>
  <c r="AW22" i="1"/>
  <c r="F159" i="1"/>
  <c r="AW185" i="1"/>
  <c r="AY18" i="1" l="1"/>
  <c r="F193" i="1"/>
  <c r="AR18" i="1"/>
  <c r="F213" i="1"/>
  <c r="AV18" i="1"/>
  <c r="F190" i="1"/>
  <c r="F182" i="1"/>
  <c r="F183" i="1"/>
  <c r="AW18" i="1"/>
  <c r="F191" i="1"/>
  <c r="AU18" i="1"/>
  <c r="F204" i="1"/>
  <c r="F214" i="1" l="1"/>
  <c r="F215" i="1"/>
</calcChain>
</file>

<file path=xl/sharedStrings.xml><?xml version="1.0" encoding="utf-8"?>
<sst xmlns="http://schemas.openxmlformats.org/spreadsheetml/2006/main" count="13869" uniqueCount="549">
  <si>
    <t>Smeta.RU Flash  (495) 974-1589</t>
  </si>
  <si>
    <t>_PS_</t>
  </si>
  <si>
    <t>Smeta.RU Flash</t>
  </si>
  <si>
    <t/>
  </si>
  <si>
    <t>Новый объект</t>
  </si>
  <si>
    <t>30.04.26 Теническое обслуживание и ремонт кондиционеров, сплит-систем, приточных установок по адресу: г. Москва, Петроверигский пер., д.10, стр.3, д.6-8-10, стр.2</t>
  </si>
  <si>
    <t>Сметные нормы списания</t>
  </si>
  <si>
    <t>Коды ОКП для СН-2012 Выпуск № 7 (в ценах на 01.04.2026 г)</t>
  </si>
  <si>
    <t>СН-2012 Выпуск № 7. (в ценах на 01.04.2026) глава_1-5, 7</t>
  </si>
  <si>
    <t>Типовой расчет для СН-2012 Выпуск №7 (в ценах на 01.04.2026 г)</t>
  </si>
  <si>
    <t>СН-2012 Выпуск № 7. База данных "Сборник стоимостных нормативов" в текущих ценах по состоянию на 01.04.2026 года</t>
  </si>
  <si>
    <t>Поправки для СН-2012 Выпуск № 7 в ценах на 01.04.2026 г от 01.04.2026</t>
  </si>
  <si>
    <t>Новая локальная смета</t>
  </si>
  <si>
    <t>1</t>
  </si>
  <si>
    <t>1.18-2403-18-2/1</t>
  </si>
  <si>
    <t>Техническое обслуживание наружных блоков сплит систем мощностью свыше 10 кВт - ежемесячное (поз.1)</t>
  </si>
  <si>
    <t>1 блок</t>
  </si>
  <si>
    <t>СН-2012.1 Выпуск № 7 (в текущих ценах по состоянию на 01.04.2026 г.). 1.18-2403-18-2/1</t>
  </si>
  <si>
    <t>Поправка: СН-2012. Гл.1 Сб.18 п.1. 8
Наименование: Затраты на индивидуальные испытания систем вентиляции и кондиционирования воздуха</t>
  </si>
  <si>
    <t>*1,05</t>
  </si>
  <si>
    <t>СН-2012</t>
  </si>
  <si>
    <t>Подрядные работы, гл. 1-5,7</t>
  </si>
  <si>
    <t>работа</t>
  </si>
  <si>
    <t>Поправка: СН-2012. Гл.1 Сб.18 п.1. 8</t>
  </si>
  <si>
    <t>1,1</t>
  </si>
  <si>
    <t>21.1-4-55</t>
  </si>
  <si>
    <t>Азот газообразный технический</t>
  </si>
  <si>
    <t>м3</t>
  </si>
  <si>
    <t>СН-2012.21 Выпуск № 7 (в текущих ценах по состоянию на 01.04.2026 г.). 21.1-4-55</t>
  </si>
  <si>
    <t>1.18-2403-18-1/1</t>
  </si>
  <si>
    <t>Техническое обслуживание наружных блоков сплит систем мощностью до 10 кВт - ежемесячное (поз.1)</t>
  </si>
  <si>
    <t>СН-2012.1 Выпуск № 7 (в текущих ценах по состоянию на 01.04.2026 г.). 1.18-2403-18-1/1</t>
  </si>
  <si>
    <t>2</t>
  </si>
  <si>
    <t>1.18-2403-19-3/1</t>
  </si>
  <si>
    <t>Техническое обслуживание внутренних настенных блоков сплит систем мощностью свыше 7 кВт - ежемесячное</t>
  </si>
  <si>
    <t>СН-2012.1 Выпуск № 7 (в текущих ценах по состоянию на 01.04.2026 г.). 1.18-2403-19-3/1</t>
  </si>
  <si>
    <t>3</t>
  </si>
  <si>
    <t>1.18-2403-25-1/1</t>
  </si>
  <si>
    <t>Дозаправка хладагентом наружных блоков сплит-систем</t>
  </si>
  <si>
    <t>СН-2012.1 Выпуск № 7 (в текущих ценах по состоянию на 01.04.2026 г.). 1.18-2403-25-1/1</t>
  </si>
  <si>
    <t>3,1</t>
  </si>
  <si>
    <t>21.1-4-57</t>
  </si>
  <si>
    <t>Газ фреон R410A</t>
  </si>
  <si>
    <t>кг</t>
  </si>
  <si>
    <t>СН-2012.21 Выпуск № 7 (в текущих ценах по состоянию на 01.04.2026 г.). 21.1-4-57</t>
  </si>
  <si>
    <t>4</t>
  </si>
  <si>
    <t>1.18-3401-1-1/1</t>
  </si>
  <si>
    <t>Ремонт камер орошения центральных кондиционеров производительностью по воздуху до 5000 м3/ час (поз.2) применительно</t>
  </si>
  <si>
    <t>шт.</t>
  </si>
  <si>
    <t>СН-2012.1 Выпуск № 7 (в текущих ценах по состоянию на 01.04.2026 г.). 1.18-3401-1-1/1</t>
  </si>
  <si>
    <t>Техническое обслуживание наружных блоков сплит систем мощностью до 10 кВт - ежемесячное (поз.2)</t>
  </si>
  <si>
    <t>1.15-3203-5-1/1</t>
  </si>
  <si>
    <t>Установка муфтовой арматуры диаметром 15 мм</t>
  </si>
  <si>
    <t>10 шт.</t>
  </si>
  <si>
    <t>СН-2012.1 Выпуск № 7 (в текущих ценах по состоянию на 01.04.2026 г.). 1.15-3203-5-1/1</t>
  </si>
  <si>
    <t>https://www.kondicioner.pro/</t>
  </si>
  <si>
    <t>Hongsen HBC-12 Шаровый вентиль 1/2" пайка</t>
  </si>
  <si>
    <t>ШТ</t>
  </si>
  <si>
    <t>[2 444 / 1,22] +  2% Заг.скл</t>
  </si>
  <si>
    <t>0</t>
  </si>
  <si>
    <t>5</t>
  </si>
  <si>
    <t>1.15-3203-1-1/1</t>
  </si>
  <si>
    <t>Установка вентилей, задвижек, затворов, клапанов обратных, кранов проходных на трубопроводах из стальных труб диаметром до 25 мм</t>
  </si>
  <si>
    <t>СН-2012.1 Выпуск № 7 (в текущих ценах по состоянию на 01.04.2026 г.). 1.15-3203-1-1/1</t>
  </si>
  <si>
    <t>5,1</t>
  </si>
  <si>
    <t>5,2</t>
  </si>
  <si>
    <t>Hongsen HBC-19V Шаровый вентиль 3/4" пайка с сервисным штуцером</t>
  </si>
  <si>
    <t>[3 786 / 1,22] +  2% Заг.скл</t>
  </si>
  <si>
    <t>1.15-3203-5-2/1</t>
  </si>
  <si>
    <t>Установка муфтовой арматуры диаметром 20 мм</t>
  </si>
  <si>
    <t>СН-2012.1 Выпуск № 7 (в текущих ценах по состоянию на 01.04.2026 г.). 1.15-3203-5-2/1</t>
  </si>
  <si>
    <t>21.13-4-11</t>
  </si>
  <si>
    <t>Кран шаровой латунный полнопроходной, Т макс.=120°С, Р=1,6 МПа, диаметр 20 мм</t>
  </si>
  <si>
    <t>СН-2012.21 Выпуск № 7 (в текущих ценах по состоянию на 01.04.2026 г.). 21.13-4-11</t>
  </si>
  <si>
    <t>21.13-4-10</t>
  </si>
  <si>
    <t>Кран шаровой латунный полнопроходной, Т макс.=120°С, Р=1,6 МПа, диаметр 15 мм</t>
  </si>
  <si>
    <t>СН-2012.21 Выпуск № 7 (в текущих ценах по состоянию на 01.04.2026 г.). 21.13-4-10</t>
  </si>
  <si>
    <t>1.18-3301-3-2/1</t>
  </si>
  <si>
    <t>Проверка и ремонт воздухонагревателей (воздухоохладителей), калориферов, поверхностью нагрева до 50 м2 (поз.2)</t>
  </si>
  <si>
    <t>СН-2012.1 Выпуск № 7 (в текущих ценах по состоянию на 01.04.2026 г.). 1.18-3301-3-2/1</t>
  </si>
  <si>
    <t>1.15-3204-2-1/1</t>
  </si>
  <si>
    <t>Демонтаж муфтовой арматуры диаметром 15 мм</t>
  </si>
  <si>
    <t>СН-2012.1 Выпуск № 7 (в текущих ценах по состоянию на 01.04.2026 г.). 1.15-3204-2-1/1</t>
  </si>
  <si>
    <t>1.15-3204-2-2/1</t>
  </si>
  <si>
    <t>Демонтаж муфтовой арматуры диаметром 20 мм</t>
  </si>
  <si>
    <t>СН-2012.1 Выпуск № 7 (в текущих ценах по состоянию на 01.04.2026 г.). 1.15-3204-2-2/1</t>
  </si>
  <si>
    <t>Проверка и ремонт воздухонагревателей (воздухоохладителей), калориферов, поверхностью нагрева до 50 м2 (поз.3)</t>
  </si>
  <si>
    <t>6</t>
  </si>
  <si>
    <t>1.18-3906-29-1/1</t>
  </si>
  <si>
    <t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</t>
  </si>
  <si>
    <t>кондиционер</t>
  </si>
  <si>
    <t>СН-2012.1 Выпуск № 7 (в текущих ценах по состоянию на 01.04.2026 г.). 1.18-3906-29-1/1</t>
  </si>
  <si>
    <t>7</t>
  </si>
  <si>
    <t>Ремонт камер орошения центральных кондиционеров производительностью по воздуху до 5000 м3/ час (поз.3) применительно</t>
  </si>
  <si>
    <t>8</t>
  </si>
  <si>
    <t>8,1</t>
  </si>
  <si>
    <t>Техническое обслуживание наружных блоков сплит систем мощностью до 10 кВт - ежемесячное (поз.3)</t>
  </si>
  <si>
    <t>9</t>
  </si>
  <si>
    <t>9,1</t>
  </si>
  <si>
    <t>10</t>
  </si>
  <si>
    <t>1.18-3703-3-1/1</t>
  </si>
  <si>
    <t>Изоляция плоских и криволинейных поверхностей изделиями из вспененного каучука</t>
  </si>
  <si>
    <t>м2</t>
  </si>
  <si>
    <t>СН-2012.1 Выпуск № 7 (в текущих ценах по состоянию на 01.04.2026 г.). 1.18-3703-3-1/1</t>
  </si>
  <si>
    <t>10,1</t>
  </si>
  <si>
    <t>21.1-14-13</t>
  </si>
  <si>
    <t>Трубки теплоизоляционные из вспененного каучука, температура применения от -200 до +150°С, плотность, 65-70 кг/м3, внутренний диаметр (толщина) 15 (13) мм</t>
  </si>
  <si>
    <t>м</t>
  </si>
  <si>
    <t>СН-2012.21 Выпуск № 7 (в текущих ценах по состоянию на 01.04.2026 г.). 21.1-14-13</t>
  </si>
  <si>
    <t>11</t>
  </si>
  <si>
    <t>12</t>
  </si>
  <si>
    <t>Ремонт камер орошения центральных кондиционеров производительностью по воздуху до 5000 м3/ час (поз.4) применительно</t>
  </si>
  <si>
    <t>13</t>
  </si>
  <si>
    <t>14</t>
  </si>
  <si>
    <t>Техническое обслуживание наружных блоков сплит систем мощностью до 10 кВт - ежемесячное (поз.5)</t>
  </si>
  <si>
    <t>15</t>
  </si>
  <si>
    <t>Техническое обслуживание наружных блоков сплит систем мощностью до 10 кВт - ежемесячное (поз.6)</t>
  </si>
  <si>
    <t>16</t>
  </si>
  <si>
    <t>Техническое обслуживание наружных блоков сплит систем мощностью свыше 10 кВт - ежемесячное (поз.7)</t>
  </si>
  <si>
    <t>16,1</t>
  </si>
  <si>
    <t>https://zstock.ru/</t>
  </si>
  <si>
    <t>A0010219563A Haier оригинал, Крыльчатка вентилятора</t>
  </si>
  <si>
    <t>[1 990 / 1,22] +  2% Заг.скл</t>
  </si>
  <si>
    <t>1.18-2403-17-2/1</t>
  </si>
  <si>
    <t>Техническое обслуживание внутренних кассетных блоков сплит систем мощностью свыше 5 кВт - ежемесячное (поз.7)</t>
  </si>
  <si>
    <t>СН-2012.1 Выпуск № 7 (в текущих ценах по состоянию на 01.04.2026 г.). 1.18-2403-17-2/1</t>
  </si>
  <si>
    <t>17</t>
  </si>
  <si>
    <t>Техническое обслуживание наружных блоков сплит систем мощностью до 10 кВт - ежемесячное (поз.8)</t>
  </si>
  <si>
    <t>18</t>
  </si>
  <si>
    <t>19</t>
  </si>
  <si>
    <t>Техническое обслуживание наружных блоков сплит систем мощностью до 10 кВт - ежемесячное (поз.9)</t>
  </si>
  <si>
    <t>19,1</t>
  </si>
  <si>
    <t>https://obogrev.ru/</t>
  </si>
  <si>
    <t>Саморегулирующийся нагревательный кабель 23HLM2-CT</t>
  </si>
  <si>
    <t>[350 / 1,22] +  2% Заг.скл</t>
  </si>
  <si>
    <t>20</t>
  </si>
  <si>
    <t>Техническое обслуживание наружных блоков сплит систем мощностью до 10 кВт - ежемесячное (поз.10)</t>
  </si>
  <si>
    <t>21</t>
  </si>
  <si>
    <t>Техническое обслуживание внутренних настенных блоков сплит систем мощностью свыше 7 кВт - ежемесячное (поз.10)</t>
  </si>
  <si>
    <t>Техническое обслуживание наружных блоков сплит систем мощностью до 10 кВт - ежемесячное (поз.11)</t>
  </si>
  <si>
    <t>22</t>
  </si>
  <si>
    <t>Техническое обслуживание внутренних настенных блоков сплит систем мощностью свыше 7 кВт - ежемесячное (поз.11)</t>
  </si>
  <si>
    <t>23</t>
  </si>
  <si>
    <t>Ремонт камер орошения центральных кондиционеров производительностью по воздуху до 5000 м3/ час (поз.12) применительно</t>
  </si>
  <si>
    <t>23,1</t>
  </si>
  <si>
    <t>Техническое обслуживание наружных блоков сплит систем мощностью до 10 кВт - ежемесячное (поз.12)</t>
  </si>
  <si>
    <t>24</t>
  </si>
  <si>
    <t>1.18-3403-17-1/1</t>
  </si>
  <si>
    <t>Установка наружного блока сплит-системы весом до 30 кг (без стоимости блока и кронштейнов) (поз.13)</t>
  </si>
  <si>
    <t>СН-2012.1 Выпуск № 7 (в текущих ценах по состоянию на 01.04.2026 г.). 1.18-3403-17-1/1</t>
  </si>
  <si>
    <t>*0</t>
  </si>
  <si>
    <t>*0,2</t>
  </si>
  <si>
    <t>Поправка: СН-2012 О.П. п.22</t>
  </si>
  <si>
    <t>25</t>
  </si>
  <si>
    <t>Установка наружного блока сплит-системы весом до 30 кг (без стоимости блока и кронштейнов)</t>
  </si>
  <si>
    <t>26</t>
  </si>
  <si>
    <t>1.50-3203-38-1/1</t>
  </si>
  <si>
    <t>Монтаж решеток, затворов из полосовой и тонколистовой стали (поз.14) применительно</t>
  </si>
  <si>
    <t>т</t>
  </si>
  <si>
    <t>СН-2012.1 Выпуск № 7 (в текущих ценах по состоянию на 01.04.2026 г.). 1.50-3203-38-1/1</t>
  </si>
  <si>
    <t>1.50-3203-44-2/1</t>
  </si>
  <si>
    <t>Установка номерных табличек для этажа, подъезда / таблички из пластмассы (поз.14) (ремонт кожуха)</t>
  </si>
  <si>
    <t>СН-2012.1 Выпуск № 7 (в текущих ценах по состоянию на 01.04.2026 г.). 1.50-3203-44-2/1</t>
  </si>
  <si>
    <t>Техническое обслуживание наружных блоков сплит систем мощностью до 10 кВт - ежемесячное (поз.15)</t>
  </si>
  <si>
    <t>https://www.vseinstrumenti.ru/</t>
  </si>
  <si>
    <t>Контактор IEK КМ20-20М AC, модульный MKK11-20-20</t>
  </si>
  <si>
    <t>[1 618 / 1,22] +  2% Заг.скл</t>
  </si>
  <si>
    <t>1.21-2303-33-1/1</t>
  </si>
  <si>
    <t>Техническое обслуживание микропроцессорной защиты 6-10 кВ</t>
  </si>
  <si>
    <t>СН-2012.1 Выпуск № 7 (в текущих ценах по состоянию на 01.04.2026 г.). 1.21-2303-33-1/1</t>
  </si>
  <si>
    <t>27</t>
  </si>
  <si>
    <t>1.23-3301-10-1/1</t>
  </si>
  <si>
    <t>Текущий ремонт контроллеров логических операций (поз.15)</t>
  </si>
  <si>
    <t>СН-2012.1 Выпуск № 7 (в текущих ценах по состоянию на 01.04.2026 г.). 1.23-3301-10-1/1</t>
  </si>
  <si>
    <t>27,1</t>
  </si>
  <si>
    <t>28</t>
  </si>
  <si>
    <t>Текущий ремонт контроллеров логических операций (поз.16)</t>
  </si>
  <si>
    <t>28,1</t>
  </si>
  <si>
    <t>1.23-3101-14-1/1</t>
  </si>
  <si>
    <t>Капитальный ремонт блоков измерительных приборов</t>
  </si>
  <si>
    <t>СН-2012.1 Выпуск № 7 (в текущих ценах по состоянию на 01.04.2026 г.). 1.23-3101-14-1/1</t>
  </si>
  <si>
    <t>Техническое обслуживание наружных блоков сплит систем мощностью до 10 кВт - ежемесячное (поз.16)</t>
  </si>
  <si>
    <t>29</t>
  </si>
  <si>
    <t>Установка номерных табличек для этажа, подъезда / таблички из пластмассы (поз.17) (ремонт кожуха)</t>
  </si>
  <si>
    <t>1.18-3906-4-1/1</t>
  </si>
  <si>
    <t>Пусконаладочные работы - установка теплообменная количество нагревателей 1 (поз.18)</t>
  </si>
  <si>
    <t>установка</t>
  </si>
  <si>
    <t>СН-2012.1 Выпуск № 7 (в текущих ценах по состоянию на 01.04.2026 г.). 1.18-3906-4-1/1</t>
  </si>
  <si>
    <t>30</t>
  </si>
  <si>
    <t>1.18-2403-21-1/1</t>
  </si>
  <si>
    <t>Техническое обслуживание приточных установок производительностью до 5000 м3/ч - ежемесячное (поз.18)</t>
  </si>
  <si>
    <t>СН-2012.1 Выпуск № 7 (в текущих ценах по состоянию на 01.04.2026 г.). 1.18-2403-21-1/1</t>
  </si>
  <si>
    <t>31</t>
  </si>
  <si>
    <t>Установка наружного блока сплит-системы весом до 30 кг (без стоимости блока и кронштейнов) (поз.19)</t>
  </si>
  <si>
    <t>31,1</t>
  </si>
  <si>
    <t>22.1-4-18</t>
  </si>
  <si>
    <t>Вышки телескопические на автомобиле, высота до 12 м, грузоподъемность до 250 кг</t>
  </si>
  <si>
    <t>маш.-ч</t>
  </si>
  <si>
    <t>СН-2012.22 Выпуск № 7 (в текущих ценах по состоянию на 01.04.2026 г.). 22.1-4-18</t>
  </si>
  <si>
    <t>32</t>
  </si>
  <si>
    <t>Установка номерных табличек для этажа, подъезда / таблички из пластмассы (поз.20, 21) (ремонт кожуха)</t>
  </si>
  <si>
    <t>1.18-2303-2-1/1</t>
  </si>
  <si>
    <t>Гидравлические испытания воздухонагревателей (калориферов)</t>
  </si>
  <si>
    <t>СН-2012.1 Выпуск № 7 (в текущих ценах по состоянию на 01.04.2026 г.). 1.18-2303-2-1/1</t>
  </si>
  <si>
    <t>1.18-2403-11-2/1</t>
  </si>
  <si>
    <t>Техническое обслуживание в течение года холодильных установок мощностью до 5 кВт</t>
  </si>
  <si>
    <t>СН-2012.1 Выпуск № 7 (в текущих ценах по состоянию на 01.04.2026 г.). 1.18-2403-11-2/1</t>
  </si>
  <si>
    <t>33</t>
  </si>
  <si>
    <t>Техническое обслуживание наружных блоков сплит систем мощностью до 10 кВт - ежемесячное (поз.22)</t>
  </si>
  <si>
    <t>Техническое обслуживание внутренних настенных блоков сплит систем мощностью свыше 7 кВт - ежемесячное (поз.23, 24)</t>
  </si>
  <si>
    <t>Техническое обслуживание приточных установок производительностью до 5000 м3/ч - ежемесячное (поз.25, 26)</t>
  </si>
  <si>
    <t>Пусконаладочные работы - установка теплообменная количество нагревателей 1 (поз.25, 26)</t>
  </si>
  <si>
    <t>Техническое обслуживание внутренних настенных блоков сплит систем мощностью свыше 7 кВт - ежемесячное (поз.27)</t>
  </si>
  <si>
    <t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 (поз.28)</t>
  </si>
  <si>
    <t>Ремонт камер орошения центральных кондиционеров производительностью по воздуху до 5000 м3/ час (поз.29) применительно</t>
  </si>
  <si>
    <t>Техническое обслуживание наружных блоков сплит систем мощностью до 10 кВт - ежемесячное (поз.28)</t>
  </si>
  <si>
    <t>Техническое обслуживание наружных блоков сплит систем мощностью до 10 кВт - ежемесячное (поз.29)</t>
  </si>
  <si>
    <t>Техническое обслуживание приточных установок производительностью до 5000 м3/ч - ежемесячное (поз.30)</t>
  </si>
  <si>
    <t>Техническое обслуживание внутренних настенных блоков сплит систем мощностью свыше 7 кВт - ежемесячное (поз.30)</t>
  </si>
  <si>
    <t>Техническое обслуживание внутренних настенных блоков сплит систем мощностью свыше 7 кВт - ежемесячное (поз.31-36)</t>
  </si>
  <si>
    <t>Техническое обслуживание наружных блоков сплит систем мощностью до 10 кВт - ежемесячное (поз.31, 33, 34, 35 ,36)</t>
  </si>
  <si>
    <t>Техническое обслуживание внутренних настенных блоков сплит систем мощностью свыше 7 кВт - ежемесячное (поз.37)</t>
  </si>
  <si>
    <t>Техническое обслуживание наружных блоков сплит систем мощностью до 10 кВт - ежемесячное (поз.38)</t>
  </si>
  <si>
    <t>Дозаправка хладагентом наружных блоков сплит-систем (поз.38, 39, 40)</t>
  </si>
  <si>
    <t>Ремонт камер орошения центральных кондиционеров производительностью по воздуху до 5000 м3/ час (поз41) применительно</t>
  </si>
  <si>
    <t>Техническое обслуживание наружных блоков сплит систем мощностью до 10 кВт - ежемесячное (поз.41)</t>
  </si>
  <si>
    <t>Установка номерных табличек для этажа, подъезда / таблички из пластмассы (ремонт кожуха)</t>
  </si>
  <si>
    <t>Техническое обслуживание наружных блоков сплит систем мощностью до 10 кВт - ежемесячное (поз.42)</t>
  </si>
  <si>
    <t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 (поз.43)</t>
  </si>
  <si>
    <t>Техническое обслуживание наружных блоков сплит систем мощностью до 10 кВт - ежемесячное (поз.44)</t>
  </si>
  <si>
    <t>34</t>
  </si>
  <si>
    <t>34,1</t>
  </si>
  <si>
    <t>35</t>
  </si>
  <si>
    <t>Техническое обслуживание наружных блоков сплит систем мощностью до 10 кВт - ежемесячное (поз.45)</t>
  </si>
  <si>
    <t>1.18-2403-4-2/1</t>
  </si>
  <si>
    <t>Техническое обслуживание в течение года конденсаторного блока с воздушным охлаждением, производительность холодильной машины до 4 кВт</t>
  </si>
  <si>
    <t>СН-2012.1 Выпуск № 7 (в текущих ценах по состоянию на 01.04.2026 г.). 1.18-2403-4-2/1</t>
  </si>
  <si>
    <t>1.15-2203-7-1/1</t>
  </si>
  <si>
    <t>Техническое обслуживание крана шарового латунного никелированного диаметром до 25 мм</t>
  </si>
  <si>
    <t>СН-2012.1 Выпуск № 7 (в текущих ценах по состоянию на 01.04.2026 г.). 1.15-2203-7-1/1</t>
  </si>
  <si>
    <t>Техническое обслуживание наружных блоков сплит систем мощностью до 10 кВт - ежемесячное</t>
  </si>
  <si>
    <t>1.18-2403-18-3/1</t>
  </si>
  <si>
    <t>Техническое обслуживание наружных блоков сплит систем мощностью до 10 кВт - полугодовое</t>
  </si>
  <si>
    <t>СН-2012.1 Выпуск № 7 (в текущих ценах по состоянию на 01.04.2026 г.). 1.18-2403-18-3/1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</si>
  <si>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</si>
  <si>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</si>
  <si>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</si>
  <si>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</si>
  <si>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</si>
  <si>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</si>
  <si>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</si>
  <si>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</si>
  <si>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</si>
  <si>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</si>
  <si>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</si>
  <si>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</si>
  <si>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</si>
  <si>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</si>
  <si>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</si>
  <si>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</si>
  <si>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</si>
  <si>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</si>
  <si>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</si>
  <si>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</si>
  <si>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</si>
  <si>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</si>
  <si>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</si>
  <si>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</si>
  <si>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</si>
  <si>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</si>
  <si>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</si>
  <si>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</si>
  <si>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</si>
  <si>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</si>
  <si>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</si>
  <si>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</si>
  <si>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</si>
  <si>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</si>
  <si>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</si>
  <si>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</si>
  <si>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</si>
  <si>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</si>
  <si>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</si>
  <si>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</si>
  <si>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</si>
  <si>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</si>
  <si>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</si>
  <si>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</si>
  <si>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</si>
  <si>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</si>
  <si>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</si>
  <si>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</si>
  <si>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</si>
  <si>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</si>
  <si>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</si>
  <si>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</si>
  <si>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</si>
  <si>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</si>
  <si>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и1</t>
  </si>
  <si>
    <t>НДС 22%</t>
  </si>
  <si>
    <t>и2</t>
  </si>
  <si>
    <t>Итого с НДС</t>
  </si>
  <si>
    <t>Уровень цен</t>
  </si>
  <si>
    <t>_OBSM_</t>
  </si>
  <si>
    <t>9999990008</t>
  </si>
  <si>
    <t>Трудозатраты рабочих</t>
  </si>
  <si>
    <t>чел.-ч.</t>
  </si>
  <si>
    <t>22.1-17-213</t>
  </si>
  <si>
    <t>СН-2012.22 Выпуск № 7 (в текущих ценах по состоянию на 01.04.2026 г.). 22.1-17-213</t>
  </si>
  <si>
    <t>Мойки высокого давления импортного производства, расход воды 650 л/ч, мощность 3,3 кВт</t>
  </si>
  <si>
    <t>21.1-20-7</t>
  </si>
  <si>
    <t>СН-2012.21 Выпуск № 7 (в текущих ценах по состоянию на 01.04.2026 г.). 21.1-20-7</t>
  </si>
  <si>
    <t>Ветошь</t>
  </si>
  <si>
    <t>21.1-11-21</t>
  </si>
  <si>
    <t>СН-2012.21 Выпуск № 7 (в текущих ценах по состоянию на 01.04.2026 г.). 21.1-11-21</t>
  </si>
  <si>
    <t>Болты строительные черные с гайками и шайбами (10х100мм)</t>
  </si>
  <si>
    <t>21.1-23-8</t>
  </si>
  <si>
    <t>СН-2012.21 Выпуск № 7 (в текущих ценах по состоянию на 01.04.2026 г.). 21.1-23-8</t>
  </si>
  <si>
    <t>Электроды, тип Э-42, 46, 50, диаметр 2 - 2,5 мм</t>
  </si>
  <si>
    <t>21.1-4-10</t>
  </si>
  <si>
    <t>СН-2012.21 Выпуск № 7 (в текущих ценах по состоянию на 01.04.2026 г.). 21.1-4-10</t>
  </si>
  <si>
    <t>Кислород технический газообразный</t>
  </si>
  <si>
    <t>21.1-4-2</t>
  </si>
  <si>
    <t>СН-2012.21 Выпуск № 7 (в текущих ценах по состоянию на 01.04.2026 г.). 21.1-4-2</t>
  </si>
  <si>
    <t>Ацетилен технический</t>
  </si>
  <si>
    <t>21.1-6-46</t>
  </si>
  <si>
    <t>СН-2012.21 Выпуск № 7 (в текущих ценах по состоянию на 01.04.2026 г.). 21.1-6-46</t>
  </si>
  <si>
    <t>Краски масляные жидкотертые цветные (готовые к употреблению) для наружных и внутренних работ, марка МА-15, сурик железный для окраски по металлу</t>
  </si>
  <si>
    <t>21.1-6-90</t>
  </si>
  <si>
    <t>Олифа для окраски комбинированная оксоль</t>
  </si>
  <si>
    <t>21.33-5-255</t>
  </si>
  <si>
    <t>СН-2012.21 Выпуск № 7 (в текущих ценах по состоянию на 01.04.2026 г.). 21.33-5-255</t>
  </si>
  <si>
    <t>Фильтр водяной ФВ-2</t>
  </si>
  <si>
    <t>21.33-5-256</t>
  </si>
  <si>
    <t>СН-2012.21 Выпуск № 7 (в текущих ценах по состоянию на 01.04.2026 г.). 21.33-5-256</t>
  </si>
  <si>
    <t>Форсунка бронзовая</t>
  </si>
  <si>
    <t>21.1-25-16</t>
  </si>
  <si>
    <t>СН-2012.21 Выпуск № 7 (в текущих ценах по состоянию на 01.04.2026 г.). 21.1-25-16</t>
  </si>
  <si>
    <t>Волокно льняное №11 для уплотнения резьбовых соединений при монтаже систем водоснабжения и отопления</t>
  </si>
  <si>
    <t>СН-2012.21 Выпуск № 7 (в текущих ценах по состоянию на 01.04.2026 г.). 21.1-6-90</t>
  </si>
  <si>
    <t>22.1-13-14</t>
  </si>
  <si>
    <t>СН-2012.22 Выпуск № 7 (в текущих ценах по состоянию на 01.04.2026 г.). 22.1-13-14</t>
  </si>
  <si>
    <t>Установки для сварки ручной дуговой (постоянного тока)</t>
  </si>
  <si>
    <t>21.1-23-10</t>
  </si>
  <si>
    <t>СН-2012.21 Выпуск № 7 (в текущих ценах по состоянию на 01.04.2026 г.). 21.1-23-10</t>
  </si>
  <si>
    <t>Электроды, тип Э-42А, диаметр 4-6 мм</t>
  </si>
  <si>
    <t>21.12-9-6</t>
  </si>
  <si>
    <t>СН-2012.21 Выпуск № 7 (в текущих ценах по состоянию на 01.04.2026 г.). 21.12-9-6</t>
  </si>
  <si>
    <t>Фланцы стальные плоские приварные с соединительным выступом, из стали Ст3сп, ГОСТ 33259-2015, условное давление 1 (10) МПа (кгс/см2), диаметр условного прохода 25 мм</t>
  </si>
  <si>
    <t>21.18-7-2</t>
  </si>
  <si>
    <t>СН-2012.21 Выпуск № 7 (в текущих ценах по состоянию на 01.04.2026 г.). 21.18-7-2</t>
  </si>
  <si>
    <t>Прокладка уплотнительная паронитовая, толщина 0,5-2,5 мм</t>
  </si>
  <si>
    <t>21.12-5-39</t>
  </si>
  <si>
    <t>СН-2012.21 Выпуск № 7 (в текущих ценах по состоянию на 01.04.2026 г.). 21.12-5-39</t>
  </si>
  <si>
    <t>Отводы из непластифицированного поливинилхлорида, диаметр 50 мм, 90°</t>
  </si>
  <si>
    <t>21.1-25-623</t>
  </si>
  <si>
    <t>СН-2012.21 Выпуск № 7 (в текущих ценах по состоянию на 01.04.2026 г.). 21.1-25-623</t>
  </si>
  <si>
    <t>Лента из вспененного каучука самоклеящаяся для проклейки швов трубной и рулонной вспененной изоляции толщина 3 мм, ширина 50 мм, плотность 40-45 кг/м3</t>
  </si>
  <si>
    <t>21.1-6-42</t>
  </si>
  <si>
    <t>СН-2012.21 Выпуск № 7 (в текущих ценах по состоянию на 01.04.2026 г.). 21.1-6-42</t>
  </si>
  <si>
    <t>Краски на водной основе со специальными добавками для защиты теплоизоляции из вспененного синтетического каучука и полиэтилена от УФ излучения</t>
  </si>
  <si>
    <t>л</t>
  </si>
  <si>
    <t>22.1-30-103</t>
  </si>
  <si>
    <t>СН-2012.22 Выпуск № 7 (в текущих ценах по состоянию на 01.04.2026 г.). 22.1-30-103</t>
  </si>
  <si>
    <t>Перфораторы электрические, мощность до 800 Вт</t>
  </si>
  <si>
    <t>22.1-30-56</t>
  </si>
  <si>
    <t>СН-2012.22 Выпуск № 7 (в текущих ценах по состоянию на 01.04.2026 г.). 22.1-30-56</t>
  </si>
  <si>
    <t>Шуруповерты</t>
  </si>
  <si>
    <t>22.1-4-26</t>
  </si>
  <si>
    <t>СН-2012.22 Выпуск № 7 (в текущих ценах по состоянию на 01.04.2026 г.). 22.1-4-26</t>
  </si>
  <si>
    <t>Лебедки ручные, грузоподъемность до 1 т</t>
  </si>
  <si>
    <t>21.1-11-13</t>
  </si>
  <si>
    <t>Болты строительные анкерные с гайками</t>
  </si>
  <si>
    <t>21.1-11-198</t>
  </si>
  <si>
    <t>СН-2012.21 Выпуск № 7 (в текущих ценах по состоянию на 01.04.2026 г.). 21.1-11-198</t>
  </si>
  <si>
    <t>Дюбели пластмассовые</t>
  </si>
  <si>
    <t>21.1-25-137</t>
  </si>
  <si>
    <t>СН-2012.21 Выпуск № 7 (в текущих ценах по состоянию на 01.04.2026 г.). 21.1-25-137</t>
  </si>
  <si>
    <t>Лента изоляционная ПВХ, размер 15х0,2 мм</t>
  </si>
  <si>
    <t>21.1-25-219</t>
  </si>
  <si>
    <t>СН-2012.21 Выпуск № 7 (в текущих ценах по состоянию на 01.04.2026 г.). 21.1-25-219</t>
  </si>
  <si>
    <t>Пена монтажная</t>
  </si>
  <si>
    <t>21.1-25-303</t>
  </si>
  <si>
    <t>СН-2012.21 Выпуск № 7 (в текущих ценах по состоянию на 01.04.2026 г.). 21.1-25-303</t>
  </si>
  <si>
    <t>Резина листовая вулканизированная</t>
  </si>
  <si>
    <t>22.1-13-21</t>
  </si>
  <si>
    <t>СН-2012.22 Выпуск № 7 (в текущих ценах по состоянию на 01.04.2026 г.). 22.1-13-21</t>
  </si>
  <si>
    <t>Печи электрические для сушки сварочных материалов с регулированием температуры в пределах 80-500С</t>
  </si>
  <si>
    <t>22.1-30-46</t>
  </si>
  <si>
    <t>СН-2012.22 Выпуск № 7 (в текущих ценах по состоянию на 01.04.2026 г.). 22.1-30-46</t>
  </si>
  <si>
    <t>Преобразователи частоты тока до 500 А</t>
  </si>
  <si>
    <t>22.1-4-34</t>
  </si>
  <si>
    <t>СН-2012.22 Выпуск № 7 (в текущих ценах по состоянию на 01.04.2026 г.). 22.1-4-34</t>
  </si>
  <si>
    <t>Лебедки электрические, грузоподъемность до 5 т</t>
  </si>
  <si>
    <t>21.1-23-9</t>
  </si>
  <si>
    <t>СН-2012.21 Выпуск № 7 (в текущих ценах по состоянию на 01.04.2026 г.). 21.1-23-9</t>
  </si>
  <si>
    <t>Электроды, тип Э-42, 46, 50, диаметр 4 - 6 мм</t>
  </si>
  <si>
    <t>21.6-1-17</t>
  </si>
  <si>
    <t>СН-2012.21 Выпуск № 7 (в текущих ценах по состоянию на 01.04.2026 г.). 21.6-1-17</t>
  </si>
  <si>
    <t>Конструктивные эл-ты вспом.назн.,эл-ты крепл.подвес. потолков,трубопр.,воздухов.,закл.детали,детали крепл.стен.панелей,ворот,переплетов решеток,массой не более 50 кг, с преобл.проф.проката, с отверстиями собираемые из двух и более деталей</t>
  </si>
  <si>
    <t>21.1-11-115</t>
  </si>
  <si>
    <t>СН-2012.21 Выпуск № 7 (в текущих ценах по состоянию на 01.04.2026 г.). 21.1-11-115</t>
  </si>
  <si>
    <t>Шурупы с потайной головкой, оцинкованные, длина 13-20 мм</t>
  </si>
  <si>
    <t>21.1-25-706</t>
  </si>
  <si>
    <t>СН-2012.21 Выпуск № 7 (в текущих ценах по состоянию на 01.04.2026 г.). 21.1-25-706</t>
  </si>
  <si>
    <t>Таблички, устанавливаемые на фасадах или внутри зданий, из пластмассы, номер этажа, подъезда</t>
  </si>
  <si>
    <t>21.1-25-389</t>
  </si>
  <si>
    <t>СН-2012.21 Выпуск № 7 (в текущих ценах по состоянию на 01.04.2026 г.). 21.1-25-389</t>
  </si>
  <si>
    <t>Шкурка шлифовальная на тканевой основе водостойкая</t>
  </si>
  <si>
    <t>21.1-6-111</t>
  </si>
  <si>
    <t>СН-2012.21 Выпуск № 7 (в текущих ценах по состоянию на 01.04.2026 г.). 21.1-6-111</t>
  </si>
  <si>
    <t>Растворители универсальные № 645-650</t>
  </si>
  <si>
    <t>21.1-15-44</t>
  </si>
  <si>
    <t>СН-2012.21 Выпуск № 7 (в текущих ценах по состоянию на 01.04.2026 г.). 21.1-15-44</t>
  </si>
  <si>
    <t>Припои оловянно-свинцовые в прутках, размеры 8-10х10-15х250-500 мм, марка ПОС-30</t>
  </si>
  <si>
    <t>21.1-16-104</t>
  </si>
  <si>
    <t>СН-2012.21 Выпуск № 7 (в текущих ценах по состоянию на 01.04.2026 г.). 21.1-16-104</t>
  </si>
  <si>
    <t>Спирт этиловый технический</t>
  </si>
  <si>
    <t>21.1-16-41</t>
  </si>
  <si>
    <t>СН-2012.21 Выпуск № 7 (в текущих ценах по состоянию на 01.04.2026 г.). 21.1-16-41</t>
  </si>
  <si>
    <t>Канифоль</t>
  </si>
  <si>
    <t>22.1-14-13</t>
  </si>
  <si>
    <t>СН-2012.22 Выпуск № 7 (в текущих ценах по состоянию на 01.04.2026 г.). 22.1-14-13</t>
  </si>
  <si>
    <t>Пылесосы промышленные</t>
  </si>
  <si>
    <t>22.1-11-90</t>
  </si>
  <si>
    <t>СН-2012.22 Выпуск № 7 (в текущих ценах по состоянию на 01.04.2026 г.). 22.1-11-90</t>
  </si>
  <si>
    <t>Агрегаты электронасосные для опрессовки сосудов, котлов и систем трубопроводов, подача 0,252 м3/ч</t>
  </si>
  <si>
    <t>22.1-18-24</t>
  </si>
  <si>
    <t>СН-2012.22 Выпуск № 7 (в текущих ценах по состоянию на 01.04.2026 г.). 22.1-18-24</t>
  </si>
  <si>
    <t>Автомобили полупассажирские типа ГАЗ, грузоподъемность до 2 т</t>
  </si>
  <si>
    <t>21.1-11-95</t>
  </si>
  <si>
    <t>СН-2012.21 Выпуск № 7 (в текущих ценах по состоянию на 01.04.2026 г.). 21.1-11-95</t>
  </si>
  <si>
    <t>Шайбы для болтов черные</t>
  </si>
  <si>
    <t>21.1-25-284</t>
  </si>
  <si>
    <t>СН-2012.21 Выпуск № 7 (в текущих ценах по состоянию на 01.04.2026 г.). 21.1-25-284</t>
  </si>
  <si>
    <t>Прокладки резиновые, уплотнительные, диаметр 30-40 мм, марка 7057-3</t>
  </si>
  <si>
    <t>21.1-4-46</t>
  </si>
  <si>
    <t>СН-2012.21 Выпуск № 7 (в текущих ценах по состоянию на 01.04.2026 г.). 21.1-4-46</t>
  </si>
  <si>
    <t>Солидол жировой</t>
  </si>
  <si>
    <t>21.1-4-9</t>
  </si>
  <si>
    <t>СН-2012.21 Выпуск № 7 (в текущих ценах по состоянию на 01.04.2026 г.). 21.1-4-9</t>
  </si>
  <si>
    <t>Керосин</t>
  </si>
  <si>
    <t>21.1-6-48</t>
  </si>
  <si>
    <t>СН-2012.21 Выпуск № 7 (в текущих ценах по состоянию на 01.04.2026 г.). 21.1-6-48</t>
  </si>
  <si>
    <t>Краски масляные жидкотертые цветные (готовые к употреблению) для наружных и внутренних работ, марка МА-25</t>
  </si>
  <si>
    <t>2412491000</t>
  </si>
  <si>
    <t>Газ фреон</t>
  </si>
  <si>
    <t>3700000000</t>
  </si>
  <si>
    <t>Арматура трубопроводная</t>
  </si>
  <si>
    <t>2246130000</t>
  </si>
  <si>
    <t>Листы (рулоны) теплоизоляционные</t>
  </si>
  <si>
    <t>2513110000</t>
  </si>
  <si>
    <t>Клеи резиновые</t>
  </si>
  <si>
    <t>4863770000</t>
  </si>
  <si>
    <t>Кронштейны</t>
  </si>
  <si>
    <t>СН-2012. Гл.1 Сб.18 п.1. 8</t>
  </si>
  <si>
    <t>Затраты на индивидуальные испытания систем вентиляции и кондиционирования воздуха</t>
  </si>
  <si>
    <t>Гл.1, Сб.18</t>
  </si>
  <si>
    <t>СН-2012 О.П. п.22</t>
  </si>
  <si>
    <t>О.П.</t>
  </si>
  <si>
    <t>Демонтаж, разборка отдельных бетонных, железобетонных, металлических, деревянных, пластмассовых конструктивных элементов зданий и сооружений, внутренних и наружных инженерных систем и коммуникаций при отсутствии необходимых стоимостных нормативов в сборниках СН-2012</t>
  </si>
  <si>
    <t>Поправка: СН-2012 О.П. п.22
Наименование: Демонтаж, разборка отдельных бетонных, железобетонных, металлических, деревянных, пластмассовых конструктивных элементов зданий и сооружений, внутренних и наружных инженерных систем и коммуникаций при отсутствии необходимых стоимостных нормативов в сборниках СН-2012</t>
  </si>
  <si>
    <t>"СОГЛАСОВАНО"</t>
  </si>
  <si>
    <t>"УТВЕРЖДАЮ"</t>
  </si>
  <si>
    <t>Форма № 1а (глава 1-5)</t>
  </si>
  <si>
    <t>"_____"________________ 2026 г.</t>
  </si>
  <si>
    <t>(наименование объекта)</t>
  </si>
  <si>
    <t>(локальный сметный расчет)</t>
  </si>
  <si>
    <t>(наименование работ и затрат, наименование объекта)</t>
  </si>
  <si>
    <t>Сметная стоимость</t>
  </si>
  <si>
    <t>тыс.руб</t>
  </si>
  <si>
    <t>Строительные работы</t>
  </si>
  <si>
    <t>Монтажные работы</t>
  </si>
  <si>
    <t>Оборудование</t>
  </si>
  <si>
    <t>Прочие работы</t>
  </si>
  <si>
    <t>Средства на оплату труда</t>
  </si>
  <si>
    <t>№№ п/п</t>
  </si>
  <si>
    <t>Шифр стоимостного норматива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</si>
  <si>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</si>
  <si>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</si>
  <si>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</si>
  <si>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</si>
  <si>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</si>
  <si>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</si>
  <si>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Коэфф. пересчета</t>
  </si>
  <si>
    <t>ВСЕГО затрат, руб.</t>
  </si>
  <si>
    <t>Справочно</t>
  </si>
  <si>
    <t xml:space="preserve">ЗТР, всего чел.-час
</t>
  </si>
  <si>
    <t xml:space="preserve">Ст-ть ед. с начислен.
</t>
  </si>
  <si>
    <t>Составлен(а) в уровне текущих (прогнозных) цен на апрель 2026 года</t>
  </si>
  <si>
    <r>
      <t>1.18-2403-18-2/1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</si>
  <si>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Техническое обслуживание наружных блоков сплит систем мощностью свыше 10 кВт - ежемесячное (поз.1)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</si>
  <si>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t>ЗП</t>
  </si>
  <si>
    <t>ЭМ</t>
  </si>
  <si>
    <t>в т.ч. ЗПМ</t>
  </si>
  <si>
    <t>МР</t>
  </si>
  <si>
    <t>НР от ЗП</t>
  </si>
  <si>
    <t>%</t>
  </si>
  <si>
    <t>НП от ЗП</t>
  </si>
  <si>
    <t>НР и НП от ЗПМ</t>
  </si>
  <si>
    <t>ЗТР</t>
  </si>
  <si>
    <t>чел-ч</t>
  </si>
  <si>
    <r>
      <t>1.18-2403-19-3/1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</si>
  <si>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Техническое обслуживание внутренних настенных блоков сплит систем мощностью свыше 7 кВт - ежемесячное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</si>
  <si>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1.18-2403-25-1/1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</si>
  <si>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Дозаправка хладагентом наружных блоков сплит-систем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</si>
  <si>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1.18-3401-1-1/1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</si>
  <si>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Ремонт камер орошения центральных кондиционеров производительностью по воздуху до 5000 м3/ час (поз.2) применительно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</si>
  <si>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Hongsen HBC-12 Шаровый вентиль 1/2" пайка</t>
    </r>
    <r>
      <rPr>
        <i/>
        <sz val="10"/>
        <rFont val="Arial"/>
        <family val="2"/>
        <charset val="204"/>
      </rPr>
      <t xml:space="preserve">
2 043,35 = [2 444 / 1,22] +  2% Заг.скл</t>
    </r>
  </si>
  <si>
    <r>
      <t>Hongsen HBC-19V Шаровый вентиль 3/4" пайка с сервисным штуцером</t>
    </r>
    <r>
      <rPr>
        <i/>
        <sz val="10"/>
        <rFont val="Arial"/>
        <family val="2"/>
        <charset val="204"/>
      </rPr>
      <t xml:space="preserve">
3 165,35 = [3 786 / 1,22] +  2% Заг.скл</t>
    </r>
  </si>
  <si>
    <r>
      <t>1.18-3906-29-1/1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</si>
  <si>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</si>
  <si>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Ремонт камер орошения центральных кондиционеров производительностью по воздуху до 5000 м3/ час (поз.3) применительно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</si>
  <si>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1.18-3703-3-1/1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</si>
  <si>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Изоляция плоских и криволинейных поверхностей изделиями из вспененного каучука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</si>
  <si>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Ремонт камер орошения центральных кондиционеров производительностью по воздуху до 5000 м3/ час (поз.4) применительно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</si>
  <si>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1.18-2403-18-1/1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</si>
  <si>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Техническое обслуживание наружных блоков сплит систем мощностью до 10 кВт - ежемесячное (поз.5)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</si>
  <si>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Техническое обслуживание наружных блоков сплит систем мощностью до 10 кВт - ежемесячное (поз.6)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</si>
  <si>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Техническое обслуживание наружных блоков сплит систем мощностью свыше 10 кВт - ежемесячное (поз.7)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</si>
  <si>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A0010219563A Haier оригинал, Крыльчатка вентилятора</t>
    </r>
    <r>
      <rPr>
        <i/>
        <sz val="10"/>
        <rFont val="Arial"/>
        <family val="2"/>
        <charset val="204"/>
      </rPr>
      <t xml:space="preserve">
1 663,77 = [1 990 / 1,22] +  2% Заг.скл</t>
    </r>
  </si>
  <si>
    <r>
      <t>Техническое обслуживание наружных блоков сплит систем мощностью до 10 кВт - ежемесячное (поз.8)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</si>
  <si>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Техническое обслуживание наружных блоков сплит систем мощностью до 10 кВт - ежемесячное (поз.9)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</si>
  <si>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Саморегулирующийся нагревательный кабель 23HLM2-CT</t>
    </r>
    <r>
      <rPr>
        <i/>
        <sz val="10"/>
        <rFont val="Arial"/>
        <family val="2"/>
        <charset val="204"/>
      </rPr>
      <t xml:space="preserve">
292,63 = [350 / 1,22] +  2% Заг.скл</t>
    </r>
  </si>
  <si>
    <r>
      <t>Техническое обслуживание внутренних настенных блоков сплит систем мощностью свыше 7 кВт - ежемесячное (поз.10)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</si>
  <si>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Техническое обслуживание внутренних настенных блоков сплит систем мощностью свыше 7 кВт - ежемесячное (поз.11)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</si>
  <si>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Ремонт камер орошения центральных кондиционеров производительностью по воздуху до 5000 м3/ час (поз.12) применительно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</si>
  <si>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1.18-3403-17-1/1</t>
    </r>
    <r>
      <rPr>
        <i/>
        <sz val="10"/>
        <rFont val="Arial"/>
        <family val="2"/>
        <charset val="204"/>
      </rPr>
      <t xml:space="preserve">
Поправка: СН-2012 О.П. п.22</t>
    </r>
  </si>
  <si>
    <r>
      <t>Установка наружного блока сплит-системы весом до 30 кг (без стоимости блока и кронштейнов) (поз.13)</t>
    </r>
    <r>
      <rPr>
        <i/>
        <sz val="10"/>
        <rFont val="Arial"/>
        <family val="2"/>
        <charset val="204"/>
      </rPr>
      <t xml:space="preserve">
Поправка: СН-2012 О.П. п.22
Наименование: Демонтаж, разборка отдельных бетонных, железобетонных, металлических, деревянных, пластмассовых конструктивных элементов зданий и сооружений, внутренних и наружных инженерных систем и коммуникаций при отсутствии необходимых стоимостных нормативов в сборниках СН-2012</t>
    </r>
  </si>
  <si>
    <r>
      <t>1.18-3403-17-1/1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</si>
  <si>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Установка наружного блока сплит-системы весом до 30 кг (без стоимости блока и кронштейнов)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</si>
  <si>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Контактор IEK КМ20-20М AC, модульный MKK11-20-20</t>
    </r>
    <r>
      <rPr>
        <i/>
        <sz val="10"/>
        <rFont val="Arial"/>
        <family val="2"/>
        <charset val="204"/>
      </rPr>
      <t xml:space="preserve">
1 352,75 = [1 618 / 1,22] +  2% Заг.скл</t>
    </r>
  </si>
  <si>
    <r>
      <t>1.18-2403-21-1/1</t>
    </r>
    <r>
      <rPr>
        <i/>
        <sz val="10"/>
        <rFont val="Arial"/>
        <family val="2"/>
        <charset val="204"/>
      </rPr>
      <t xml:space="preserve">
Поправка: СН-2012. Гл.1 Сб.18 п.1. 8</t>
    </r>
  </si>
  <si>
    <r>
      <t>Техническое обслуживание приточных установок производительностью до 5000 м3/ч - ежемесячное (поз.18)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</si>
  <si>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Установка наружного блока сплит-системы весом до 30 кг (без стоимости блока и кронштейнов) (поз.19)</t>
    </r>
    <r>
      <rPr>
        <i/>
        <sz val="10"/>
        <rFont val="Arial"/>
        <family val="2"/>
        <charset val="204"/>
      </rPr>
      <t xml:space="preserve">
Поправка: СН-2012 О.П. п.22
Наименование: Демонтаж, разборка отдельных бетонных, железобетонных, металлических, деревянных, пластмассовых конструктивных элементов зданий и сооружений, внутренних и наружных инженерных систем и коммуникаций при отсутствии необходимых стоимостных нормативов в сборниках СН-2012</t>
    </r>
  </si>
  <si>
    <r>
      <t>Техническое обслуживание наружных блоков сплит систем мощностью до 10 кВт - ежемесячное (поз.22)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</si>
  <si>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r>
      <t>Техническое обслуживание наружных блоков сплит систем мощностью до 10 кВт - ежемесячное (поз.45)</t>
    </r>
    <r>
      <rPr>
        <i/>
        <sz val="10"/>
        <rFont val="Arial"/>
        <family val="2"/>
        <charset val="204"/>
      </rPr>
      <t xml:space="preserve">
Поправка: СН-2012. Гл.1 Сб.18 п.1. 8
Наименование: Затраты на индивидуальные испытания систем вентиляции и кондиционирования воздуха</t>
    </r>
  </si>
  <si>
    <t>___________________________</t>
  </si>
  <si>
    <t>" ___ " ___________ 20 ___ г.</t>
  </si>
  <si>
    <t>№ п/п</t>
  </si>
  <si>
    <t>№ в ЛСР</t>
  </si>
  <si>
    <t>Количество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</si>
  <si>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</si>
  <si>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</si>
  <si>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</si>
  <si>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Главный инженер проекта _________________</t>
  </si>
  <si>
    <t>Составил _________________</t>
  </si>
  <si>
    <t>Итого по смете: Теническое обслуживание и ремонт кондиционеров, сплит-систем, приточных установок по адресу: г. Москва, Петроверигский пер., д.10, стр.3, д.6-8-10, стр.2</t>
  </si>
  <si>
    <t>Теническое обслуживание и ремонт кондиционеров, сплит-систем, приточных установок по адресу: г. Москва, Петроверигский пер., д.10, стр.3, д.6-8-10, стр.2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</si>
</sst>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#,##0.00;[Red]\-\ #,##0.00"/>
    <numFmt numFmtId="166" formatCode="#,##0.00############;[Red]\-\ #,##0.00############"/>
  </numFmts>
  <fonts count="1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9" fillId="0" borderId="0" xfId="0" applyFont="1" applyAlignment="1">
      <alignment horizontal="left" wrapText="1"/>
    </xf>
    <xf numFmtId="164" fontId="9" fillId="0" borderId="0" xfId="0" applyNumberFormat="1" applyFont="1"/>
    <xf numFmtId="1" fontId="9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 wrapText="1"/>
    </xf>
    <xf numFmtId="165" fontId="0" fillId="0" borderId="0" xfId="0" applyNumberFormat="1"/>
    <xf numFmtId="165" fontId="9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0" fillId="0" borderId="6" xfId="0" applyBorder="1"/>
    <xf numFmtId="165" fontId="16" fillId="0" borderId="6" xfId="0" applyNumberFormat="1" applyFont="1" applyBorder="1" applyAlignment="1">
      <alignment horizontal="right"/>
    </xf>
    <xf numFmtId="165" fontId="16" fillId="0" borderId="6" xfId="0" applyNumberFormat="1" applyFont="1" applyBorder="1" applyAlignment="1">
      <alignment horizontal="right"/>
    </xf>
    <xf numFmtId="0" fontId="7" fillId="0" borderId="0" xfId="0" applyFont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DA85-0599-4C9A-BD38-91B29920A2D3}">
  <sheetPr>
    <pageSetUpPr fitToPage="1"/>
  </sheetPr>
  <dimension ref="A1:AF343"/>
  <sheetViews>
    <sheetView tabSelected="1" zoomScaleNormal="100" workbookViewId="0">
      <selection activeCell="C28" sqref="C28:C30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11" width="12.7109375" customWidth="1"/>
    <col min="15" max="30" width="0" hidden="1" customWidth="1"/>
    <col min="31" max="31" width="152.7109375" hidden="1" customWidth="1"/>
    <col min="32" max="32" width="116.7109375" hidden="1" customWidth="1"/>
    <col min="33" max="36" width="0" hidden="1" customWidth="1"/>
  </cols>
  <sheetData>
    <row r="1" spans="1:31" x14ac:dyDescent="0.2">
      <c r="A1" s="11" t="str">
        <f>CONCATENATE(Source!B1, "     СН-2012 (© ГБУ «Аналитический центр», ", "2026", ")")</f>
        <v>Smeta.RU Flash  (495) 974-1589     СН-2012 (© ГБУ «Аналитический центр», 2026)</v>
      </c>
    </row>
    <row r="2" spans="1:31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22" t="s">
        <v>464</v>
      </c>
      <c r="K2" s="22"/>
    </row>
    <row r="3" spans="1:31" ht="16.5" x14ac:dyDescent="0.25">
      <c r="A3" s="14"/>
      <c r="B3" s="15" t="s">
        <v>462</v>
      </c>
      <c r="C3" s="15"/>
      <c r="D3" s="15"/>
      <c r="E3" s="15"/>
      <c r="F3" s="13"/>
      <c r="G3" s="15" t="s">
        <v>463</v>
      </c>
      <c r="H3" s="15"/>
      <c r="I3" s="15"/>
      <c r="J3" s="15"/>
      <c r="K3" s="15"/>
    </row>
    <row r="4" spans="1:31" ht="14.25" x14ac:dyDescent="0.2">
      <c r="A4" s="13"/>
      <c r="B4" s="16"/>
      <c r="C4" s="16"/>
      <c r="D4" s="16"/>
      <c r="E4" s="16"/>
      <c r="F4" s="13"/>
      <c r="G4" s="16"/>
      <c r="H4" s="16"/>
      <c r="I4" s="16"/>
      <c r="J4" s="16"/>
      <c r="K4" s="16"/>
    </row>
    <row r="5" spans="1:31" ht="14.25" x14ac:dyDescent="0.2">
      <c r="A5" s="17"/>
      <c r="B5" s="17"/>
      <c r="C5" s="18"/>
      <c r="D5" s="18"/>
      <c r="E5" s="18"/>
      <c r="F5" s="13"/>
      <c r="G5" s="19"/>
      <c r="H5" s="18"/>
      <c r="I5" s="18"/>
      <c r="J5" s="18"/>
      <c r="K5" s="19"/>
    </row>
    <row r="6" spans="1:31" ht="14.25" x14ac:dyDescent="0.2">
      <c r="A6" s="19"/>
      <c r="B6" s="16" t="str">
        <f>CONCATENATE("______________________ ", IF(Source!AL12&lt;&gt;"", Source!AL12, ""))</f>
        <v xml:space="preserve">______________________ </v>
      </c>
      <c r="C6" s="16"/>
      <c r="D6" s="16"/>
      <c r="E6" s="16"/>
      <c r="F6" s="13"/>
      <c r="G6" s="16" t="str">
        <f>CONCATENATE("______________________ ", IF(Source!AH12&lt;&gt;"", Source!AH12, ""))</f>
        <v xml:space="preserve">______________________ </v>
      </c>
      <c r="H6" s="16"/>
      <c r="I6" s="16"/>
      <c r="J6" s="16"/>
      <c r="K6" s="16"/>
    </row>
    <row r="7" spans="1:31" ht="14.25" x14ac:dyDescent="0.2">
      <c r="A7" s="20"/>
      <c r="B7" s="21" t="s">
        <v>465</v>
      </c>
      <c r="C7" s="21"/>
      <c r="D7" s="21"/>
      <c r="E7" s="21"/>
      <c r="F7" s="13"/>
      <c r="G7" s="21" t="s">
        <v>465</v>
      </c>
      <c r="H7" s="21"/>
      <c r="I7" s="21"/>
      <c r="J7" s="21"/>
      <c r="K7" s="21"/>
    </row>
    <row r="9" spans="1:31" ht="14.25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31" ht="36" hidden="1" x14ac:dyDescent="0.25">
      <c r="A10" s="23" t="str">
        <f>IF(Source!G12&lt;&gt;"Новый объект", Source!G12, "")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AE10" s="37" t="str">
        <f>IF(Source!G12&lt;&gt;"Новый объект", Source!G12, "")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</row>
    <row r="11" spans="1:31" hidden="1" x14ac:dyDescent="0.2">
      <c r="A11" s="24" t="s">
        <v>466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31" ht="14.25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31" ht="15.75" x14ac:dyDescent="0.25">
      <c r="A13" s="25" t="str">
        <f>CONCATENATE( "ЛОКАЛЬНАЯ СМЕТА № ",IF(Source!F12&lt;&gt;"Новый объект", Source!F12, ""))</f>
        <v xml:space="preserve">ЛОКАЛЬНАЯ СМЕТА № 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31" x14ac:dyDescent="0.2">
      <c r="A14" s="27" t="s">
        <v>467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3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31" ht="36" x14ac:dyDescent="0.25">
      <c r="A16" s="23" t="s">
        <v>548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AE16" s="37" t="str">
        <f>IF(Source!G12&lt;&gt;"Новый объект", Source!G12, "")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</row>
    <row r="17" spans="1:11" x14ac:dyDescent="0.2">
      <c r="A17" s="27" t="s">
        <v>468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4.25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4.25" x14ac:dyDescent="0.2">
      <c r="A19" s="30" t="str">
        <f>CONCATENATE( "Основание: чертежи № ", Source!J12)</f>
        <v xml:space="preserve">Основание: чертежи № 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14.2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4.25" x14ac:dyDescent="0.2">
      <c r="A21" s="13"/>
      <c r="B21" s="13"/>
      <c r="C21" s="13"/>
      <c r="D21" s="13"/>
      <c r="E21" s="13"/>
      <c r="F21" s="16" t="s">
        <v>469</v>
      </c>
      <c r="G21" s="16"/>
      <c r="H21" s="16"/>
      <c r="I21" s="46">
        <f>I22+I23+I24+I25</f>
        <v>491.26</v>
      </c>
      <c r="J21" s="22"/>
      <c r="K21" s="13" t="s">
        <v>470</v>
      </c>
    </row>
    <row r="22" spans="1:11" ht="14.25" hidden="1" x14ac:dyDescent="0.2">
      <c r="A22" s="13"/>
      <c r="B22" s="13"/>
      <c r="C22" s="13"/>
      <c r="D22" s="13"/>
      <c r="E22" s="13"/>
      <c r="F22" s="16" t="s">
        <v>471</v>
      </c>
      <c r="G22" s="16"/>
      <c r="H22" s="16"/>
      <c r="I22" s="46">
        <f>ROUND((Source!F202)/1000, 2)</f>
        <v>0</v>
      </c>
      <c r="J22" s="22"/>
      <c r="K22" s="13" t="s">
        <v>470</v>
      </c>
    </row>
    <row r="23" spans="1:11" ht="14.25" hidden="1" x14ac:dyDescent="0.2">
      <c r="A23" s="13"/>
      <c r="B23" s="13"/>
      <c r="C23" s="13"/>
      <c r="D23" s="13"/>
      <c r="E23" s="13"/>
      <c r="F23" s="16" t="s">
        <v>472</v>
      </c>
      <c r="G23" s="16"/>
      <c r="H23" s="16"/>
      <c r="I23" s="46">
        <f>ROUND((Source!F203)/1000, 2)</f>
        <v>0</v>
      </c>
      <c r="J23" s="22"/>
      <c r="K23" s="13" t="s">
        <v>470</v>
      </c>
    </row>
    <row r="24" spans="1:11" ht="14.25" hidden="1" x14ac:dyDescent="0.2">
      <c r="A24" s="13"/>
      <c r="B24" s="13"/>
      <c r="C24" s="13"/>
      <c r="D24" s="13"/>
      <c r="E24" s="13"/>
      <c r="F24" s="16" t="s">
        <v>473</v>
      </c>
      <c r="G24" s="16"/>
      <c r="H24" s="16"/>
      <c r="I24" s="46">
        <f>ROUND((Source!F194)/1000, 2)</f>
        <v>0</v>
      </c>
      <c r="J24" s="22"/>
      <c r="K24" s="13" t="s">
        <v>470</v>
      </c>
    </row>
    <row r="25" spans="1:11" ht="14.25" hidden="1" x14ac:dyDescent="0.2">
      <c r="A25" s="13"/>
      <c r="B25" s="13"/>
      <c r="C25" s="13"/>
      <c r="D25" s="13"/>
      <c r="E25" s="13"/>
      <c r="F25" s="16" t="s">
        <v>474</v>
      </c>
      <c r="G25" s="16"/>
      <c r="H25" s="16"/>
      <c r="I25" s="46">
        <f>ROUND((Source!F204+Source!F205)/1000, 2)</f>
        <v>491.26</v>
      </c>
      <c r="J25" s="22"/>
      <c r="K25" s="13" t="s">
        <v>470</v>
      </c>
    </row>
    <row r="26" spans="1:11" ht="14.25" x14ac:dyDescent="0.2">
      <c r="A26" s="13"/>
      <c r="B26" s="13"/>
      <c r="C26" s="13"/>
      <c r="D26" s="13"/>
      <c r="E26" s="13"/>
      <c r="F26" s="16" t="s">
        <v>475</v>
      </c>
      <c r="G26" s="16"/>
      <c r="H26" s="16"/>
      <c r="I26" s="46">
        <f>(Source!F200+ Source!F199)/1000</f>
        <v>207.53474</v>
      </c>
      <c r="J26" s="22"/>
      <c r="K26" s="13" t="s">
        <v>470</v>
      </c>
    </row>
    <row r="27" spans="1:11" ht="14.25" x14ac:dyDescent="0.2">
      <c r="A27" s="13" t="s">
        <v>489</v>
      </c>
      <c r="B27" s="13"/>
      <c r="C27" s="13"/>
      <c r="D27" s="31"/>
      <c r="E27" s="32"/>
      <c r="F27" s="13"/>
      <c r="G27" s="13"/>
      <c r="H27" s="13"/>
      <c r="I27" s="13"/>
      <c r="J27" s="13"/>
      <c r="K27" s="13"/>
    </row>
    <row r="28" spans="1:11" ht="14.25" x14ac:dyDescent="0.2">
      <c r="A28" s="33" t="s">
        <v>476</v>
      </c>
      <c r="B28" s="33" t="s">
        <v>477</v>
      </c>
      <c r="C28" s="33" t="s">
        <v>478</v>
      </c>
      <c r="D28" s="33" t="s">
        <v>479</v>
      </c>
      <c r="E28" s="33" t="s">
        <v>480</v>
      </c>
      <c r="F28" s="33" t="s">
        <v>481</v>
      </c>
      <c r="G28" s="33" t="s">
        <v>482</v>
      </c>
      <c r="H28" s="33" t="s">
        <v>483</v>
      </c>
      <c r="I28" s="33" t="s">
        <v>484</v>
      </c>
      <c r="J28" s="33" t="s">
        <v>485</v>
      </c>
      <c r="K28" s="34" t="s">
        <v>486</v>
      </c>
    </row>
    <row r="29" spans="1:11" ht="42.7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6" t="s">
        <v>487</v>
      </c>
    </row>
    <row r="30" spans="1:11" ht="42.7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6" t="s">
        <v>488</v>
      </c>
    </row>
    <row r="31" spans="1:11" ht="14.25" x14ac:dyDescent="0.2">
      <c r="A31" s="36">
        <v>1</v>
      </c>
      <c r="B31" s="36">
        <v>2</v>
      </c>
      <c r="C31" s="36">
        <v>3</v>
      </c>
      <c r="D31" s="36">
        <v>4</v>
      </c>
      <c r="E31" s="36">
        <v>5</v>
      </c>
      <c r="F31" s="36">
        <v>6</v>
      </c>
      <c r="G31" s="36">
        <v>7</v>
      </c>
      <c r="H31" s="36">
        <v>8</v>
      </c>
      <c r="I31" s="36">
        <v>9</v>
      </c>
      <c r="J31" s="36">
        <v>10</v>
      </c>
      <c r="K31" s="36">
        <v>11</v>
      </c>
    </row>
    <row r="33" spans="1:22" ht="16.5" x14ac:dyDescent="0.25">
      <c r="A33" s="38" t="str">
        <f>CONCATENATE("Локальная смета: ",IF(Source!G20&lt;&gt;"Новая локальная смета", Source!G20, ""))</f>
        <v xml:space="preserve">Локальная смета: 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22" ht="93.75" x14ac:dyDescent="0.2">
      <c r="A34" s="39">
        <v>1</v>
      </c>
      <c r="B34" s="39" t="s">
        <v>490</v>
      </c>
      <c r="C34" s="39" t="s">
        <v>491</v>
      </c>
      <c r="D34" s="40" t="str">
        <f>Source!H24</f>
        <v>1 блок</v>
      </c>
      <c r="E34" s="12">
        <f>Source!I24</f>
        <v>1</v>
      </c>
      <c r="F34" s="42"/>
      <c r="G34" s="41"/>
      <c r="H34" s="12"/>
      <c r="I34" s="12"/>
      <c r="J34" s="42"/>
      <c r="K34" s="42"/>
      <c r="Q34">
        <f>ROUND((Source!BZ24/100)*ROUND((Source!AF24*Source!AV24)*Source!I24, 2), 2)</f>
        <v>1203.77</v>
      </c>
      <c r="R34">
        <f>Source!X24</f>
        <v>1203.77</v>
      </c>
      <c r="S34">
        <f>ROUND((Source!CA24/100)*ROUND((Source!AF24*Source!AV24)*Source!I24, 2), 2)</f>
        <v>171.97</v>
      </c>
      <c r="T34">
        <f>Source!Y24</f>
        <v>171.97</v>
      </c>
      <c r="U34">
        <f>ROUND((175/100)*ROUND((Source!AE24*Source!AV24)*Source!I24, 2), 2)</f>
        <v>0.21</v>
      </c>
      <c r="V34">
        <f>ROUND((108/100)*ROUND(Source!CS24*Source!I24, 2), 2)</f>
        <v>0.13</v>
      </c>
    </row>
    <row r="35" spans="1:22" ht="14.25" x14ac:dyDescent="0.2">
      <c r="A35" s="39"/>
      <c r="B35" s="39"/>
      <c r="C35" s="39" t="s">
        <v>492</v>
      </c>
      <c r="D35" s="40"/>
      <c r="E35" s="12"/>
      <c r="F35" s="42">
        <f>Source!AO24</f>
        <v>1637.78</v>
      </c>
      <c r="G35" s="41" t="str">
        <f>Source!DG24</f>
        <v>*1,05</v>
      </c>
      <c r="H35" s="12">
        <f>Source!AV24</f>
        <v>1</v>
      </c>
      <c r="I35" s="12">
        <f>IF(Source!BA24&lt;&gt; 0, Source!BA24, 1)</f>
        <v>1</v>
      </c>
      <c r="J35" s="42">
        <f>Source!S24</f>
        <v>1719.67</v>
      </c>
      <c r="K35" s="42"/>
    </row>
    <row r="36" spans="1:22" ht="14.25" x14ac:dyDescent="0.2">
      <c r="A36" s="39"/>
      <c r="B36" s="39"/>
      <c r="C36" s="39" t="s">
        <v>493</v>
      </c>
      <c r="D36" s="40"/>
      <c r="E36" s="12"/>
      <c r="F36" s="42">
        <f>Source!AM24</f>
        <v>7.24</v>
      </c>
      <c r="G36" s="41" t="str">
        <f>Source!DE24</f>
        <v>*1,05</v>
      </c>
      <c r="H36" s="12">
        <f>Source!AV24</f>
        <v>1</v>
      </c>
      <c r="I36" s="12">
        <f>IF(Source!BB24&lt;&gt; 0, Source!BB24, 1)</f>
        <v>1</v>
      </c>
      <c r="J36" s="42">
        <f>Source!Q24</f>
        <v>7.6</v>
      </c>
      <c r="K36" s="42"/>
    </row>
    <row r="37" spans="1:22" ht="14.25" x14ac:dyDescent="0.2">
      <c r="A37" s="39"/>
      <c r="B37" s="39"/>
      <c r="C37" s="39" t="s">
        <v>494</v>
      </c>
      <c r="D37" s="40"/>
      <c r="E37" s="12"/>
      <c r="F37" s="42">
        <f>Source!AN24</f>
        <v>0.11</v>
      </c>
      <c r="G37" s="41" t="str">
        <f>Source!DF24</f>
        <v>*1,05</v>
      </c>
      <c r="H37" s="12">
        <f>Source!AV24</f>
        <v>1</v>
      </c>
      <c r="I37" s="12">
        <f>IF(Source!BS24&lt;&gt; 0, Source!BS24, 1)</f>
        <v>1</v>
      </c>
      <c r="J37" s="43">
        <f>Source!R24</f>
        <v>0.12</v>
      </c>
      <c r="K37" s="42"/>
    </row>
    <row r="38" spans="1:22" ht="14.25" x14ac:dyDescent="0.2">
      <c r="A38" s="39"/>
      <c r="B38" s="39"/>
      <c r="C38" s="39" t="s">
        <v>495</v>
      </c>
      <c r="D38" s="40"/>
      <c r="E38" s="12"/>
      <c r="F38" s="42">
        <f>Source!AL24</f>
        <v>2.14</v>
      </c>
      <c r="G38" s="41" t="str">
        <f>Source!DD24</f>
        <v/>
      </c>
      <c r="H38" s="12">
        <f>Source!AW24</f>
        <v>1</v>
      </c>
      <c r="I38" s="12">
        <f>IF(Source!BC24&lt;&gt; 0, Source!BC24, 1)</f>
        <v>1</v>
      </c>
      <c r="J38" s="42">
        <f>Source!P24</f>
        <v>2.14</v>
      </c>
      <c r="K38" s="42"/>
    </row>
    <row r="39" spans="1:22" ht="14.25" x14ac:dyDescent="0.2">
      <c r="A39" s="39" t="s">
        <v>24</v>
      </c>
      <c r="B39" s="39" t="str">
        <f>Source!F25</f>
        <v>21.1-4-55</v>
      </c>
      <c r="C39" s="39" t="str">
        <f>Source!G25</f>
        <v>Азот газообразный технический</v>
      </c>
      <c r="D39" s="40" t="str">
        <f>Source!H25</f>
        <v>м3</v>
      </c>
      <c r="E39" s="12">
        <f>Source!I25</f>
        <v>35</v>
      </c>
      <c r="F39" s="42">
        <f>Source!AK25</f>
        <v>137.05000000000001</v>
      </c>
      <c r="G39" s="44" t="s">
        <v>3</v>
      </c>
      <c r="H39" s="12">
        <f>Source!AW25</f>
        <v>1</v>
      </c>
      <c r="I39" s="12">
        <f>IF(Source!BC25&lt;&gt; 0, Source!BC25, 1)</f>
        <v>1</v>
      </c>
      <c r="J39" s="42">
        <f>Source!O25</f>
        <v>4796.75</v>
      </c>
      <c r="K39" s="42"/>
      <c r="Q39">
        <f>ROUND((Source!BZ25/100)*ROUND((Source!AF25*Source!AV25)*Source!I25, 2), 2)</f>
        <v>0</v>
      </c>
      <c r="R39">
        <f>Source!X25</f>
        <v>0</v>
      </c>
      <c r="S39">
        <f>ROUND((Source!CA25/100)*ROUND((Source!AF25*Source!AV25)*Source!I25, 2), 2)</f>
        <v>0</v>
      </c>
      <c r="T39">
        <f>Source!Y25</f>
        <v>0</v>
      </c>
      <c r="U39">
        <f>ROUND((175/100)*ROUND((Source!AE25*Source!AV25)*Source!I25, 2), 2)</f>
        <v>0</v>
      </c>
      <c r="V39">
        <f>ROUND((108/100)*ROUND(Source!CS25*Source!I25, 2), 2)</f>
        <v>0</v>
      </c>
    </row>
    <row r="40" spans="1:22" ht="14.25" x14ac:dyDescent="0.2">
      <c r="A40" s="39"/>
      <c r="B40" s="39"/>
      <c r="C40" s="39" t="s">
        <v>496</v>
      </c>
      <c r="D40" s="40" t="s">
        <v>497</v>
      </c>
      <c r="E40" s="12">
        <f>Source!AT24</f>
        <v>70</v>
      </c>
      <c r="F40" s="42"/>
      <c r="G40" s="41"/>
      <c r="H40" s="12"/>
      <c r="I40" s="12"/>
      <c r="J40" s="42">
        <f>SUM(R34:R39)</f>
        <v>1203.77</v>
      </c>
      <c r="K40" s="42"/>
    </row>
    <row r="41" spans="1:22" ht="14.25" x14ac:dyDescent="0.2">
      <c r="A41" s="39"/>
      <c r="B41" s="39"/>
      <c r="C41" s="39" t="s">
        <v>498</v>
      </c>
      <c r="D41" s="40" t="s">
        <v>497</v>
      </c>
      <c r="E41" s="12">
        <f>Source!AU24</f>
        <v>10</v>
      </c>
      <c r="F41" s="42"/>
      <c r="G41" s="41"/>
      <c r="H41" s="12"/>
      <c r="I41" s="12"/>
      <c r="J41" s="42">
        <f>SUM(T34:T40)</f>
        <v>171.97</v>
      </c>
      <c r="K41" s="42"/>
    </row>
    <row r="42" spans="1:22" ht="14.25" x14ac:dyDescent="0.2">
      <c r="A42" s="39"/>
      <c r="B42" s="39"/>
      <c r="C42" s="39" t="s">
        <v>499</v>
      </c>
      <c r="D42" s="40" t="s">
        <v>497</v>
      </c>
      <c r="E42" s="12">
        <f>108</f>
        <v>108</v>
      </c>
      <c r="F42" s="42"/>
      <c r="G42" s="41"/>
      <c r="H42" s="12"/>
      <c r="I42" s="12"/>
      <c r="J42" s="42">
        <f>SUM(V34:V41)</f>
        <v>0.13</v>
      </c>
      <c r="K42" s="42"/>
    </row>
    <row r="43" spans="1:22" ht="14.25" x14ac:dyDescent="0.2">
      <c r="A43" s="39"/>
      <c r="B43" s="39"/>
      <c r="C43" s="39" t="s">
        <v>500</v>
      </c>
      <c r="D43" s="40" t="s">
        <v>501</v>
      </c>
      <c r="E43" s="12">
        <f>Source!AQ24</f>
        <v>2.38</v>
      </c>
      <c r="F43" s="42"/>
      <c r="G43" s="41" t="str">
        <f>Source!DI24</f>
        <v>*1,05</v>
      </c>
      <c r="H43" s="12">
        <f>Source!AV24</f>
        <v>1</v>
      </c>
      <c r="I43" s="12"/>
      <c r="J43" s="42"/>
      <c r="K43" s="42">
        <f>Source!U24</f>
        <v>2.4990000000000001</v>
      </c>
    </row>
    <row r="44" spans="1:22" ht="15" x14ac:dyDescent="0.25">
      <c r="A44" s="49"/>
      <c r="B44" s="49"/>
      <c r="C44" s="49"/>
      <c r="D44" s="49"/>
      <c r="E44" s="49"/>
      <c r="F44" s="49"/>
      <c r="G44" s="49"/>
      <c r="H44" s="49"/>
      <c r="I44" s="50">
        <f>J35+J36+J38+J40+J41+J42+SUM(J39:J39)</f>
        <v>7902.0300000000007</v>
      </c>
      <c r="J44" s="50"/>
      <c r="K44" s="51">
        <f>IF(Source!I24&lt;&gt;0, ROUND(I44/Source!I24, 2), 0)</f>
        <v>7902.03</v>
      </c>
      <c r="P44" s="45">
        <f>I44</f>
        <v>7902.0300000000007</v>
      </c>
    </row>
    <row r="45" spans="1:22" ht="108" x14ac:dyDescent="0.2">
      <c r="A45" s="39">
        <v>2</v>
      </c>
      <c r="B45" s="39" t="s">
        <v>502</v>
      </c>
      <c r="C45" s="39" t="s">
        <v>503</v>
      </c>
      <c r="D45" s="40" t="str">
        <f>Source!H28</f>
        <v>1 блок</v>
      </c>
      <c r="E45" s="12">
        <f>Source!I28</f>
        <v>1</v>
      </c>
      <c r="F45" s="42"/>
      <c r="G45" s="41"/>
      <c r="H45" s="12"/>
      <c r="I45" s="12"/>
      <c r="J45" s="42"/>
      <c r="K45" s="42"/>
      <c r="Q45">
        <f>ROUND((Source!BZ28/100)*ROUND((Source!AF28*Source!AV28)*Source!I28, 2), 2)</f>
        <v>465.32</v>
      </c>
      <c r="R45">
        <f>Source!X28</f>
        <v>465.32</v>
      </c>
      <c r="S45">
        <f>ROUND((Source!CA28/100)*ROUND((Source!AF28*Source!AV28)*Source!I28, 2), 2)</f>
        <v>66.47</v>
      </c>
      <c r="T45">
        <f>Source!Y28</f>
        <v>66.47</v>
      </c>
      <c r="U45">
        <f>ROUND((175/100)*ROUND((Source!AE28*Source!AV28)*Source!I28, 2), 2)</f>
        <v>0</v>
      </c>
      <c r="V45">
        <f>ROUND((108/100)*ROUND(Source!CS28*Source!I28, 2), 2)</f>
        <v>0</v>
      </c>
    </row>
    <row r="46" spans="1:22" ht="14.25" x14ac:dyDescent="0.2">
      <c r="A46" s="39"/>
      <c r="B46" s="39"/>
      <c r="C46" s="39" t="s">
        <v>492</v>
      </c>
      <c r="D46" s="40"/>
      <c r="E46" s="12"/>
      <c r="F46" s="42">
        <f>Source!AO28</f>
        <v>633.09</v>
      </c>
      <c r="G46" s="41" t="str">
        <f>Source!DG28</f>
        <v>*1,05</v>
      </c>
      <c r="H46" s="12">
        <f>Source!AV28</f>
        <v>1</v>
      </c>
      <c r="I46" s="12">
        <f>IF(Source!BA28&lt;&gt; 0, Source!BA28, 1)</f>
        <v>1</v>
      </c>
      <c r="J46" s="42">
        <f>Source!S28</f>
        <v>664.74</v>
      </c>
      <c r="K46" s="42"/>
    </row>
    <row r="47" spans="1:22" ht="14.25" x14ac:dyDescent="0.2">
      <c r="A47" s="39"/>
      <c r="B47" s="39"/>
      <c r="C47" s="39" t="s">
        <v>495</v>
      </c>
      <c r="D47" s="40"/>
      <c r="E47" s="12"/>
      <c r="F47" s="42">
        <f>Source!AL28</f>
        <v>0.61</v>
      </c>
      <c r="G47" s="41" t="str">
        <f>Source!DD28</f>
        <v/>
      </c>
      <c r="H47" s="12">
        <f>Source!AW28</f>
        <v>1</v>
      </c>
      <c r="I47" s="12">
        <f>IF(Source!BC28&lt;&gt; 0, Source!BC28, 1)</f>
        <v>1</v>
      </c>
      <c r="J47" s="42">
        <f>Source!P28</f>
        <v>0.61</v>
      </c>
      <c r="K47" s="42"/>
    </row>
    <row r="48" spans="1:22" ht="14.25" x14ac:dyDescent="0.2">
      <c r="A48" s="39"/>
      <c r="B48" s="39"/>
      <c r="C48" s="39" t="s">
        <v>496</v>
      </c>
      <c r="D48" s="40" t="s">
        <v>497</v>
      </c>
      <c r="E48" s="12">
        <f>Source!AT28</f>
        <v>70</v>
      </c>
      <c r="F48" s="42"/>
      <c r="G48" s="41"/>
      <c r="H48" s="12"/>
      <c r="I48" s="12"/>
      <c r="J48" s="42">
        <f>SUM(R45:R47)</f>
        <v>465.32</v>
      </c>
      <c r="K48" s="42"/>
    </row>
    <row r="49" spans="1:22" ht="14.25" x14ac:dyDescent="0.2">
      <c r="A49" s="39"/>
      <c r="B49" s="39"/>
      <c r="C49" s="39" t="s">
        <v>498</v>
      </c>
      <c r="D49" s="40" t="s">
        <v>497</v>
      </c>
      <c r="E49" s="12">
        <f>Source!AU28</f>
        <v>10</v>
      </c>
      <c r="F49" s="42"/>
      <c r="G49" s="41"/>
      <c r="H49" s="12"/>
      <c r="I49" s="12"/>
      <c r="J49" s="42">
        <f>SUM(T45:T48)</f>
        <v>66.47</v>
      </c>
      <c r="K49" s="42"/>
    </row>
    <row r="50" spans="1:22" ht="14.25" x14ac:dyDescent="0.2">
      <c r="A50" s="39"/>
      <c r="B50" s="39"/>
      <c r="C50" s="39" t="s">
        <v>500</v>
      </c>
      <c r="D50" s="40" t="s">
        <v>501</v>
      </c>
      <c r="E50" s="12">
        <f>Source!AQ28</f>
        <v>0.92</v>
      </c>
      <c r="F50" s="42"/>
      <c r="G50" s="41" t="str">
        <f>Source!DI28</f>
        <v>*1,05</v>
      </c>
      <c r="H50" s="12">
        <f>Source!AV28</f>
        <v>1</v>
      </c>
      <c r="I50" s="12"/>
      <c r="J50" s="42"/>
      <c r="K50" s="42">
        <f>Source!U28</f>
        <v>0.96600000000000008</v>
      </c>
    </row>
    <row r="51" spans="1:22" ht="15" x14ac:dyDescent="0.25">
      <c r="A51" s="49"/>
      <c r="B51" s="49"/>
      <c r="C51" s="49"/>
      <c r="D51" s="49"/>
      <c r="E51" s="49"/>
      <c r="F51" s="49"/>
      <c r="G51" s="49"/>
      <c r="H51" s="49"/>
      <c r="I51" s="50">
        <f>J46+J47+J48+J49</f>
        <v>1197.1400000000001</v>
      </c>
      <c r="J51" s="50"/>
      <c r="K51" s="51">
        <f>IF(Source!I28&lt;&gt;0, ROUND(I51/Source!I28, 2), 0)</f>
        <v>1197.1400000000001</v>
      </c>
      <c r="P51" s="45">
        <f>I51</f>
        <v>1197.1400000000001</v>
      </c>
    </row>
    <row r="52" spans="1:22" ht="79.5" x14ac:dyDescent="0.2">
      <c r="A52" s="39">
        <v>3</v>
      </c>
      <c r="B52" s="39" t="s">
        <v>504</v>
      </c>
      <c r="C52" s="39" t="s">
        <v>505</v>
      </c>
      <c r="D52" s="40" t="str">
        <f>Source!H29</f>
        <v>1 блок</v>
      </c>
      <c r="E52" s="12">
        <f>Source!I29</f>
        <v>1</v>
      </c>
      <c r="F52" s="42"/>
      <c r="G52" s="41"/>
      <c r="H52" s="12"/>
      <c r="I52" s="12"/>
      <c r="J52" s="42"/>
      <c r="K52" s="42"/>
      <c r="Q52">
        <f>ROUND((Source!BZ29/100)*ROUND((Source!AF29*Source!AV29)*Source!I29, 2), 2)</f>
        <v>455.21</v>
      </c>
      <c r="R52">
        <f>Source!X29</f>
        <v>455.21</v>
      </c>
      <c r="S52">
        <f>ROUND((Source!CA29/100)*ROUND((Source!AF29*Source!AV29)*Source!I29, 2), 2)</f>
        <v>65.03</v>
      </c>
      <c r="T52">
        <f>Source!Y29</f>
        <v>65.03</v>
      </c>
      <c r="U52">
        <f>ROUND((175/100)*ROUND((Source!AE29*Source!AV29)*Source!I29, 2), 2)</f>
        <v>0</v>
      </c>
      <c r="V52">
        <f>ROUND((108/100)*ROUND(Source!CS29*Source!I29, 2), 2)</f>
        <v>0</v>
      </c>
    </row>
    <row r="53" spans="1:22" ht="14.25" x14ac:dyDescent="0.2">
      <c r="A53" s="39"/>
      <c r="B53" s="39"/>
      <c r="C53" s="39" t="s">
        <v>492</v>
      </c>
      <c r="D53" s="40"/>
      <c r="E53" s="12"/>
      <c r="F53" s="42">
        <f>Source!AO29</f>
        <v>619.33000000000004</v>
      </c>
      <c r="G53" s="41" t="str">
        <f>Source!DG29</f>
        <v>*1,05</v>
      </c>
      <c r="H53" s="12">
        <f>Source!AV29</f>
        <v>1</v>
      </c>
      <c r="I53" s="12">
        <f>IF(Source!BA29&lt;&gt; 0, Source!BA29, 1)</f>
        <v>1</v>
      </c>
      <c r="J53" s="42">
        <f>Source!S29</f>
        <v>650.29999999999995</v>
      </c>
      <c r="K53" s="42"/>
    </row>
    <row r="54" spans="1:22" ht="14.25" x14ac:dyDescent="0.2">
      <c r="A54" s="39" t="s">
        <v>40</v>
      </c>
      <c r="B54" s="39" t="str">
        <f>Source!F30</f>
        <v>21.1-4-57</v>
      </c>
      <c r="C54" s="39" t="str">
        <f>Source!G30</f>
        <v>Газ фреон R410A</v>
      </c>
      <c r="D54" s="40" t="str">
        <f>Source!H30</f>
        <v>кг</v>
      </c>
      <c r="E54" s="12">
        <f>Source!I30</f>
        <v>6</v>
      </c>
      <c r="F54" s="42">
        <f>Source!AK30</f>
        <v>878.99</v>
      </c>
      <c r="G54" s="44" t="s">
        <v>3</v>
      </c>
      <c r="H54" s="12">
        <f>Source!AW30</f>
        <v>1</v>
      </c>
      <c r="I54" s="12">
        <f>IF(Source!BC30&lt;&gt; 0, Source!BC30, 1)</f>
        <v>1</v>
      </c>
      <c r="J54" s="42">
        <f>Source!O30</f>
        <v>5273.94</v>
      </c>
      <c r="K54" s="42"/>
      <c r="Q54">
        <f>ROUND((Source!BZ30/100)*ROUND((Source!AF30*Source!AV30)*Source!I30, 2), 2)</f>
        <v>0</v>
      </c>
      <c r="R54">
        <f>Source!X30</f>
        <v>0</v>
      </c>
      <c r="S54">
        <f>ROUND((Source!CA30/100)*ROUND((Source!AF30*Source!AV30)*Source!I30, 2), 2)</f>
        <v>0</v>
      </c>
      <c r="T54">
        <f>Source!Y30</f>
        <v>0</v>
      </c>
      <c r="U54">
        <f>ROUND((175/100)*ROUND((Source!AE30*Source!AV30)*Source!I30, 2), 2)</f>
        <v>0</v>
      </c>
      <c r="V54">
        <f>ROUND((108/100)*ROUND(Source!CS30*Source!I30, 2), 2)</f>
        <v>0</v>
      </c>
    </row>
    <row r="55" spans="1:22" ht="14.25" x14ac:dyDescent="0.2">
      <c r="A55" s="39"/>
      <c r="B55" s="39"/>
      <c r="C55" s="39" t="s">
        <v>496</v>
      </c>
      <c r="D55" s="40" t="s">
        <v>497</v>
      </c>
      <c r="E55" s="12">
        <f>Source!AT29</f>
        <v>70</v>
      </c>
      <c r="F55" s="42"/>
      <c r="G55" s="41"/>
      <c r="H55" s="12"/>
      <c r="I55" s="12"/>
      <c r="J55" s="42">
        <f>SUM(R52:R54)</f>
        <v>455.21</v>
      </c>
      <c r="K55" s="42"/>
    </row>
    <row r="56" spans="1:22" ht="14.25" x14ac:dyDescent="0.2">
      <c r="A56" s="39"/>
      <c r="B56" s="39"/>
      <c r="C56" s="39" t="s">
        <v>498</v>
      </c>
      <c r="D56" s="40" t="s">
        <v>497</v>
      </c>
      <c r="E56" s="12">
        <f>Source!AU29</f>
        <v>10</v>
      </c>
      <c r="F56" s="42"/>
      <c r="G56" s="41"/>
      <c r="H56" s="12"/>
      <c r="I56" s="12"/>
      <c r="J56" s="42">
        <f>SUM(T52:T55)</f>
        <v>65.03</v>
      </c>
      <c r="K56" s="42"/>
    </row>
    <row r="57" spans="1:22" ht="14.25" x14ac:dyDescent="0.2">
      <c r="A57" s="39"/>
      <c r="B57" s="39"/>
      <c r="C57" s="39" t="s">
        <v>500</v>
      </c>
      <c r="D57" s="40" t="s">
        <v>501</v>
      </c>
      <c r="E57" s="12">
        <f>Source!AQ29</f>
        <v>0.9</v>
      </c>
      <c r="F57" s="42"/>
      <c r="G57" s="41" t="str">
        <f>Source!DI29</f>
        <v>*1,05</v>
      </c>
      <c r="H57" s="12">
        <f>Source!AV29</f>
        <v>1</v>
      </c>
      <c r="I57" s="12"/>
      <c r="J57" s="42"/>
      <c r="K57" s="42">
        <f>Source!U29</f>
        <v>0.94500000000000006</v>
      </c>
    </row>
    <row r="58" spans="1:22" ht="15" x14ac:dyDescent="0.25">
      <c r="A58" s="49"/>
      <c r="B58" s="49"/>
      <c r="C58" s="49"/>
      <c r="D58" s="49"/>
      <c r="E58" s="49"/>
      <c r="F58" s="49"/>
      <c r="G58" s="49"/>
      <c r="H58" s="49"/>
      <c r="I58" s="50">
        <f>J53+J55+J56+SUM(J54:J54)</f>
        <v>6444.48</v>
      </c>
      <c r="J58" s="50"/>
      <c r="K58" s="51">
        <f>IF(Source!I29&lt;&gt;0, ROUND(I58/Source!I29, 2), 0)</f>
        <v>6444.48</v>
      </c>
      <c r="P58" s="45">
        <f>I58</f>
        <v>6444.48</v>
      </c>
    </row>
    <row r="59" spans="1:22" ht="108" x14ac:dyDescent="0.2">
      <c r="A59" s="39">
        <v>4</v>
      </c>
      <c r="B59" s="39" t="s">
        <v>506</v>
      </c>
      <c r="C59" s="39" t="s">
        <v>507</v>
      </c>
      <c r="D59" s="40" t="str">
        <f>Source!H31</f>
        <v>шт.</v>
      </c>
      <c r="E59" s="12">
        <f>Source!I31</f>
        <v>1</v>
      </c>
      <c r="F59" s="42"/>
      <c r="G59" s="41"/>
      <c r="H59" s="12"/>
      <c r="I59" s="12"/>
      <c r="J59" s="42"/>
      <c r="K59" s="42"/>
      <c r="Q59">
        <f>ROUND((Source!BZ31/100)*ROUND((Source!AF31*Source!AV31)*Source!I31, 2), 2)</f>
        <v>17414.32</v>
      </c>
      <c r="R59">
        <f>Source!X31</f>
        <v>17414.32</v>
      </c>
      <c r="S59">
        <f>ROUND((Source!CA31/100)*ROUND((Source!AF31*Source!AV31)*Source!I31, 2), 2)</f>
        <v>2487.7600000000002</v>
      </c>
      <c r="T59">
        <f>Source!Y31</f>
        <v>2487.7600000000002</v>
      </c>
      <c r="U59">
        <f>ROUND((175/100)*ROUND((Source!AE31*Source!AV31)*Source!I31, 2), 2)</f>
        <v>0</v>
      </c>
      <c r="V59">
        <f>ROUND((108/100)*ROUND(Source!CS31*Source!I31, 2), 2)</f>
        <v>0</v>
      </c>
    </row>
    <row r="60" spans="1:22" ht="14.25" x14ac:dyDescent="0.2">
      <c r="A60" s="39"/>
      <c r="B60" s="39"/>
      <c r="C60" s="39" t="s">
        <v>492</v>
      </c>
      <c r="D60" s="40"/>
      <c r="E60" s="12"/>
      <c r="F60" s="42">
        <f>Source!AO31</f>
        <v>23692.95</v>
      </c>
      <c r="G60" s="41" t="str">
        <f>Source!DG31</f>
        <v>*1,05</v>
      </c>
      <c r="H60" s="12">
        <f>Source!AV31</f>
        <v>1</v>
      </c>
      <c r="I60" s="12">
        <f>IF(Source!BA31&lt;&gt; 0, Source!BA31, 1)</f>
        <v>1</v>
      </c>
      <c r="J60" s="42">
        <f>Source!S31</f>
        <v>24877.599999999999</v>
      </c>
      <c r="K60" s="42"/>
    </row>
    <row r="61" spans="1:22" ht="14.25" x14ac:dyDescent="0.2">
      <c r="A61" s="39"/>
      <c r="B61" s="39"/>
      <c r="C61" s="39" t="s">
        <v>495</v>
      </c>
      <c r="D61" s="40"/>
      <c r="E61" s="12"/>
      <c r="F61" s="42">
        <f>Source!AL31</f>
        <v>7153.67</v>
      </c>
      <c r="G61" s="41" t="str">
        <f>Source!DD31</f>
        <v/>
      </c>
      <c r="H61" s="12">
        <f>Source!AW31</f>
        <v>1</v>
      </c>
      <c r="I61" s="12">
        <f>IF(Source!BC31&lt;&gt; 0, Source!BC31, 1)</f>
        <v>1</v>
      </c>
      <c r="J61" s="42">
        <f>Source!P31</f>
        <v>7153.67</v>
      </c>
      <c r="K61" s="42"/>
    </row>
    <row r="62" spans="1:22" ht="14.25" x14ac:dyDescent="0.2">
      <c r="A62" s="39"/>
      <c r="B62" s="39"/>
      <c r="C62" s="39" t="s">
        <v>496</v>
      </c>
      <c r="D62" s="40" t="s">
        <v>497</v>
      </c>
      <c r="E62" s="12">
        <f>Source!AT31</f>
        <v>70</v>
      </c>
      <c r="F62" s="42"/>
      <c r="G62" s="41"/>
      <c r="H62" s="12"/>
      <c r="I62" s="12"/>
      <c r="J62" s="42">
        <f>SUM(R59:R61)</f>
        <v>17414.32</v>
      </c>
      <c r="K62" s="42"/>
    </row>
    <row r="63" spans="1:22" ht="14.25" x14ac:dyDescent="0.2">
      <c r="A63" s="39"/>
      <c r="B63" s="39"/>
      <c r="C63" s="39" t="s">
        <v>498</v>
      </c>
      <c r="D63" s="40" t="s">
        <v>497</v>
      </c>
      <c r="E63" s="12">
        <f>Source!AU31</f>
        <v>10</v>
      </c>
      <c r="F63" s="42"/>
      <c r="G63" s="41"/>
      <c r="H63" s="12"/>
      <c r="I63" s="12"/>
      <c r="J63" s="42">
        <f>SUM(T59:T62)</f>
        <v>2487.7600000000002</v>
      </c>
      <c r="K63" s="42"/>
    </row>
    <row r="64" spans="1:22" ht="14.25" x14ac:dyDescent="0.2">
      <c r="A64" s="39"/>
      <c r="B64" s="39"/>
      <c r="C64" s="39" t="s">
        <v>500</v>
      </c>
      <c r="D64" s="40" t="s">
        <v>501</v>
      </c>
      <c r="E64" s="12">
        <f>Source!AQ31</f>
        <v>37</v>
      </c>
      <c r="F64" s="42"/>
      <c r="G64" s="41" t="str">
        <f>Source!DI31</f>
        <v>*1,05</v>
      </c>
      <c r="H64" s="12">
        <f>Source!AV31</f>
        <v>1</v>
      </c>
      <c r="I64" s="12"/>
      <c r="J64" s="42"/>
      <c r="K64" s="42">
        <f>Source!U31</f>
        <v>38.85</v>
      </c>
    </row>
    <row r="65" spans="1:22" ht="15" x14ac:dyDescent="0.25">
      <c r="A65" s="49"/>
      <c r="B65" s="49"/>
      <c r="C65" s="49"/>
      <c r="D65" s="49"/>
      <c r="E65" s="49"/>
      <c r="F65" s="49"/>
      <c r="G65" s="49"/>
      <c r="H65" s="49"/>
      <c r="I65" s="50">
        <f>J60+J61+J62+J63</f>
        <v>51933.35</v>
      </c>
      <c r="J65" s="50"/>
      <c r="K65" s="51">
        <f>IF(Source!I31&lt;&gt;0, ROUND(I65/Source!I31, 2), 0)</f>
        <v>51933.35</v>
      </c>
      <c r="P65" s="45">
        <f>I65</f>
        <v>51933.35</v>
      </c>
    </row>
    <row r="66" spans="1:22" ht="57" x14ac:dyDescent="0.2">
      <c r="A66" s="39">
        <v>5</v>
      </c>
      <c r="B66" s="39" t="str">
        <f>Source!F36</f>
        <v>1.15-3203-1-1/1</v>
      </c>
      <c r="C66" s="39" t="str">
        <f>Source!G36</f>
        <v>Установка вентилей, задвижек, затворов, клапанов обратных, кранов проходных на трубопроводах из стальных труб диаметром до 25 мм</v>
      </c>
      <c r="D66" s="40" t="str">
        <f>Source!H36</f>
        <v>шт.</v>
      </c>
      <c r="E66" s="12">
        <f>Source!I36</f>
        <v>2</v>
      </c>
      <c r="F66" s="42"/>
      <c r="G66" s="41"/>
      <c r="H66" s="12"/>
      <c r="I66" s="12"/>
      <c r="J66" s="42"/>
      <c r="K66" s="42"/>
      <c r="Q66">
        <f>ROUND((Source!BZ36/100)*ROUND((Source!AF36*Source!AV36)*Source!I36, 2), 2)</f>
        <v>1433.63</v>
      </c>
      <c r="R66">
        <f>Source!X36</f>
        <v>1433.63</v>
      </c>
      <c r="S66">
        <f>ROUND((Source!CA36/100)*ROUND((Source!AF36*Source!AV36)*Source!I36, 2), 2)</f>
        <v>204.8</v>
      </c>
      <c r="T66">
        <f>Source!Y36</f>
        <v>204.8</v>
      </c>
      <c r="U66">
        <f>ROUND((175/100)*ROUND((Source!AE36*Source!AV36)*Source!I36, 2), 2)</f>
        <v>0.32</v>
      </c>
      <c r="V66">
        <f>ROUND((108/100)*ROUND(Source!CS36*Source!I36, 2), 2)</f>
        <v>0.19</v>
      </c>
    </row>
    <row r="67" spans="1:22" ht="14.25" x14ac:dyDescent="0.2">
      <c r="A67" s="39"/>
      <c r="B67" s="39"/>
      <c r="C67" s="39" t="s">
        <v>492</v>
      </c>
      <c r="D67" s="40"/>
      <c r="E67" s="12"/>
      <c r="F67" s="42">
        <f>Source!AO36</f>
        <v>1024.02</v>
      </c>
      <c r="G67" s="41" t="str">
        <f>Source!DG36</f>
        <v/>
      </c>
      <c r="H67" s="12">
        <f>Source!AV36</f>
        <v>1</v>
      </c>
      <c r="I67" s="12">
        <f>IF(Source!BA36&lt;&gt; 0, Source!BA36, 1)</f>
        <v>1</v>
      </c>
      <c r="J67" s="42">
        <f>Source!S36</f>
        <v>2048.04</v>
      </c>
      <c r="K67" s="42"/>
    </row>
    <row r="68" spans="1:22" ht="14.25" x14ac:dyDescent="0.2">
      <c r="A68" s="39"/>
      <c r="B68" s="39"/>
      <c r="C68" s="39" t="s">
        <v>493</v>
      </c>
      <c r="D68" s="40"/>
      <c r="E68" s="12"/>
      <c r="F68" s="42">
        <f>Source!AM36</f>
        <v>14.9</v>
      </c>
      <c r="G68" s="41" t="str">
        <f>Source!DE36</f>
        <v/>
      </c>
      <c r="H68" s="12">
        <f>Source!AV36</f>
        <v>1</v>
      </c>
      <c r="I68" s="12">
        <f>IF(Source!BB36&lt;&gt; 0, Source!BB36, 1)</f>
        <v>1</v>
      </c>
      <c r="J68" s="42">
        <f>Source!Q36</f>
        <v>29.8</v>
      </c>
      <c r="K68" s="42"/>
    </row>
    <row r="69" spans="1:22" ht="14.25" x14ac:dyDescent="0.2">
      <c r="A69" s="39"/>
      <c r="B69" s="39"/>
      <c r="C69" s="39" t="s">
        <v>494</v>
      </c>
      <c r="D69" s="40"/>
      <c r="E69" s="12"/>
      <c r="F69" s="42">
        <f>Source!AN36</f>
        <v>0.09</v>
      </c>
      <c r="G69" s="41" t="str">
        <f>Source!DF36</f>
        <v/>
      </c>
      <c r="H69" s="12">
        <f>Source!AV36</f>
        <v>1</v>
      </c>
      <c r="I69" s="12">
        <f>IF(Source!BS36&lt;&gt; 0, Source!BS36, 1)</f>
        <v>1</v>
      </c>
      <c r="J69" s="43">
        <f>Source!R36</f>
        <v>0.18</v>
      </c>
      <c r="K69" s="42"/>
    </row>
    <row r="70" spans="1:22" ht="14.25" x14ac:dyDescent="0.2">
      <c r="A70" s="39"/>
      <c r="B70" s="39"/>
      <c r="C70" s="39" t="s">
        <v>495</v>
      </c>
      <c r="D70" s="40"/>
      <c r="E70" s="12"/>
      <c r="F70" s="42">
        <f>Source!AL36</f>
        <v>553.12</v>
      </c>
      <c r="G70" s="41" t="str">
        <f>Source!DD36</f>
        <v/>
      </c>
      <c r="H70" s="12">
        <f>Source!AW36</f>
        <v>1</v>
      </c>
      <c r="I70" s="12">
        <f>IF(Source!BC36&lt;&gt; 0, Source!BC36, 1)</f>
        <v>1</v>
      </c>
      <c r="J70" s="42">
        <f>Source!P36</f>
        <v>1106.24</v>
      </c>
      <c r="K70" s="42"/>
    </row>
    <row r="71" spans="1:22" ht="42.75" x14ac:dyDescent="0.2">
      <c r="A71" s="39" t="s">
        <v>64</v>
      </c>
      <c r="B71" s="39" t="str">
        <f>Source!F37</f>
        <v>https://www.kondicioner.pro/</v>
      </c>
      <c r="C71" s="39" t="s">
        <v>508</v>
      </c>
      <c r="D71" s="40" t="str">
        <f>Source!H37</f>
        <v>ШТ</v>
      </c>
      <c r="E71" s="12">
        <f>Source!I37</f>
        <v>1</v>
      </c>
      <c r="F71" s="42">
        <f>Source!AK37</f>
        <v>2043.35</v>
      </c>
      <c r="G71" s="44" t="s">
        <v>3</v>
      </c>
      <c r="H71" s="12">
        <f>Source!AW37</f>
        <v>1</v>
      </c>
      <c r="I71" s="12">
        <f>IF(Source!BC37&lt;&gt; 0, Source!BC37, 1)</f>
        <v>1</v>
      </c>
      <c r="J71" s="42">
        <f>Source!O37</f>
        <v>2043.35</v>
      </c>
      <c r="K71" s="42"/>
      <c r="Q71">
        <f>ROUND((Source!BZ37/100)*ROUND((Source!AF37*Source!AV37)*Source!I37, 2), 2)</f>
        <v>0</v>
      </c>
      <c r="R71">
        <f>Source!X37</f>
        <v>0</v>
      </c>
      <c r="S71">
        <f>ROUND((Source!CA37/100)*ROUND((Source!AF37*Source!AV37)*Source!I37, 2), 2)</f>
        <v>0</v>
      </c>
      <c r="T71">
        <f>Source!Y37</f>
        <v>0</v>
      </c>
      <c r="U71">
        <f>ROUND((175/100)*ROUND((Source!AE37*Source!AV37)*Source!I37, 2), 2)</f>
        <v>0</v>
      </c>
      <c r="V71">
        <f>ROUND((108/100)*ROUND(Source!CS37*Source!I37, 2), 2)</f>
        <v>0</v>
      </c>
    </row>
    <row r="72" spans="1:22" ht="42.75" x14ac:dyDescent="0.2">
      <c r="A72" s="39" t="s">
        <v>65</v>
      </c>
      <c r="B72" s="39" t="str">
        <f>Source!F38</f>
        <v>https://www.kondicioner.pro/</v>
      </c>
      <c r="C72" s="39" t="s">
        <v>509</v>
      </c>
      <c r="D72" s="40" t="str">
        <f>Source!H38</f>
        <v>ШТ</v>
      </c>
      <c r="E72" s="12">
        <f>Source!I38</f>
        <v>1</v>
      </c>
      <c r="F72" s="42">
        <f>Source!AK38</f>
        <v>3165.3500000000004</v>
      </c>
      <c r="G72" s="44" t="s">
        <v>3</v>
      </c>
      <c r="H72" s="12">
        <f>Source!AW38</f>
        <v>1</v>
      </c>
      <c r="I72" s="12">
        <f>IF(Source!BC38&lt;&gt; 0, Source!BC38, 1)</f>
        <v>1</v>
      </c>
      <c r="J72" s="42">
        <f>Source!O38</f>
        <v>3165.35</v>
      </c>
      <c r="K72" s="42"/>
      <c r="Q72">
        <f>ROUND((Source!BZ38/100)*ROUND((Source!AF38*Source!AV38)*Source!I38, 2), 2)</f>
        <v>0</v>
      </c>
      <c r="R72">
        <f>Source!X38</f>
        <v>0</v>
      </c>
      <c r="S72">
        <f>ROUND((Source!CA38/100)*ROUND((Source!AF38*Source!AV38)*Source!I38, 2), 2)</f>
        <v>0</v>
      </c>
      <c r="T72">
        <f>Source!Y38</f>
        <v>0</v>
      </c>
      <c r="U72">
        <f>ROUND((175/100)*ROUND((Source!AE38*Source!AV38)*Source!I38, 2), 2)</f>
        <v>0</v>
      </c>
      <c r="V72">
        <f>ROUND((108/100)*ROUND(Source!CS38*Source!I38, 2), 2)</f>
        <v>0</v>
      </c>
    </row>
    <row r="73" spans="1:22" ht="14.25" x14ac:dyDescent="0.2">
      <c r="A73" s="39"/>
      <c r="B73" s="39"/>
      <c r="C73" s="39" t="s">
        <v>496</v>
      </c>
      <c r="D73" s="40" t="s">
        <v>497</v>
      </c>
      <c r="E73" s="12">
        <f>Source!AT36</f>
        <v>70</v>
      </c>
      <c r="F73" s="42"/>
      <c r="G73" s="41"/>
      <c r="H73" s="12"/>
      <c r="I73" s="12"/>
      <c r="J73" s="42">
        <f>SUM(R66:R72)</f>
        <v>1433.63</v>
      </c>
      <c r="K73" s="42"/>
    </row>
    <row r="74" spans="1:22" ht="14.25" x14ac:dyDescent="0.2">
      <c r="A74" s="39"/>
      <c r="B74" s="39"/>
      <c r="C74" s="39" t="s">
        <v>498</v>
      </c>
      <c r="D74" s="40" t="s">
        <v>497</v>
      </c>
      <c r="E74" s="12">
        <f>Source!AU36</f>
        <v>10</v>
      </c>
      <c r="F74" s="42"/>
      <c r="G74" s="41"/>
      <c r="H74" s="12"/>
      <c r="I74" s="12"/>
      <c r="J74" s="42">
        <f>SUM(T66:T73)</f>
        <v>204.8</v>
      </c>
      <c r="K74" s="42"/>
    </row>
    <row r="75" spans="1:22" ht="14.25" x14ac:dyDescent="0.2">
      <c r="A75" s="39"/>
      <c r="B75" s="39"/>
      <c r="C75" s="39" t="s">
        <v>499</v>
      </c>
      <c r="D75" s="40" t="s">
        <v>497</v>
      </c>
      <c r="E75" s="12">
        <f>108</f>
        <v>108</v>
      </c>
      <c r="F75" s="42"/>
      <c r="G75" s="41"/>
      <c r="H75" s="12"/>
      <c r="I75" s="12"/>
      <c r="J75" s="42">
        <f>SUM(V66:V74)</f>
        <v>0.19</v>
      </c>
      <c r="K75" s="42"/>
    </row>
    <row r="76" spans="1:22" ht="14.25" x14ac:dyDescent="0.2">
      <c r="A76" s="39"/>
      <c r="B76" s="39"/>
      <c r="C76" s="39" t="s">
        <v>500</v>
      </c>
      <c r="D76" s="40" t="s">
        <v>501</v>
      </c>
      <c r="E76" s="12">
        <f>Source!AQ36</f>
        <v>1.69</v>
      </c>
      <c r="F76" s="42"/>
      <c r="G76" s="41" t="str">
        <f>Source!DI36</f>
        <v/>
      </c>
      <c r="H76" s="12">
        <f>Source!AV36</f>
        <v>1</v>
      </c>
      <c r="I76" s="12"/>
      <c r="J76" s="42"/>
      <c r="K76" s="42">
        <f>Source!U36</f>
        <v>3.38</v>
      </c>
    </row>
    <row r="77" spans="1:22" ht="15" x14ac:dyDescent="0.25">
      <c r="A77" s="49"/>
      <c r="B77" s="49"/>
      <c r="C77" s="49"/>
      <c r="D77" s="49"/>
      <c r="E77" s="49"/>
      <c r="F77" s="49"/>
      <c r="G77" s="49"/>
      <c r="H77" s="49"/>
      <c r="I77" s="50">
        <f>J67+J68+J70+J73+J74+J75+SUM(J71:J72)</f>
        <v>10031.4</v>
      </c>
      <c r="J77" s="50"/>
      <c r="K77" s="51">
        <f>IF(Source!I36&lt;&gt;0, ROUND(I77/Source!I36, 2), 0)</f>
        <v>5015.7</v>
      </c>
      <c r="P77" s="45">
        <f>I77</f>
        <v>10031.4</v>
      </c>
    </row>
    <row r="78" spans="1:22" ht="165" x14ac:dyDescent="0.2">
      <c r="A78" s="39">
        <v>6</v>
      </c>
      <c r="B78" s="39" t="s">
        <v>510</v>
      </c>
      <c r="C78" s="39" t="s">
        <v>511</v>
      </c>
      <c r="D78" s="40" t="str">
        <f>Source!H46</f>
        <v>кондиционер</v>
      </c>
      <c r="E78" s="12">
        <f>Source!I46</f>
        <v>1</v>
      </c>
      <c r="F78" s="42"/>
      <c r="G78" s="41"/>
      <c r="H78" s="12"/>
      <c r="I78" s="12"/>
      <c r="J78" s="42"/>
      <c r="K78" s="42"/>
      <c r="Q78">
        <f>ROUND((Source!BZ46/100)*ROUND((Source!AF46*Source!AV46)*Source!I46, 2), 2)</f>
        <v>4085.28</v>
      </c>
      <c r="R78">
        <f>Source!X46</f>
        <v>4085.28</v>
      </c>
      <c r="S78">
        <f>ROUND((Source!CA46/100)*ROUND((Source!AF46*Source!AV46)*Source!I46, 2), 2)</f>
        <v>583.61</v>
      </c>
      <c r="T78">
        <f>Source!Y46</f>
        <v>583.61</v>
      </c>
      <c r="U78">
        <f>ROUND((175/100)*ROUND((Source!AE46*Source!AV46)*Source!I46, 2), 2)</f>
        <v>0</v>
      </c>
      <c r="V78">
        <f>ROUND((108/100)*ROUND(Source!CS46*Source!I46, 2), 2)</f>
        <v>0</v>
      </c>
    </row>
    <row r="79" spans="1:22" ht="14.25" x14ac:dyDescent="0.2">
      <c r="A79" s="39"/>
      <c r="B79" s="39"/>
      <c r="C79" s="39" t="s">
        <v>492</v>
      </c>
      <c r="D79" s="40"/>
      <c r="E79" s="12"/>
      <c r="F79" s="42">
        <f>Source!AO46</f>
        <v>5558.21</v>
      </c>
      <c r="G79" s="41" t="str">
        <f>Source!DG46</f>
        <v>*1,05</v>
      </c>
      <c r="H79" s="12">
        <f>Source!AV46</f>
        <v>1</v>
      </c>
      <c r="I79" s="12">
        <f>IF(Source!BA46&lt;&gt; 0, Source!BA46, 1)</f>
        <v>1</v>
      </c>
      <c r="J79" s="42">
        <f>Source!S46</f>
        <v>5836.12</v>
      </c>
      <c r="K79" s="42"/>
    </row>
    <row r="80" spans="1:22" ht="14.25" x14ac:dyDescent="0.2">
      <c r="A80" s="39"/>
      <c r="B80" s="39"/>
      <c r="C80" s="39" t="s">
        <v>496</v>
      </c>
      <c r="D80" s="40" t="s">
        <v>497</v>
      </c>
      <c r="E80" s="12">
        <f>Source!AT46</f>
        <v>70</v>
      </c>
      <c r="F80" s="42"/>
      <c r="G80" s="41"/>
      <c r="H80" s="12"/>
      <c r="I80" s="12"/>
      <c r="J80" s="42">
        <f>SUM(R78:R79)</f>
        <v>4085.28</v>
      </c>
      <c r="K80" s="42"/>
    </row>
    <row r="81" spans="1:22" ht="14.25" x14ac:dyDescent="0.2">
      <c r="A81" s="39"/>
      <c r="B81" s="39"/>
      <c r="C81" s="39" t="s">
        <v>498</v>
      </c>
      <c r="D81" s="40" t="s">
        <v>497</v>
      </c>
      <c r="E81" s="12">
        <f>Source!AU46</f>
        <v>10</v>
      </c>
      <c r="F81" s="42"/>
      <c r="G81" s="41"/>
      <c r="H81" s="12"/>
      <c r="I81" s="12"/>
      <c r="J81" s="42">
        <f>SUM(T78:T80)</f>
        <v>583.61</v>
      </c>
      <c r="K81" s="42"/>
    </row>
    <row r="82" spans="1:22" ht="14.25" x14ac:dyDescent="0.2">
      <c r="A82" s="39"/>
      <c r="B82" s="39"/>
      <c r="C82" s="39" t="s">
        <v>500</v>
      </c>
      <c r="D82" s="40" t="s">
        <v>501</v>
      </c>
      <c r="E82" s="12">
        <f>Source!AQ46</f>
        <v>6.2</v>
      </c>
      <c r="F82" s="42"/>
      <c r="G82" s="41" t="str">
        <f>Source!DI46</f>
        <v>*1,05</v>
      </c>
      <c r="H82" s="12">
        <f>Source!AV46</f>
        <v>1</v>
      </c>
      <c r="I82" s="12"/>
      <c r="J82" s="42"/>
      <c r="K82" s="42">
        <f>Source!U46</f>
        <v>6.5100000000000007</v>
      </c>
    </row>
    <row r="83" spans="1:22" ht="15" x14ac:dyDescent="0.25">
      <c r="A83" s="49"/>
      <c r="B83" s="49"/>
      <c r="C83" s="49"/>
      <c r="D83" s="49"/>
      <c r="E83" s="49"/>
      <c r="F83" s="49"/>
      <c r="G83" s="49"/>
      <c r="H83" s="49"/>
      <c r="I83" s="50">
        <f>J79+J80+J81</f>
        <v>10505.01</v>
      </c>
      <c r="J83" s="50"/>
      <c r="K83" s="51">
        <f>IF(Source!I46&lt;&gt;0, ROUND(I83/Source!I46, 2), 0)</f>
        <v>10505.01</v>
      </c>
      <c r="P83" s="45">
        <f>I83</f>
        <v>10505.01</v>
      </c>
    </row>
    <row r="84" spans="1:22" ht="108" x14ac:dyDescent="0.2">
      <c r="A84" s="39">
        <v>7</v>
      </c>
      <c r="B84" s="39" t="s">
        <v>506</v>
      </c>
      <c r="C84" s="39" t="s">
        <v>512</v>
      </c>
      <c r="D84" s="40" t="str">
        <f>Source!H47</f>
        <v>шт.</v>
      </c>
      <c r="E84" s="12">
        <f>Source!I47</f>
        <v>1</v>
      </c>
      <c r="F84" s="42"/>
      <c r="G84" s="41"/>
      <c r="H84" s="12"/>
      <c r="I84" s="12"/>
      <c r="J84" s="42"/>
      <c r="K84" s="42"/>
      <c r="Q84">
        <f>ROUND((Source!BZ47/100)*ROUND((Source!AF47*Source!AV47)*Source!I47, 2), 2)</f>
        <v>17414.32</v>
      </c>
      <c r="R84">
        <f>Source!X47</f>
        <v>17414.32</v>
      </c>
      <c r="S84">
        <f>ROUND((Source!CA47/100)*ROUND((Source!AF47*Source!AV47)*Source!I47, 2), 2)</f>
        <v>2487.7600000000002</v>
      </c>
      <c r="T84">
        <f>Source!Y47</f>
        <v>2487.7600000000002</v>
      </c>
      <c r="U84">
        <f>ROUND((175/100)*ROUND((Source!AE47*Source!AV47)*Source!I47, 2), 2)</f>
        <v>0</v>
      </c>
      <c r="V84">
        <f>ROUND((108/100)*ROUND(Source!CS47*Source!I47, 2), 2)</f>
        <v>0</v>
      </c>
    </row>
    <row r="85" spans="1:22" ht="14.25" x14ac:dyDescent="0.2">
      <c r="A85" s="39"/>
      <c r="B85" s="39"/>
      <c r="C85" s="39" t="s">
        <v>492</v>
      </c>
      <c r="D85" s="40"/>
      <c r="E85" s="12"/>
      <c r="F85" s="42">
        <f>Source!AO47</f>
        <v>23692.95</v>
      </c>
      <c r="G85" s="41" t="str">
        <f>Source!DG47</f>
        <v>*1,05</v>
      </c>
      <c r="H85" s="12">
        <f>Source!AV47</f>
        <v>1</v>
      </c>
      <c r="I85" s="12">
        <f>IF(Source!BA47&lt;&gt; 0, Source!BA47, 1)</f>
        <v>1</v>
      </c>
      <c r="J85" s="42">
        <f>Source!S47</f>
        <v>24877.599999999999</v>
      </c>
      <c r="K85" s="42"/>
    </row>
    <row r="86" spans="1:22" ht="14.25" x14ac:dyDescent="0.2">
      <c r="A86" s="39"/>
      <c r="B86" s="39"/>
      <c r="C86" s="39" t="s">
        <v>495</v>
      </c>
      <c r="D86" s="40"/>
      <c r="E86" s="12"/>
      <c r="F86" s="42">
        <f>Source!AL47</f>
        <v>7153.67</v>
      </c>
      <c r="G86" s="41" t="str">
        <f>Source!DD47</f>
        <v/>
      </c>
      <c r="H86" s="12">
        <f>Source!AW47</f>
        <v>1</v>
      </c>
      <c r="I86" s="12">
        <f>IF(Source!BC47&lt;&gt; 0, Source!BC47, 1)</f>
        <v>1</v>
      </c>
      <c r="J86" s="42">
        <f>Source!P47</f>
        <v>7153.67</v>
      </c>
      <c r="K86" s="42"/>
    </row>
    <row r="87" spans="1:22" ht="14.25" x14ac:dyDescent="0.2">
      <c r="A87" s="39"/>
      <c r="B87" s="39"/>
      <c r="C87" s="39" t="s">
        <v>496</v>
      </c>
      <c r="D87" s="40" t="s">
        <v>497</v>
      </c>
      <c r="E87" s="12">
        <f>Source!AT47</f>
        <v>70</v>
      </c>
      <c r="F87" s="42"/>
      <c r="G87" s="41"/>
      <c r="H87" s="12"/>
      <c r="I87" s="12"/>
      <c r="J87" s="42">
        <f>SUM(R84:R86)</f>
        <v>17414.32</v>
      </c>
      <c r="K87" s="42"/>
    </row>
    <row r="88" spans="1:22" ht="14.25" x14ac:dyDescent="0.2">
      <c r="A88" s="39"/>
      <c r="B88" s="39"/>
      <c r="C88" s="39" t="s">
        <v>498</v>
      </c>
      <c r="D88" s="40" t="s">
        <v>497</v>
      </c>
      <c r="E88" s="12">
        <f>Source!AU47</f>
        <v>10</v>
      </c>
      <c r="F88" s="42"/>
      <c r="G88" s="41"/>
      <c r="H88" s="12"/>
      <c r="I88" s="12"/>
      <c r="J88" s="42">
        <f>SUM(T84:T87)</f>
        <v>2487.7600000000002</v>
      </c>
      <c r="K88" s="42"/>
    </row>
    <row r="89" spans="1:22" ht="14.25" x14ac:dyDescent="0.2">
      <c r="A89" s="39"/>
      <c r="B89" s="39"/>
      <c r="C89" s="39" t="s">
        <v>500</v>
      </c>
      <c r="D89" s="40" t="s">
        <v>501</v>
      </c>
      <c r="E89" s="12">
        <f>Source!AQ47</f>
        <v>37</v>
      </c>
      <c r="F89" s="42"/>
      <c r="G89" s="41" t="str">
        <f>Source!DI47</f>
        <v>*1,05</v>
      </c>
      <c r="H89" s="12">
        <f>Source!AV47</f>
        <v>1</v>
      </c>
      <c r="I89" s="12"/>
      <c r="J89" s="42"/>
      <c r="K89" s="42">
        <f>Source!U47</f>
        <v>38.85</v>
      </c>
    </row>
    <row r="90" spans="1:22" ht="15" x14ac:dyDescent="0.25">
      <c r="A90" s="49"/>
      <c r="B90" s="49"/>
      <c r="C90" s="49"/>
      <c r="D90" s="49"/>
      <c r="E90" s="49"/>
      <c r="F90" s="49"/>
      <c r="G90" s="49"/>
      <c r="H90" s="49"/>
      <c r="I90" s="50">
        <f>J85+J86+J87+J88</f>
        <v>51933.35</v>
      </c>
      <c r="J90" s="50"/>
      <c r="K90" s="51">
        <f>IF(Source!I47&lt;&gt;0, ROUND(I90/Source!I47, 2), 0)</f>
        <v>51933.35</v>
      </c>
      <c r="P90" s="45">
        <f>I90</f>
        <v>51933.35</v>
      </c>
    </row>
    <row r="91" spans="1:22" ht="57" x14ac:dyDescent="0.2">
      <c r="A91" s="39">
        <v>8</v>
      </c>
      <c r="B91" s="39" t="str">
        <f>Source!F48</f>
        <v>1.15-3203-1-1/1</v>
      </c>
      <c r="C91" s="39" t="str">
        <f>Source!G48</f>
        <v>Установка вентилей, задвижек, затворов, клапанов обратных, кранов проходных на трубопроводах из стальных труб диаметром до 25 мм</v>
      </c>
      <c r="D91" s="40" t="str">
        <f>Source!H48</f>
        <v>шт.</v>
      </c>
      <c r="E91" s="12">
        <f>Source!I48</f>
        <v>1</v>
      </c>
      <c r="F91" s="42"/>
      <c r="G91" s="41"/>
      <c r="H91" s="12"/>
      <c r="I91" s="12"/>
      <c r="J91" s="42"/>
      <c r="K91" s="42"/>
      <c r="Q91">
        <f>ROUND((Source!BZ48/100)*ROUND((Source!AF48*Source!AV48)*Source!I48, 2), 2)</f>
        <v>716.81</v>
      </c>
      <c r="R91">
        <f>Source!X48</f>
        <v>716.81</v>
      </c>
      <c r="S91">
        <f>ROUND((Source!CA48/100)*ROUND((Source!AF48*Source!AV48)*Source!I48, 2), 2)</f>
        <v>102.4</v>
      </c>
      <c r="T91">
        <f>Source!Y48</f>
        <v>102.4</v>
      </c>
      <c r="U91">
        <f>ROUND((175/100)*ROUND((Source!AE48*Source!AV48)*Source!I48, 2), 2)</f>
        <v>0.16</v>
      </c>
      <c r="V91">
        <f>ROUND((108/100)*ROUND(Source!CS48*Source!I48, 2), 2)</f>
        <v>0.1</v>
      </c>
    </row>
    <row r="92" spans="1:22" ht="14.25" x14ac:dyDescent="0.2">
      <c r="A92" s="39"/>
      <c r="B92" s="39"/>
      <c r="C92" s="39" t="s">
        <v>492</v>
      </c>
      <c r="D92" s="40"/>
      <c r="E92" s="12"/>
      <c r="F92" s="42">
        <f>Source!AO48</f>
        <v>1024.02</v>
      </c>
      <c r="G92" s="41" t="str">
        <f>Source!DG48</f>
        <v/>
      </c>
      <c r="H92" s="12">
        <f>Source!AV48</f>
        <v>1</v>
      </c>
      <c r="I92" s="12">
        <f>IF(Source!BA48&lt;&gt; 0, Source!BA48, 1)</f>
        <v>1</v>
      </c>
      <c r="J92" s="42">
        <f>Source!S48</f>
        <v>1024.02</v>
      </c>
      <c r="K92" s="42"/>
    </row>
    <row r="93" spans="1:22" ht="14.25" x14ac:dyDescent="0.2">
      <c r="A93" s="39"/>
      <c r="B93" s="39"/>
      <c r="C93" s="39" t="s">
        <v>493</v>
      </c>
      <c r="D93" s="40"/>
      <c r="E93" s="12"/>
      <c r="F93" s="42">
        <f>Source!AM48</f>
        <v>14.9</v>
      </c>
      <c r="G93" s="41" t="str">
        <f>Source!DE48</f>
        <v/>
      </c>
      <c r="H93" s="12">
        <f>Source!AV48</f>
        <v>1</v>
      </c>
      <c r="I93" s="12">
        <f>IF(Source!BB48&lt;&gt; 0, Source!BB48, 1)</f>
        <v>1</v>
      </c>
      <c r="J93" s="42">
        <f>Source!Q48</f>
        <v>14.9</v>
      </c>
      <c r="K93" s="42"/>
    </row>
    <row r="94" spans="1:22" ht="14.25" x14ac:dyDescent="0.2">
      <c r="A94" s="39"/>
      <c r="B94" s="39"/>
      <c r="C94" s="39" t="s">
        <v>494</v>
      </c>
      <c r="D94" s="40"/>
      <c r="E94" s="12"/>
      <c r="F94" s="42">
        <f>Source!AN48</f>
        <v>0.09</v>
      </c>
      <c r="G94" s="41" t="str">
        <f>Source!DF48</f>
        <v/>
      </c>
      <c r="H94" s="12">
        <f>Source!AV48</f>
        <v>1</v>
      </c>
      <c r="I94" s="12">
        <f>IF(Source!BS48&lt;&gt; 0, Source!BS48, 1)</f>
        <v>1</v>
      </c>
      <c r="J94" s="43">
        <f>Source!R48</f>
        <v>0.09</v>
      </c>
      <c r="K94" s="42"/>
    </row>
    <row r="95" spans="1:22" ht="14.25" x14ac:dyDescent="0.2">
      <c r="A95" s="39"/>
      <c r="B95" s="39"/>
      <c r="C95" s="39" t="s">
        <v>495</v>
      </c>
      <c r="D95" s="40"/>
      <c r="E95" s="12"/>
      <c r="F95" s="42">
        <f>Source!AL48</f>
        <v>553.12</v>
      </c>
      <c r="G95" s="41" t="str">
        <f>Source!DD48</f>
        <v/>
      </c>
      <c r="H95" s="12">
        <f>Source!AW48</f>
        <v>1</v>
      </c>
      <c r="I95" s="12">
        <f>IF(Source!BC48&lt;&gt; 0, Source!BC48, 1)</f>
        <v>1</v>
      </c>
      <c r="J95" s="42">
        <f>Source!P48</f>
        <v>553.12</v>
      </c>
      <c r="K95" s="42"/>
    </row>
    <row r="96" spans="1:22" ht="42.75" x14ac:dyDescent="0.2">
      <c r="A96" s="39" t="s">
        <v>95</v>
      </c>
      <c r="B96" s="39" t="str">
        <f>Source!F49</f>
        <v>https://www.kondicioner.pro/</v>
      </c>
      <c r="C96" s="39" t="s">
        <v>508</v>
      </c>
      <c r="D96" s="40" t="str">
        <f>Source!H49</f>
        <v>ШТ</v>
      </c>
      <c r="E96" s="12">
        <f>Source!I49</f>
        <v>1</v>
      </c>
      <c r="F96" s="42">
        <f>Source!AK49</f>
        <v>2043.35</v>
      </c>
      <c r="G96" s="44" t="s">
        <v>3</v>
      </c>
      <c r="H96" s="12">
        <f>Source!AW49</f>
        <v>1</v>
      </c>
      <c r="I96" s="12">
        <f>IF(Source!BC49&lt;&gt; 0, Source!BC49, 1)</f>
        <v>1</v>
      </c>
      <c r="J96" s="42">
        <f>Source!O49</f>
        <v>2043.35</v>
      </c>
      <c r="K96" s="42"/>
      <c r="Q96">
        <f>ROUND((Source!BZ49/100)*ROUND((Source!AF49*Source!AV49)*Source!I49, 2), 2)</f>
        <v>0</v>
      </c>
      <c r="R96">
        <f>Source!X49</f>
        <v>0</v>
      </c>
      <c r="S96">
        <f>ROUND((Source!CA49/100)*ROUND((Source!AF49*Source!AV49)*Source!I49, 2), 2)</f>
        <v>0</v>
      </c>
      <c r="T96">
        <f>Source!Y49</f>
        <v>0</v>
      </c>
      <c r="U96">
        <f>ROUND((175/100)*ROUND((Source!AE49*Source!AV49)*Source!I49, 2), 2)</f>
        <v>0</v>
      </c>
      <c r="V96">
        <f>ROUND((108/100)*ROUND(Source!CS49*Source!I49, 2), 2)</f>
        <v>0</v>
      </c>
    </row>
    <row r="97" spans="1:22" ht="14.25" x14ac:dyDescent="0.2">
      <c r="A97" s="39"/>
      <c r="B97" s="39"/>
      <c r="C97" s="39" t="s">
        <v>496</v>
      </c>
      <c r="D97" s="40" t="s">
        <v>497</v>
      </c>
      <c r="E97" s="12">
        <f>Source!AT48</f>
        <v>70</v>
      </c>
      <c r="F97" s="42"/>
      <c r="G97" s="41"/>
      <c r="H97" s="12"/>
      <c r="I97" s="12"/>
      <c r="J97" s="42">
        <f>SUM(R91:R96)</f>
        <v>716.81</v>
      </c>
      <c r="K97" s="42"/>
    </row>
    <row r="98" spans="1:22" ht="14.25" x14ac:dyDescent="0.2">
      <c r="A98" s="39"/>
      <c r="B98" s="39"/>
      <c r="C98" s="39" t="s">
        <v>498</v>
      </c>
      <c r="D98" s="40" t="s">
        <v>497</v>
      </c>
      <c r="E98" s="12">
        <f>Source!AU48</f>
        <v>10</v>
      </c>
      <c r="F98" s="42"/>
      <c r="G98" s="41"/>
      <c r="H98" s="12"/>
      <c r="I98" s="12"/>
      <c r="J98" s="42">
        <f>SUM(T91:T97)</f>
        <v>102.4</v>
      </c>
      <c r="K98" s="42"/>
    </row>
    <row r="99" spans="1:22" ht="14.25" x14ac:dyDescent="0.2">
      <c r="A99" s="39"/>
      <c r="B99" s="39"/>
      <c r="C99" s="39" t="s">
        <v>499</v>
      </c>
      <c r="D99" s="40" t="s">
        <v>497</v>
      </c>
      <c r="E99" s="12">
        <f>108</f>
        <v>108</v>
      </c>
      <c r="F99" s="42"/>
      <c r="G99" s="41"/>
      <c r="H99" s="12"/>
      <c r="I99" s="12"/>
      <c r="J99" s="42">
        <f>SUM(V91:V98)</f>
        <v>0.1</v>
      </c>
      <c r="K99" s="42"/>
    </row>
    <row r="100" spans="1:22" ht="14.25" x14ac:dyDescent="0.2">
      <c r="A100" s="39"/>
      <c r="B100" s="39"/>
      <c r="C100" s="39" t="s">
        <v>500</v>
      </c>
      <c r="D100" s="40" t="s">
        <v>501</v>
      </c>
      <c r="E100" s="12">
        <f>Source!AQ48</f>
        <v>1.69</v>
      </c>
      <c r="F100" s="42"/>
      <c r="G100" s="41" t="str">
        <f>Source!DI48</f>
        <v/>
      </c>
      <c r="H100" s="12">
        <f>Source!AV48</f>
        <v>1</v>
      </c>
      <c r="I100" s="12"/>
      <c r="J100" s="42"/>
      <c r="K100" s="42">
        <f>Source!U48</f>
        <v>1.69</v>
      </c>
    </row>
    <row r="101" spans="1:22" ht="15" x14ac:dyDescent="0.25">
      <c r="A101" s="49"/>
      <c r="B101" s="49"/>
      <c r="C101" s="49"/>
      <c r="D101" s="49"/>
      <c r="E101" s="49"/>
      <c r="F101" s="49"/>
      <c r="G101" s="49"/>
      <c r="H101" s="49"/>
      <c r="I101" s="50">
        <f>J92+J93+J95+J97+J98+J99+SUM(J96:J96)</f>
        <v>4454.7</v>
      </c>
      <c r="J101" s="50"/>
      <c r="K101" s="51">
        <f>IF(Source!I48&lt;&gt;0, ROUND(I101/Source!I48, 2), 0)</f>
        <v>4454.7</v>
      </c>
      <c r="P101" s="45">
        <f>I101</f>
        <v>4454.7</v>
      </c>
    </row>
    <row r="102" spans="1:22" ht="79.5" x14ac:dyDescent="0.2">
      <c r="A102" s="39">
        <v>9</v>
      </c>
      <c r="B102" s="39" t="s">
        <v>504</v>
      </c>
      <c r="C102" s="39" t="s">
        <v>505</v>
      </c>
      <c r="D102" s="40" t="str">
        <f>Source!H54</f>
        <v>1 блок</v>
      </c>
      <c r="E102" s="12">
        <f>Source!I54</f>
        <v>1</v>
      </c>
      <c r="F102" s="42"/>
      <c r="G102" s="41"/>
      <c r="H102" s="12"/>
      <c r="I102" s="12"/>
      <c r="J102" s="42"/>
      <c r="K102" s="42"/>
      <c r="Q102">
        <f>ROUND((Source!BZ54/100)*ROUND((Source!AF54*Source!AV54)*Source!I54, 2), 2)</f>
        <v>455.21</v>
      </c>
      <c r="R102">
        <f>Source!X54</f>
        <v>455.21</v>
      </c>
      <c r="S102">
        <f>ROUND((Source!CA54/100)*ROUND((Source!AF54*Source!AV54)*Source!I54, 2), 2)</f>
        <v>65.03</v>
      </c>
      <c r="T102">
        <f>Source!Y54</f>
        <v>65.03</v>
      </c>
      <c r="U102">
        <f>ROUND((175/100)*ROUND((Source!AE54*Source!AV54)*Source!I54, 2), 2)</f>
        <v>0</v>
      </c>
      <c r="V102">
        <f>ROUND((108/100)*ROUND(Source!CS54*Source!I54, 2), 2)</f>
        <v>0</v>
      </c>
    </row>
    <row r="103" spans="1:22" ht="14.25" x14ac:dyDescent="0.2">
      <c r="A103" s="39"/>
      <c r="B103" s="39"/>
      <c r="C103" s="39" t="s">
        <v>492</v>
      </c>
      <c r="D103" s="40"/>
      <c r="E103" s="12"/>
      <c r="F103" s="42">
        <f>Source!AO54</f>
        <v>619.33000000000004</v>
      </c>
      <c r="G103" s="41" t="str">
        <f>Source!DG54</f>
        <v>*1,05</v>
      </c>
      <c r="H103" s="12">
        <f>Source!AV54</f>
        <v>1</v>
      </c>
      <c r="I103" s="12">
        <f>IF(Source!BA54&lt;&gt; 0, Source!BA54, 1)</f>
        <v>1</v>
      </c>
      <c r="J103" s="42">
        <f>Source!S54</f>
        <v>650.29999999999995</v>
      </c>
      <c r="K103" s="42"/>
    </row>
    <row r="104" spans="1:22" ht="14.25" x14ac:dyDescent="0.2">
      <c r="A104" s="39" t="s">
        <v>98</v>
      </c>
      <c r="B104" s="39" t="str">
        <f>Source!F55</f>
        <v>21.1-4-57</v>
      </c>
      <c r="C104" s="39" t="str">
        <f>Source!G55</f>
        <v>Газ фреон R410A</v>
      </c>
      <c r="D104" s="40" t="str">
        <f>Source!H55</f>
        <v>кг</v>
      </c>
      <c r="E104" s="12">
        <f>Source!I55</f>
        <v>49</v>
      </c>
      <c r="F104" s="42">
        <f>Source!AK55</f>
        <v>878.99</v>
      </c>
      <c r="G104" s="44" t="s">
        <v>3</v>
      </c>
      <c r="H104" s="12">
        <f>Source!AW55</f>
        <v>1</v>
      </c>
      <c r="I104" s="12">
        <f>IF(Source!BC55&lt;&gt; 0, Source!BC55, 1)</f>
        <v>1</v>
      </c>
      <c r="J104" s="42">
        <f>Source!O55</f>
        <v>43070.51</v>
      </c>
      <c r="K104" s="42"/>
      <c r="Q104">
        <f>ROUND((Source!BZ55/100)*ROUND((Source!AF55*Source!AV55)*Source!I55, 2), 2)</f>
        <v>0</v>
      </c>
      <c r="R104">
        <f>Source!X55</f>
        <v>0</v>
      </c>
      <c r="S104">
        <f>ROUND((Source!CA55/100)*ROUND((Source!AF55*Source!AV55)*Source!I55, 2), 2)</f>
        <v>0</v>
      </c>
      <c r="T104">
        <f>Source!Y55</f>
        <v>0</v>
      </c>
      <c r="U104">
        <f>ROUND((175/100)*ROUND((Source!AE55*Source!AV55)*Source!I55, 2), 2)</f>
        <v>0</v>
      </c>
      <c r="V104">
        <f>ROUND((108/100)*ROUND(Source!CS55*Source!I55, 2), 2)</f>
        <v>0</v>
      </c>
    </row>
    <row r="105" spans="1:22" ht="14.25" x14ac:dyDescent="0.2">
      <c r="A105" s="39"/>
      <c r="B105" s="39"/>
      <c r="C105" s="39" t="s">
        <v>496</v>
      </c>
      <c r="D105" s="40" t="s">
        <v>497</v>
      </c>
      <c r="E105" s="12">
        <f>Source!AT54</f>
        <v>70</v>
      </c>
      <c r="F105" s="42"/>
      <c r="G105" s="41"/>
      <c r="H105" s="12"/>
      <c r="I105" s="12"/>
      <c r="J105" s="42">
        <f>SUM(R102:R104)</f>
        <v>455.21</v>
      </c>
      <c r="K105" s="42"/>
    </row>
    <row r="106" spans="1:22" ht="14.25" x14ac:dyDescent="0.2">
      <c r="A106" s="39"/>
      <c r="B106" s="39"/>
      <c r="C106" s="39" t="s">
        <v>498</v>
      </c>
      <c r="D106" s="40" t="s">
        <v>497</v>
      </c>
      <c r="E106" s="12">
        <f>Source!AU54</f>
        <v>10</v>
      </c>
      <c r="F106" s="42"/>
      <c r="G106" s="41"/>
      <c r="H106" s="12"/>
      <c r="I106" s="12"/>
      <c r="J106" s="42">
        <f>SUM(T102:T105)</f>
        <v>65.03</v>
      </c>
      <c r="K106" s="42"/>
    </row>
    <row r="107" spans="1:22" ht="14.25" x14ac:dyDescent="0.2">
      <c r="A107" s="39"/>
      <c r="B107" s="39"/>
      <c r="C107" s="39" t="s">
        <v>500</v>
      </c>
      <c r="D107" s="40" t="s">
        <v>501</v>
      </c>
      <c r="E107" s="12">
        <f>Source!AQ54</f>
        <v>0.9</v>
      </c>
      <c r="F107" s="42"/>
      <c r="G107" s="41" t="str">
        <f>Source!DI54</f>
        <v>*1,05</v>
      </c>
      <c r="H107" s="12">
        <f>Source!AV54</f>
        <v>1</v>
      </c>
      <c r="I107" s="12"/>
      <c r="J107" s="42"/>
      <c r="K107" s="42">
        <f>Source!U54</f>
        <v>0.94500000000000006</v>
      </c>
    </row>
    <row r="108" spans="1:22" ht="15" x14ac:dyDescent="0.25">
      <c r="A108" s="49"/>
      <c r="B108" s="49"/>
      <c r="C108" s="49"/>
      <c r="D108" s="49"/>
      <c r="E108" s="49"/>
      <c r="F108" s="49"/>
      <c r="G108" s="49"/>
      <c r="H108" s="49"/>
      <c r="I108" s="50">
        <f>J103+J105+J106+SUM(J104:J104)</f>
        <v>44241.05</v>
      </c>
      <c r="J108" s="50"/>
      <c r="K108" s="51">
        <f>IF(Source!I54&lt;&gt;0, ROUND(I108/Source!I54, 2), 0)</f>
        <v>44241.05</v>
      </c>
      <c r="P108" s="45">
        <f>I108</f>
        <v>44241.05</v>
      </c>
    </row>
    <row r="109" spans="1:22" ht="93.75" x14ac:dyDescent="0.2">
      <c r="A109" s="39">
        <v>10</v>
      </c>
      <c r="B109" s="39" t="s">
        <v>513</v>
      </c>
      <c r="C109" s="39" t="s">
        <v>514</v>
      </c>
      <c r="D109" s="40" t="str">
        <f>Source!H56</f>
        <v>м2</v>
      </c>
      <c r="E109" s="12">
        <f>Source!I56</f>
        <v>0.13</v>
      </c>
      <c r="F109" s="42"/>
      <c r="G109" s="41"/>
      <c r="H109" s="12"/>
      <c r="I109" s="12"/>
      <c r="J109" s="42"/>
      <c r="K109" s="42"/>
      <c r="Q109">
        <f>ROUND((Source!BZ56/100)*ROUND((Source!AF56*Source!AV56)*Source!I56, 2), 2)</f>
        <v>36.549999999999997</v>
      </c>
      <c r="R109">
        <f>Source!X56</f>
        <v>36.549999999999997</v>
      </c>
      <c r="S109">
        <f>ROUND((Source!CA56/100)*ROUND((Source!AF56*Source!AV56)*Source!I56, 2), 2)</f>
        <v>5.22</v>
      </c>
      <c r="T109">
        <f>Source!Y56</f>
        <v>5.22</v>
      </c>
      <c r="U109">
        <f>ROUND((175/100)*ROUND((Source!AE56*Source!AV56)*Source!I56, 2), 2)</f>
        <v>0</v>
      </c>
      <c r="V109">
        <f>ROUND((108/100)*ROUND(Source!CS56*Source!I56, 2), 2)</f>
        <v>0</v>
      </c>
    </row>
    <row r="110" spans="1:22" x14ac:dyDescent="0.2">
      <c r="C110" s="52" t="str">
        <f>"Объем: "&amp;Source!I56&amp;"=10*"&amp;"0,013"</f>
        <v>Объем: 0,13=10*0,013</v>
      </c>
    </row>
    <row r="111" spans="1:22" ht="14.25" x14ac:dyDescent="0.2">
      <c r="A111" s="39"/>
      <c r="B111" s="39"/>
      <c r="C111" s="39" t="s">
        <v>492</v>
      </c>
      <c r="D111" s="40"/>
      <c r="E111" s="12"/>
      <c r="F111" s="42">
        <f>Source!AO56</f>
        <v>382.49</v>
      </c>
      <c r="G111" s="41" t="str">
        <f>Source!DG56</f>
        <v>*1,05</v>
      </c>
      <c r="H111" s="12">
        <f>Source!AV56</f>
        <v>1</v>
      </c>
      <c r="I111" s="12">
        <f>IF(Source!BA56&lt;&gt; 0, Source!BA56, 1)</f>
        <v>1</v>
      </c>
      <c r="J111" s="42">
        <f>Source!S56</f>
        <v>52.21</v>
      </c>
      <c r="K111" s="42"/>
    </row>
    <row r="112" spans="1:22" ht="14.25" x14ac:dyDescent="0.2">
      <c r="A112" s="39"/>
      <c r="B112" s="39"/>
      <c r="C112" s="39" t="s">
        <v>495</v>
      </c>
      <c r="D112" s="40"/>
      <c r="E112" s="12"/>
      <c r="F112" s="42">
        <f>Source!AL56</f>
        <v>396.96</v>
      </c>
      <c r="G112" s="41" t="str">
        <f>Source!DD56</f>
        <v/>
      </c>
      <c r="H112" s="12">
        <f>Source!AW56</f>
        <v>1</v>
      </c>
      <c r="I112" s="12">
        <f>IF(Source!BC56&lt;&gt; 0, Source!BC56, 1)</f>
        <v>1</v>
      </c>
      <c r="J112" s="42">
        <f>Source!P56</f>
        <v>51.6</v>
      </c>
      <c r="K112" s="42"/>
    </row>
    <row r="113" spans="1:22" ht="71.25" x14ac:dyDescent="0.2">
      <c r="A113" s="39" t="s">
        <v>104</v>
      </c>
      <c r="B113" s="39" t="str">
        <f>Source!F57</f>
        <v>21.1-14-13</v>
      </c>
      <c r="C113" s="39" t="str">
        <f>Source!G57</f>
        <v>Трубки теплоизоляционные из вспененного каучука, температура применения от -200 до +150°С, плотность, 65-70 кг/м3, внутренний диаметр (толщина) 15 (13) мм</v>
      </c>
      <c r="D113" s="40" t="str">
        <f>Source!H57</f>
        <v>м</v>
      </c>
      <c r="E113" s="12">
        <f>Source!I57</f>
        <v>13.65</v>
      </c>
      <c r="F113" s="42">
        <f>Source!AK57</f>
        <v>61.23</v>
      </c>
      <c r="G113" s="44" t="s">
        <v>3</v>
      </c>
      <c r="H113" s="12">
        <f>Source!AW57</f>
        <v>1</v>
      </c>
      <c r="I113" s="12">
        <f>IF(Source!BC57&lt;&gt; 0, Source!BC57, 1)</f>
        <v>1</v>
      </c>
      <c r="J113" s="42">
        <f>Source!O57</f>
        <v>835.79</v>
      </c>
      <c r="K113" s="42"/>
      <c r="Q113">
        <f>ROUND((Source!BZ57/100)*ROUND((Source!AF57*Source!AV57)*Source!I57, 2), 2)</f>
        <v>0</v>
      </c>
      <c r="R113">
        <f>Source!X57</f>
        <v>0</v>
      </c>
      <c r="S113">
        <f>ROUND((Source!CA57/100)*ROUND((Source!AF57*Source!AV57)*Source!I57, 2), 2)</f>
        <v>0</v>
      </c>
      <c r="T113">
        <f>Source!Y57</f>
        <v>0</v>
      </c>
      <c r="U113">
        <f>ROUND((175/100)*ROUND((Source!AE57*Source!AV57)*Source!I57, 2), 2)</f>
        <v>0</v>
      </c>
      <c r="V113">
        <f>ROUND((108/100)*ROUND(Source!CS57*Source!I57, 2), 2)</f>
        <v>0</v>
      </c>
    </row>
    <row r="114" spans="1:22" ht="14.25" x14ac:dyDescent="0.2">
      <c r="A114" s="39"/>
      <c r="B114" s="39"/>
      <c r="C114" s="39" t="s">
        <v>496</v>
      </c>
      <c r="D114" s="40" t="s">
        <v>497</v>
      </c>
      <c r="E114" s="12">
        <f>Source!AT56</f>
        <v>70</v>
      </c>
      <c r="F114" s="42"/>
      <c r="G114" s="41"/>
      <c r="H114" s="12"/>
      <c r="I114" s="12"/>
      <c r="J114" s="42">
        <f>SUM(R109:R113)</f>
        <v>36.549999999999997</v>
      </c>
      <c r="K114" s="42"/>
    </row>
    <row r="115" spans="1:22" ht="14.25" x14ac:dyDescent="0.2">
      <c r="A115" s="39"/>
      <c r="B115" s="39"/>
      <c r="C115" s="39" t="s">
        <v>498</v>
      </c>
      <c r="D115" s="40" t="s">
        <v>497</v>
      </c>
      <c r="E115" s="12">
        <f>Source!AU56</f>
        <v>10</v>
      </c>
      <c r="F115" s="42"/>
      <c r="G115" s="41"/>
      <c r="H115" s="12"/>
      <c r="I115" s="12"/>
      <c r="J115" s="42">
        <f>SUM(T109:T114)</f>
        <v>5.22</v>
      </c>
      <c r="K115" s="42"/>
    </row>
    <row r="116" spans="1:22" ht="14.25" x14ac:dyDescent="0.2">
      <c r="A116" s="39"/>
      <c r="B116" s="39"/>
      <c r="C116" s="39" t="s">
        <v>500</v>
      </c>
      <c r="D116" s="40" t="s">
        <v>501</v>
      </c>
      <c r="E116" s="12">
        <f>Source!AQ56</f>
        <v>0.57999999999999996</v>
      </c>
      <c r="F116" s="42"/>
      <c r="G116" s="41" t="str">
        <f>Source!DI56</f>
        <v>*1,05</v>
      </c>
      <c r="H116" s="12">
        <f>Source!AV56</f>
        <v>1</v>
      </c>
      <c r="I116" s="12"/>
      <c r="J116" s="42"/>
      <c r="K116" s="42">
        <f>Source!U56</f>
        <v>7.9170000000000004E-2</v>
      </c>
    </row>
    <row r="117" spans="1:22" ht="15" x14ac:dyDescent="0.25">
      <c r="A117" s="49"/>
      <c r="B117" s="49"/>
      <c r="C117" s="49"/>
      <c r="D117" s="49"/>
      <c r="E117" s="49"/>
      <c r="F117" s="49"/>
      <c r="G117" s="49"/>
      <c r="H117" s="49"/>
      <c r="I117" s="50">
        <f>J111+J112+J114+J115+SUM(J113:J113)</f>
        <v>981.37</v>
      </c>
      <c r="J117" s="50"/>
      <c r="K117" s="51">
        <f>IF(Source!I56&lt;&gt;0, ROUND(I117/Source!I56, 2), 0)</f>
        <v>7549</v>
      </c>
      <c r="P117" s="45">
        <f>I117</f>
        <v>981.37</v>
      </c>
    </row>
    <row r="118" spans="1:22" ht="165" x14ac:dyDescent="0.2">
      <c r="A118" s="39">
        <v>11</v>
      </c>
      <c r="B118" s="39" t="s">
        <v>510</v>
      </c>
      <c r="C118" s="39" t="s">
        <v>511</v>
      </c>
      <c r="D118" s="40" t="str">
        <f>Source!H58</f>
        <v>кондиционер</v>
      </c>
      <c r="E118" s="12">
        <f>Source!I58</f>
        <v>1</v>
      </c>
      <c r="F118" s="42"/>
      <c r="G118" s="41"/>
      <c r="H118" s="12"/>
      <c r="I118" s="12"/>
      <c r="J118" s="42"/>
      <c r="K118" s="42"/>
      <c r="Q118">
        <f>ROUND((Source!BZ58/100)*ROUND((Source!AF58*Source!AV58)*Source!I58, 2), 2)</f>
        <v>4085.28</v>
      </c>
      <c r="R118">
        <f>Source!X58</f>
        <v>4085.28</v>
      </c>
      <c r="S118">
        <f>ROUND((Source!CA58/100)*ROUND((Source!AF58*Source!AV58)*Source!I58, 2), 2)</f>
        <v>583.61</v>
      </c>
      <c r="T118">
        <f>Source!Y58</f>
        <v>583.61</v>
      </c>
      <c r="U118">
        <f>ROUND((175/100)*ROUND((Source!AE58*Source!AV58)*Source!I58, 2), 2)</f>
        <v>0</v>
      </c>
      <c r="V118">
        <f>ROUND((108/100)*ROUND(Source!CS58*Source!I58, 2), 2)</f>
        <v>0</v>
      </c>
    </row>
    <row r="119" spans="1:22" ht="14.25" x14ac:dyDescent="0.2">
      <c r="A119" s="39"/>
      <c r="B119" s="39"/>
      <c r="C119" s="39" t="s">
        <v>492</v>
      </c>
      <c r="D119" s="40"/>
      <c r="E119" s="12"/>
      <c r="F119" s="42">
        <f>Source!AO58</f>
        <v>5558.21</v>
      </c>
      <c r="G119" s="41" t="str">
        <f>Source!DG58</f>
        <v>*1,05</v>
      </c>
      <c r="H119" s="12">
        <f>Source!AV58</f>
        <v>1</v>
      </c>
      <c r="I119" s="12">
        <f>IF(Source!BA58&lt;&gt; 0, Source!BA58, 1)</f>
        <v>1</v>
      </c>
      <c r="J119" s="42">
        <f>Source!S58</f>
        <v>5836.12</v>
      </c>
      <c r="K119" s="42"/>
    </row>
    <row r="120" spans="1:22" ht="14.25" x14ac:dyDescent="0.2">
      <c r="A120" s="39"/>
      <c r="B120" s="39"/>
      <c r="C120" s="39" t="s">
        <v>496</v>
      </c>
      <c r="D120" s="40" t="s">
        <v>497</v>
      </c>
      <c r="E120" s="12">
        <f>Source!AT58</f>
        <v>70</v>
      </c>
      <c r="F120" s="42"/>
      <c r="G120" s="41"/>
      <c r="H120" s="12"/>
      <c r="I120" s="12"/>
      <c r="J120" s="42">
        <f>SUM(R118:R119)</f>
        <v>4085.28</v>
      </c>
      <c r="K120" s="42"/>
    </row>
    <row r="121" spans="1:22" ht="14.25" x14ac:dyDescent="0.2">
      <c r="A121" s="39"/>
      <c r="B121" s="39"/>
      <c r="C121" s="39" t="s">
        <v>498</v>
      </c>
      <c r="D121" s="40" t="s">
        <v>497</v>
      </c>
      <c r="E121" s="12">
        <f>Source!AU58</f>
        <v>10</v>
      </c>
      <c r="F121" s="42"/>
      <c r="G121" s="41"/>
      <c r="H121" s="12"/>
      <c r="I121" s="12"/>
      <c r="J121" s="42">
        <f>SUM(T118:T120)</f>
        <v>583.61</v>
      </c>
      <c r="K121" s="42"/>
    </row>
    <row r="122" spans="1:22" ht="14.25" x14ac:dyDescent="0.2">
      <c r="A122" s="39"/>
      <c r="B122" s="39"/>
      <c r="C122" s="39" t="s">
        <v>500</v>
      </c>
      <c r="D122" s="40" t="s">
        <v>501</v>
      </c>
      <c r="E122" s="12">
        <f>Source!AQ58</f>
        <v>6.2</v>
      </c>
      <c r="F122" s="42"/>
      <c r="G122" s="41" t="str">
        <f>Source!DI58</f>
        <v>*1,05</v>
      </c>
      <c r="H122" s="12">
        <f>Source!AV58</f>
        <v>1</v>
      </c>
      <c r="I122" s="12"/>
      <c r="J122" s="42"/>
      <c r="K122" s="42">
        <f>Source!U58</f>
        <v>6.5100000000000007</v>
      </c>
    </row>
    <row r="123" spans="1:22" ht="15" x14ac:dyDescent="0.25">
      <c r="A123" s="49"/>
      <c r="B123" s="49"/>
      <c r="C123" s="49"/>
      <c r="D123" s="49"/>
      <c r="E123" s="49"/>
      <c r="F123" s="49"/>
      <c r="G123" s="49"/>
      <c r="H123" s="49"/>
      <c r="I123" s="50">
        <f>J119+J120+J121</f>
        <v>10505.01</v>
      </c>
      <c r="J123" s="50"/>
      <c r="K123" s="51">
        <f>IF(Source!I58&lt;&gt;0, ROUND(I123/Source!I58, 2), 0)</f>
        <v>10505.01</v>
      </c>
      <c r="P123" s="45">
        <f>I123</f>
        <v>10505.01</v>
      </c>
    </row>
    <row r="124" spans="1:22" ht="108" x14ac:dyDescent="0.2">
      <c r="A124" s="39">
        <v>12</v>
      </c>
      <c r="B124" s="39" t="s">
        <v>506</v>
      </c>
      <c r="C124" s="39" t="s">
        <v>515</v>
      </c>
      <c r="D124" s="40" t="str">
        <f>Source!H59</f>
        <v>шт.</v>
      </c>
      <c r="E124" s="12">
        <f>Source!I59</f>
        <v>1</v>
      </c>
      <c r="F124" s="42"/>
      <c r="G124" s="41"/>
      <c r="H124" s="12"/>
      <c r="I124" s="12"/>
      <c r="J124" s="42"/>
      <c r="K124" s="42"/>
      <c r="Q124">
        <f>ROUND((Source!BZ59/100)*ROUND((Source!AF59*Source!AV59)*Source!I59, 2), 2)</f>
        <v>17414.32</v>
      </c>
      <c r="R124">
        <f>Source!X59</f>
        <v>17414.32</v>
      </c>
      <c r="S124">
        <f>ROUND((Source!CA59/100)*ROUND((Source!AF59*Source!AV59)*Source!I59, 2), 2)</f>
        <v>2487.7600000000002</v>
      </c>
      <c r="T124">
        <f>Source!Y59</f>
        <v>2487.7600000000002</v>
      </c>
      <c r="U124">
        <f>ROUND((175/100)*ROUND((Source!AE59*Source!AV59)*Source!I59, 2), 2)</f>
        <v>0</v>
      </c>
      <c r="V124">
        <f>ROUND((108/100)*ROUND(Source!CS59*Source!I59, 2), 2)</f>
        <v>0</v>
      </c>
    </row>
    <row r="125" spans="1:22" ht="14.25" x14ac:dyDescent="0.2">
      <c r="A125" s="39"/>
      <c r="B125" s="39"/>
      <c r="C125" s="39" t="s">
        <v>492</v>
      </c>
      <c r="D125" s="40"/>
      <c r="E125" s="12"/>
      <c r="F125" s="42">
        <f>Source!AO59</f>
        <v>23692.95</v>
      </c>
      <c r="G125" s="41" t="str">
        <f>Source!DG59</f>
        <v>*1,05</v>
      </c>
      <c r="H125" s="12">
        <f>Source!AV59</f>
        <v>1</v>
      </c>
      <c r="I125" s="12">
        <f>IF(Source!BA59&lt;&gt; 0, Source!BA59, 1)</f>
        <v>1</v>
      </c>
      <c r="J125" s="42">
        <f>Source!S59</f>
        <v>24877.599999999999</v>
      </c>
      <c r="K125" s="42"/>
    </row>
    <row r="126" spans="1:22" ht="14.25" x14ac:dyDescent="0.2">
      <c r="A126" s="39"/>
      <c r="B126" s="39"/>
      <c r="C126" s="39" t="s">
        <v>495</v>
      </c>
      <c r="D126" s="40"/>
      <c r="E126" s="12"/>
      <c r="F126" s="42">
        <f>Source!AL59</f>
        <v>7153.67</v>
      </c>
      <c r="G126" s="41" t="str">
        <f>Source!DD59</f>
        <v/>
      </c>
      <c r="H126" s="12">
        <f>Source!AW59</f>
        <v>1</v>
      </c>
      <c r="I126" s="12">
        <f>IF(Source!BC59&lt;&gt; 0, Source!BC59, 1)</f>
        <v>1</v>
      </c>
      <c r="J126" s="42">
        <f>Source!P59</f>
        <v>7153.67</v>
      </c>
      <c r="K126" s="42"/>
    </row>
    <row r="127" spans="1:22" ht="14.25" x14ac:dyDescent="0.2">
      <c r="A127" s="39"/>
      <c r="B127" s="39"/>
      <c r="C127" s="39" t="s">
        <v>496</v>
      </c>
      <c r="D127" s="40" t="s">
        <v>497</v>
      </c>
      <c r="E127" s="12">
        <f>Source!AT59</f>
        <v>70</v>
      </c>
      <c r="F127" s="42"/>
      <c r="G127" s="41"/>
      <c r="H127" s="12"/>
      <c r="I127" s="12"/>
      <c r="J127" s="42">
        <f>SUM(R124:R126)</f>
        <v>17414.32</v>
      </c>
      <c r="K127" s="42"/>
    </row>
    <row r="128" spans="1:22" ht="14.25" x14ac:dyDescent="0.2">
      <c r="A128" s="39"/>
      <c r="B128" s="39"/>
      <c r="C128" s="39" t="s">
        <v>498</v>
      </c>
      <c r="D128" s="40" t="s">
        <v>497</v>
      </c>
      <c r="E128" s="12">
        <f>Source!AU59</f>
        <v>10</v>
      </c>
      <c r="F128" s="42"/>
      <c r="G128" s="41"/>
      <c r="H128" s="12"/>
      <c r="I128" s="12"/>
      <c r="J128" s="42">
        <f>SUM(T124:T127)</f>
        <v>2487.7600000000002</v>
      </c>
      <c r="K128" s="42"/>
    </row>
    <row r="129" spans="1:22" ht="14.25" x14ac:dyDescent="0.2">
      <c r="A129" s="39"/>
      <c r="B129" s="39"/>
      <c r="C129" s="39" t="s">
        <v>500</v>
      </c>
      <c r="D129" s="40" t="s">
        <v>501</v>
      </c>
      <c r="E129" s="12">
        <f>Source!AQ59</f>
        <v>37</v>
      </c>
      <c r="F129" s="42"/>
      <c r="G129" s="41" t="str">
        <f>Source!DI59</f>
        <v>*1,05</v>
      </c>
      <c r="H129" s="12">
        <f>Source!AV59</f>
        <v>1</v>
      </c>
      <c r="I129" s="12"/>
      <c r="J129" s="42"/>
      <c r="K129" s="42">
        <f>Source!U59</f>
        <v>38.85</v>
      </c>
    </row>
    <row r="130" spans="1:22" ht="15" x14ac:dyDescent="0.25">
      <c r="A130" s="49"/>
      <c r="B130" s="49"/>
      <c r="C130" s="49"/>
      <c r="D130" s="49"/>
      <c r="E130" s="49"/>
      <c r="F130" s="49"/>
      <c r="G130" s="49"/>
      <c r="H130" s="49"/>
      <c r="I130" s="50">
        <f>J125+J126+J127+J128</f>
        <v>51933.35</v>
      </c>
      <c r="J130" s="50"/>
      <c r="K130" s="51">
        <f>IF(Source!I59&lt;&gt;0, ROUND(I130/Source!I59, 2), 0)</f>
        <v>51933.35</v>
      </c>
      <c r="P130" s="45">
        <f>I130</f>
        <v>51933.35</v>
      </c>
    </row>
    <row r="131" spans="1:22" ht="165" x14ac:dyDescent="0.2">
      <c r="A131" s="39">
        <v>13</v>
      </c>
      <c r="B131" s="39" t="s">
        <v>510</v>
      </c>
      <c r="C131" s="39" t="s">
        <v>511</v>
      </c>
      <c r="D131" s="40" t="str">
        <f>Source!H60</f>
        <v>кондиционер</v>
      </c>
      <c r="E131" s="12">
        <f>Source!I60</f>
        <v>1</v>
      </c>
      <c r="F131" s="42"/>
      <c r="G131" s="41"/>
      <c r="H131" s="12"/>
      <c r="I131" s="12"/>
      <c r="J131" s="42"/>
      <c r="K131" s="42"/>
      <c r="Q131">
        <f>ROUND((Source!BZ60/100)*ROUND((Source!AF60*Source!AV60)*Source!I60, 2), 2)</f>
        <v>4085.28</v>
      </c>
      <c r="R131">
        <f>Source!X60</f>
        <v>4085.28</v>
      </c>
      <c r="S131">
        <f>ROUND((Source!CA60/100)*ROUND((Source!AF60*Source!AV60)*Source!I60, 2), 2)</f>
        <v>583.61</v>
      </c>
      <c r="T131">
        <f>Source!Y60</f>
        <v>583.61</v>
      </c>
      <c r="U131">
        <f>ROUND((175/100)*ROUND((Source!AE60*Source!AV60)*Source!I60, 2), 2)</f>
        <v>0</v>
      </c>
      <c r="V131">
        <f>ROUND((108/100)*ROUND(Source!CS60*Source!I60, 2), 2)</f>
        <v>0</v>
      </c>
    </row>
    <row r="132" spans="1:22" ht="14.25" x14ac:dyDescent="0.2">
      <c r="A132" s="39"/>
      <c r="B132" s="39"/>
      <c r="C132" s="39" t="s">
        <v>492</v>
      </c>
      <c r="D132" s="40"/>
      <c r="E132" s="12"/>
      <c r="F132" s="42">
        <f>Source!AO60</f>
        <v>5558.21</v>
      </c>
      <c r="G132" s="41" t="str">
        <f>Source!DG60</f>
        <v>*1,05</v>
      </c>
      <c r="H132" s="12">
        <f>Source!AV60</f>
        <v>1</v>
      </c>
      <c r="I132" s="12">
        <f>IF(Source!BA60&lt;&gt; 0, Source!BA60, 1)</f>
        <v>1</v>
      </c>
      <c r="J132" s="42">
        <f>Source!S60</f>
        <v>5836.12</v>
      </c>
      <c r="K132" s="42"/>
    </row>
    <row r="133" spans="1:22" ht="14.25" x14ac:dyDescent="0.2">
      <c r="A133" s="39"/>
      <c r="B133" s="39"/>
      <c r="C133" s="39" t="s">
        <v>496</v>
      </c>
      <c r="D133" s="40" t="s">
        <v>497</v>
      </c>
      <c r="E133" s="12">
        <f>Source!AT60</f>
        <v>70</v>
      </c>
      <c r="F133" s="42"/>
      <c r="G133" s="41"/>
      <c r="H133" s="12"/>
      <c r="I133" s="12"/>
      <c r="J133" s="42">
        <f>SUM(R131:R132)</f>
        <v>4085.28</v>
      </c>
      <c r="K133" s="42"/>
    </row>
    <row r="134" spans="1:22" ht="14.25" x14ac:dyDescent="0.2">
      <c r="A134" s="39"/>
      <c r="B134" s="39"/>
      <c r="C134" s="39" t="s">
        <v>498</v>
      </c>
      <c r="D134" s="40" t="s">
        <v>497</v>
      </c>
      <c r="E134" s="12">
        <f>Source!AU60</f>
        <v>10</v>
      </c>
      <c r="F134" s="42"/>
      <c r="G134" s="41"/>
      <c r="H134" s="12"/>
      <c r="I134" s="12"/>
      <c r="J134" s="42">
        <f>SUM(T131:T133)</f>
        <v>583.61</v>
      </c>
      <c r="K134" s="42"/>
    </row>
    <row r="135" spans="1:22" ht="14.25" x14ac:dyDescent="0.2">
      <c r="A135" s="39"/>
      <c r="B135" s="39"/>
      <c r="C135" s="39" t="s">
        <v>500</v>
      </c>
      <c r="D135" s="40" t="s">
        <v>501</v>
      </c>
      <c r="E135" s="12">
        <f>Source!AQ60</f>
        <v>6.2</v>
      </c>
      <c r="F135" s="42"/>
      <c r="G135" s="41" t="str">
        <f>Source!DI60</f>
        <v>*1,05</v>
      </c>
      <c r="H135" s="12">
        <f>Source!AV60</f>
        <v>1</v>
      </c>
      <c r="I135" s="12"/>
      <c r="J135" s="42"/>
      <c r="K135" s="42">
        <f>Source!U60</f>
        <v>6.5100000000000007</v>
      </c>
    </row>
    <row r="136" spans="1:22" ht="15" x14ac:dyDescent="0.25">
      <c r="A136" s="49"/>
      <c r="B136" s="49"/>
      <c r="C136" s="49"/>
      <c r="D136" s="49"/>
      <c r="E136" s="49"/>
      <c r="F136" s="49"/>
      <c r="G136" s="49"/>
      <c r="H136" s="49"/>
      <c r="I136" s="50">
        <f>J132+J133+J134</f>
        <v>10505.01</v>
      </c>
      <c r="J136" s="50"/>
      <c r="K136" s="51">
        <f>IF(Source!I60&lt;&gt;0, ROUND(I136/Source!I60, 2), 0)</f>
        <v>10505.01</v>
      </c>
      <c r="P136" s="45">
        <f>I136</f>
        <v>10505.01</v>
      </c>
    </row>
    <row r="137" spans="1:22" ht="93.75" x14ac:dyDescent="0.2">
      <c r="A137" s="39">
        <v>14</v>
      </c>
      <c r="B137" s="39" t="s">
        <v>516</v>
      </c>
      <c r="C137" s="39" t="s">
        <v>517</v>
      </c>
      <c r="D137" s="40" t="str">
        <f>Source!H61</f>
        <v>1 блок</v>
      </c>
      <c r="E137" s="12">
        <f>Source!I61</f>
        <v>1</v>
      </c>
      <c r="F137" s="42"/>
      <c r="G137" s="41"/>
      <c r="H137" s="12"/>
      <c r="I137" s="12"/>
      <c r="J137" s="42"/>
      <c r="K137" s="42"/>
      <c r="Q137">
        <f>ROUND((Source!BZ61/100)*ROUND((Source!AF61*Source!AV61)*Source!I61, 2), 2)</f>
        <v>940.76</v>
      </c>
      <c r="R137">
        <f>Source!X61</f>
        <v>940.76</v>
      </c>
      <c r="S137">
        <f>ROUND((Source!CA61/100)*ROUND((Source!AF61*Source!AV61)*Source!I61, 2), 2)</f>
        <v>134.38999999999999</v>
      </c>
      <c r="T137">
        <f>Source!Y61</f>
        <v>134.38999999999999</v>
      </c>
      <c r="U137">
        <f>ROUND((175/100)*ROUND((Source!AE61*Source!AV61)*Source!I61, 2), 2)</f>
        <v>0.09</v>
      </c>
      <c r="V137">
        <f>ROUND((108/100)*ROUND(Source!CS61*Source!I61, 2), 2)</f>
        <v>0.05</v>
      </c>
    </row>
    <row r="138" spans="1:22" ht="14.25" x14ac:dyDescent="0.2">
      <c r="A138" s="39"/>
      <c r="B138" s="39"/>
      <c r="C138" s="39" t="s">
        <v>492</v>
      </c>
      <c r="D138" s="40"/>
      <c r="E138" s="12"/>
      <c r="F138" s="42">
        <f>Source!AO61</f>
        <v>1279.94</v>
      </c>
      <c r="G138" s="41" t="str">
        <f>Source!DG61</f>
        <v>*1,05</v>
      </c>
      <c r="H138" s="12">
        <f>Source!AV61</f>
        <v>1</v>
      </c>
      <c r="I138" s="12">
        <f>IF(Source!BA61&lt;&gt; 0, Source!BA61, 1)</f>
        <v>1</v>
      </c>
      <c r="J138" s="42">
        <f>Source!S61</f>
        <v>1343.94</v>
      </c>
      <c r="K138" s="42"/>
    </row>
    <row r="139" spans="1:22" ht="14.25" x14ac:dyDescent="0.2">
      <c r="A139" s="39"/>
      <c r="B139" s="39"/>
      <c r="C139" s="39" t="s">
        <v>493</v>
      </c>
      <c r="D139" s="40"/>
      <c r="E139" s="12"/>
      <c r="F139" s="42">
        <f>Source!AM61</f>
        <v>3.62</v>
      </c>
      <c r="G139" s="41" t="str">
        <f>Source!DE61</f>
        <v>*1,05</v>
      </c>
      <c r="H139" s="12">
        <f>Source!AV61</f>
        <v>1</v>
      </c>
      <c r="I139" s="12">
        <f>IF(Source!BB61&lt;&gt; 0, Source!BB61, 1)</f>
        <v>1</v>
      </c>
      <c r="J139" s="42">
        <f>Source!Q61</f>
        <v>3.8</v>
      </c>
      <c r="K139" s="42"/>
    </row>
    <row r="140" spans="1:22" ht="14.25" x14ac:dyDescent="0.2">
      <c r="A140" s="39"/>
      <c r="B140" s="39"/>
      <c r="C140" s="39" t="s">
        <v>494</v>
      </c>
      <c r="D140" s="40"/>
      <c r="E140" s="12"/>
      <c r="F140" s="42">
        <f>Source!AN61</f>
        <v>0.05</v>
      </c>
      <c r="G140" s="41" t="str">
        <f>Source!DF61</f>
        <v>*1,05</v>
      </c>
      <c r="H140" s="12">
        <f>Source!AV61</f>
        <v>1</v>
      </c>
      <c r="I140" s="12">
        <f>IF(Source!BS61&lt;&gt; 0, Source!BS61, 1)</f>
        <v>1</v>
      </c>
      <c r="J140" s="43">
        <f>Source!R61</f>
        <v>0.05</v>
      </c>
      <c r="K140" s="42"/>
    </row>
    <row r="141" spans="1:22" ht="14.25" x14ac:dyDescent="0.2">
      <c r="A141" s="39"/>
      <c r="B141" s="39"/>
      <c r="C141" s="39" t="s">
        <v>495</v>
      </c>
      <c r="D141" s="40"/>
      <c r="E141" s="12"/>
      <c r="F141" s="42">
        <f>Source!AL61</f>
        <v>0.91</v>
      </c>
      <c r="G141" s="41" t="str">
        <f>Source!DD61</f>
        <v/>
      </c>
      <c r="H141" s="12">
        <f>Source!AW61</f>
        <v>1</v>
      </c>
      <c r="I141" s="12">
        <f>IF(Source!BC61&lt;&gt; 0, Source!BC61, 1)</f>
        <v>1</v>
      </c>
      <c r="J141" s="42">
        <f>Source!P61</f>
        <v>0.91</v>
      </c>
      <c r="K141" s="42"/>
    </row>
    <row r="142" spans="1:22" ht="14.25" x14ac:dyDescent="0.2">
      <c r="A142" s="39"/>
      <c r="B142" s="39"/>
      <c r="C142" s="39" t="s">
        <v>496</v>
      </c>
      <c r="D142" s="40" t="s">
        <v>497</v>
      </c>
      <c r="E142" s="12">
        <f>Source!AT61</f>
        <v>70</v>
      </c>
      <c r="F142" s="42"/>
      <c r="G142" s="41"/>
      <c r="H142" s="12"/>
      <c r="I142" s="12"/>
      <c r="J142" s="42">
        <f>SUM(R137:R141)</f>
        <v>940.76</v>
      </c>
      <c r="K142" s="42"/>
    </row>
    <row r="143" spans="1:22" ht="14.25" x14ac:dyDescent="0.2">
      <c r="A143" s="39"/>
      <c r="B143" s="39"/>
      <c r="C143" s="39" t="s">
        <v>498</v>
      </c>
      <c r="D143" s="40" t="s">
        <v>497</v>
      </c>
      <c r="E143" s="12">
        <f>Source!AU61</f>
        <v>10</v>
      </c>
      <c r="F143" s="42"/>
      <c r="G143" s="41"/>
      <c r="H143" s="12"/>
      <c r="I143" s="12"/>
      <c r="J143" s="42">
        <f>SUM(T137:T142)</f>
        <v>134.38999999999999</v>
      </c>
      <c r="K143" s="42"/>
    </row>
    <row r="144" spans="1:22" ht="14.25" x14ac:dyDescent="0.2">
      <c r="A144" s="39"/>
      <c r="B144" s="39"/>
      <c r="C144" s="39" t="s">
        <v>499</v>
      </c>
      <c r="D144" s="40" t="s">
        <v>497</v>
      </c>
      <c r="E144" s="12">
        <f>108</f>
        <v>108</v>
      </c>
      <c r="F144" s="42"/>
      <c r="G144" s="41"/>
      <c r="H144" s="12"/>
      <c r="I144" s="12"/>
      <c r="J144" s="42">
        <f>SUM(V137:V143)</f>
        <v>0.05</v>
      </c>
      <c r="K144" s="42"/>
    </row>
    <row r="145" spans="1:22" ht="14.25" x14ac:dyDescent="0.2">
      <c r="A145" s="39"/>
      <c r="B145" s="39"/>
      <c r="C145" s="39" t="s">
        <v>500</v>
      </c>
      <c r="D145" s="40" t="s">
        <v>501</v>
      </c>
      <c r="E145" s="12">
        <f>Source!AQ61</f>
        <v>1.86</v>
      </c>
      <c r="F145" s="42"/>
      <c r="G145" s="41" t="str">
        <f>Source!DI61</f>
        <v>*1,05</v>
      </c>
      <c r="H145" s="12">
        <f>Source!AV61</f>
        <v>1</v>
      </c>
      <c r="I145" s="12"/>
      <c r="J145" s="42"/>
      <c r="K145" s="42">
        <f>Source!U61</f>
        <v>1.9530000000000003</v>
      </c>
    </row>
    <row r="146" spans="1:22" ht="15" x14ac:dyDescent="0.25">
      <c r="A146" s="49"/>
      <c r="B146" s="49"/>
      <c r="C146" s="49"/>
      <c r="D146" s="49"/>
      <c r="E146" s="49"/>
      <c r="F146" s="49"/>
      <c r="G146" s="49"/>
      <c r="H146" s="49"/>
      <c r="I146" s="50">
        <f>J138+J139+J141+J142+J143+J144</f>
        <v>2423.85</v>
      </c>
      <c r="J146" s="50"/>
      <c r="K146" s="51">
        <f>IF(Source!I61&lt;&gt;0, ROUND(I146/Source!I61, 2), 0)</f>
        <v>2423.85</v>
      </c>
      <c r="P146" s="45">
        <f>I146</f>
        <v>2423.85</v>
      </c>
    </row>
    <row r="147" spans="1:22" ht="93.75" x14ac:dyDescent="0.2">
      <c r="A147" s="39">
        <v>15</v>
      </c>
      <c r="B147" s="39" t="s">
        <v>516</v>
      </c>
      <c r="C147" s="39" t="s">
        <v>518</v>
      </c>
      <c r="D147" s="40" t="str">
        <f>Source!H63</f>
        <v>1 блок</v>
      </c>
      <c r="E147" s="12">
        <f>Source!I63</f>
        <v>1</v>
      </c>
      <c r="F147" s="42"/>
      <c r="G147" s="41"/>
      <c r="H147" s="12"/>
      <c r="I147" s="12"/>
      <c r="J147" s="42"/>
      <c r="K147" s="42"/>
      <c r="Q147">
        <f>ROUND((Source!BZ63/100)*ROUND((Source!AF63*Source!AV63)*Source!I63, 2), 2)</f>
        <v>940.76</v>
      </c>
      <c r="R147">
        <f>Source!X63</f>
        <v>940.76</v>
      </c>
      <c r="S147">
        <f>ROUND((Source!CA63/100)*ROUND((Source!AF63*Source!AV63)*Source!I63, 2), 2)</f>
        <v>134.38999999999999</v>
      </c>
      <c r="T147">
        <f>Source!Y63</f>
        <v>134.38999999999999</v>
      </c>
      <c r="U147">
        <f>ROUND((175/100)*ROUND((Source!AE63*Source!AV63)*Source!I63, 2), 2)</f>
        <v>0.09</v>
      </c>
      <c r="V147">
        <f>ROUND((108/100)*ROUND(Source!CS63*Source!I63, 2), 2)</f>
        <v>0.05</v>
      </c>
    </row>
    <row r="148" spans="1:22" ht="14.25" x14ac:dyDescent="0.2">
      <c r="A148" s="39"/>
      <c r="B148" s="39"/>
      <c r="C148" s="39" t="s">
        <v>492</v>
      </c>
      <c r="D148" s="40"/>
      <c r="E148" s="12"/>
      <c r="F148" s="42">
        <f>Source!AO63</f>
        <v>1279.94</v>
      </c>
      <c r="G148" s="41" t="str">
        <f>Source!DG63</f>
        <v>*1,05</v>
      </c>
      <c r="H148" s="12">
        <f>Source!AV63</f>
        <v>1</v>
      </c>
      <c r="I148" s="12">
        <f>IF(Source!BA63&lt;&gt; 0, Source!BA63, 1)</f>
        <v>1</v>
      </c>
      <c r="J148" s="42">
        <f>Source!S63</f>
        <v>1343.94</v>
      </c>
      <c r="K148" s="42"/>
    </row>
    <row r="149" spans="1:22" ht="14.25" x14ac:dyDescent="0.2">
      <c r="A149" s="39"/>
      <c r="B149" s="39"/>
      <c r="C149" s="39" t="s">
        <v>493</v>
      </c>
      <c r="D149" s="40"/>
      <c r="E149" s="12"/>
      <c r="F149" s="42">
        <f>Source!AM63</f>
        <v>3.62</v>
      </c>
      <c r="G149" s="41" t="str">
        <f>Source!DE63</f>
        <v>*1,05</v>
      </c>
      <c r="H149" s="12">
        <f>Source!AV63</f>
        <v>1</v>
      </c>
      <c r="I149" s="12">
        <f>IF(Source!BB63&lt;&gt; 0, Source!BB63, 1)</f>
        <v>1</v>
      </c>
      <c r="J149" s="42">
        <f>Source!Q63</f>
        <v>3.8</v>
      </c>
      <c r="K149" s="42"/>
    </row>
    <row r="150" spans="1:22" ht="14.25" x14ac:dyDescent="0.2">
      <c r="A150" s="39"/>
      <c r="B150" s="39"/>
      <c r="C150" s="39" t="s">
        <v>494</v>
      </c>
      <c r="D150" s="40"/>
      <c r="E150" s="12"/>
      <c r="F150" s="42">
        <f>Source!AN63</f>
        <v>0.05</v>
      </c>
      <c r="G150" s="41" t="str">
        <f>Source!DF63</f>
        <v>*1,05</v>
      </c>
      <c r="H150" s="12">
        <f>Source!AV63</f>
        <v>1</v>
      </c>
      <c r="I150" s="12">
        <f>IF(Source!BS63&lt;&gt; 0, Source!BS63, 1)</f>
        <v>1</v>
      </c>
      <c r="J150" s="43">
        <f>Source!R63</f>
        <v>0.05</v>
      </c>
      <c r="K150" s="42"/>
    </row>
    <row r="151" spans="1:22" ht="14.25" x14ac:dyDescent="0.2">
      <c r="A151" s="39"/>
      <c r="B151" s="39"/>
      <c r="C151" s="39" t="s">
        <v>495</v>
      </c>
      <c r="D151" s="40"/>
      <c r="E151" s="12"/>
      <c r="F151" s="42">
        <f>Source!AL63</f>
        <v>0.91</v>
      </c>
      <c r="G151" s="41" t="str">
        <f>Source!DD63</f>
        <v/>
      </c>
      <c r="H151" s="12">
        <f>Source!AW63</f>
        <v>1</v>
      </c>
      <c r="I151" s="12">
        <f>IF(Source!BC63&lt;&gt; 0, Source!BC63, 1)</f>
        <v>1</v>
      </c>
      <c r="J151" s="42">
        <f>Source!P63</f>
        <v>0.91</v>
      </c>
      <c r="K151" s="42"/>
    </row>
    <row r="152" spans="1:22" ht="14.25" x14ac:dyDescent="0.2">
      <c r="A152" s="39"/>
      <c r="B152" s="39"/>
      <c r="C152" s="39" t="s">
        <v>496</v>
      </c>
      <c r="D152" s="40" t="s">
        <v>497</v>
      </c>
      <c r="E152" s="12">
        <f>Source!AT63</f>
        <v>70</v>
      </c>
      <c r="F152" s="42"/>
      <c r="G152" s="41"/>
      <c r="H152" s="12"/>
      <c r="I152" s="12"/>
      <c r="J152" s="42">
        <f>SUM(R147:R151)</f>
        <v>940.76</v>
      </c>
      <c r="K152" s="42"/>
    </row>
    <row r="153" spans="1:22" ht="14.25" x14ac:dyDescent="0.2">
      <c r="A153" s="39"/>
      <c r="B153" s="39"/>
      <c r="C153" s="39" t="s">
        <v>498</v>
      </c>
      <c r="D153" s="40" t="s">
        <v>497</v>
      </c>
      <c r="E153" s="12">
        <f>Source!AU63</f>
        <v>10</v>
      </c>
      <c r="F153" s="42"/>
      <c r="G153" s="41"/>
      <c r="H153" s="12"/>
      <c r="I153" s="12"/>
      <c r="J153" s="42">
        <f>SUM(T147:T152)</f>
        <v>134.38999999999999</v>
      </c>
      <c r="K153" s="42"/>
    </row>
    <row r="154" spans="1:22" ht="14.25" x14ac:dyDescent="0.2">
      <c r="A154" s="39"/>
      <c r="B154" s="39"/>
      <c r="C154" s="39" t="s">
        <v>499</v>
      </c>
      <c r="D154" s="40" t="s">
        <v>497</v>
      </c>
      <c r="E154" s="12">
        <f>108</f>
        <v>108</v>
      </c>
      <c r="F154" s="42"/>
      <c r="G154" s="41"/>
      <c r="H154" s="12"/>
      <c r="I154" s="12"/>
      <c r="J154" s="42">
        <f>SUM(V147:V153)</f>
        <v>0.05</v>
      </c>
      <c r="K154" s="42"/>
    </row>
    <row r="155" spans="1:22" ht="14.25" x14ac:dyDescent="0.2">
      <c r="A155" s="39"/>
      <c r="B155" s="39"/>
      <c r="C155" s="39" t="s">
        <v>500</v>
      </c>
      <c r="D155" s="40" t="s">
        <v>501</v>
      </c>
      <c r="E155" s="12">
        <f>Source!AQ63</f>
        <v>1.86</v>
      </c>
      <c r="F155" s="42"/>
      <c r="G155" s="41" t="str">
        <f>Source!DI63</f>
        <v>*1,05</v>
      </c>
      <c r="H155" s="12">
        <f>Source!AV63</f>
        <v>1</v>
      </c>
      <c r="I155" s="12"/>
      <c r="J155" s="42"/>
      <c r="K155" s="42">
        <f>Source!U63</f>
        <v>1.9530000000000003</v>
      </c>
    </row>
    <row r="156" spans="1:22" ht="15" x14ac:dyDescent="0.25">
      <c r="A156" s="49"/>
      <c r="B156" s="49"/>
      <c r="C156" s="49"/>
      <c r="D156" s="49"/>
      <c r="E156" s="49"/>
      <c r="F156" s="49"/>
      <c r="G156" s="49"/>
      <c r="H156" s="49"/>
      <c r="I156" s="50">
        <f>J148+J149+J151+J152+J153+J154</f>
        <v>2423.85</v>
      </c>
      <c r="J156" s="50"/>
      <c r="K156" s="51">
        <f>IF(Source!I63&lt;&gt;0, ROUND(I156/Source!I63, 2), 0)</f>
        <v>2423.85</v>
      </c>
      <c r="P156" s="45">
        <f>I156</f>
        <v>2423.85</v>
      </c>
    </row>
    <row r="157" spans="1:22" ht="93.75" x14ac:dyDescent="0.2">
      <c r="A157" s="39">
        <v>16</v>
      </c>
      <c r="B157" s="39" t="s">
        <v>490</v>
      </c>
      <c r="C157" s="39" t="s">
        <v>519</v>
      </c>
      <c r="D157" s="40" t="str">
        <f>Source!H65</f>
        <v>1 блок</v>
      </c>
      <c r="E157" s="12">
        <f>Source!I65</f>
        <v>1</v>
      </c>
      <c r="F157" s="42"/>
      <c r="G157" s="41"/>
      <c r="H157" s="12"/>
      <c r="I157" s="12"/>
      <c r="J157" s="42"/>
      <c r="K157" s="42"/>
      <c r="Q157">
        <f>ROUND((Source!BZ65/100)*ROUND((Source!AF65*Source!AV65)*Source!I65, 2), 2)</f>
        <v>1203.77</v>
      </c>
      <c r="R157">
        <f>Source!X65</f>
        <v>1203.77</v>
      </c>
      <c r="S157">
        <f>ROUND((Source!CA65/100)*ROUND((Source!AF65*Source!AV65)*Source!I65, 2), 2)</f>
        <v>171.97</v>
      </c>
      <c r="T157">
        <f>Source!Y65</f>
        <v>171.97</v>
      </c>
      <c r="U157">
        <f>ROUND((175/100)*ROUND((Source!AE65*Source!AV65)*Source!I65, 2), 2)</f>
        <v>0.21</v>
      </c>
      <c r="V157">
        <f>ROUND((108/100)*ROUND(Source!CS65*Source!I65, 2), 2)</f>
        <v>0.13</v>
      </c>
    </row>
    <row r="158" spans="1:22" ht="14.25" x14ac:dyDescent="0.2">
      <c r="A158" s="39"/>
      <c r="B158" s="39"/>
      <c r="C158" s="39" t="s">
        <v>492</v>
      </c>
      <c r="D158" s="40"/>
      <c r="E158" s="12"/>
      <c r="F158" s="42">
        <f>Source!AO65</f>
        <v>1637.78</v>
      </c>
      <c r="G158" s="41" t="str">
        <f>Source!DG65</f>
        <v>*1,05</v>
      </c>
      <c r="H158" s="12">
        <f>Source!AV65</f>
        <v>1</v>
      </c>
      <c r="I158" s="12">
        <f>IF(Source!BA65&lt;&gt; 0, Source!BA65, 1)</f>
        <v>1</v>
      </c>
      <c r="J158" s="42">
        <f>Source!S65</f>
        <v>1719.67</v>
      </c>
      <c r="K158" s="42"/>
    </row>
    <row r="159" spans="1:22" ht="14.25" x14ac:dyDescent="0.2">
      <c r="A159" s="39"/>
      <c r="B159" s="39"/>
      <c r="C159" s="39" t="s">
        <v>493</v>
      </c>
      <c r="D159" s="40"/>
      <c r="E159" s="12"/>
      <c r="F159" s="42">
        <f>Source!AM65</f>
        <v>7.24</v>
      </c>
      <c r="G159" s="41" t="str">
        <f>Source!DE65</f>
        <v>*1,05</v>
      </c>
      <c r="H159" s="12">
        <f>Source!AV65</f>
        <v>1</v>
      </c>
      <c r="I159" s="12">
        <f>IF(Source!BB65&lt;&gt; 0, Source!BB65, 1)</f>
        <v>1</v>
      </c>
      <c r="J159" s="42">
        <f>Source!Q65</f>
        <v>7.6</v>
      </c>
      <c r="K159" s="42"/>
    </row>
    <row r="160" spans="1:22" ht="14.25" x14ac:dyDescent="0.2">
      <c r="A160" s="39"/>
      <c r="B160" s="39"/>
      <c r="C160" s="39" t="s">
        <v>494</v>
      </c>
      <c r="D160" s="40"/>
      <c r="E160" s="12"/>
      <c r="F160" s="42">
        <f>Source!AN65</f>
        <v>0.11</v>
      </c>
      <c r="G160" s="41" t="str">
        <f>Source!DF65</f>
        <v>*1,05</v>
      </c>
      <c r="H160" s="12">
        <f>Source!AV65</f>
        <v>1</v>
      </c>
      <c r="I160" s="12">
        <f>IF(Source!BS65&lt;&gt; 0, Source!BS65, 1)</f>
        <v>1</v>
      </c>
      <c r="J160" s="43">
        <f>Source!R65</f>
        <v>0.12</v>
      </c>
      <c r="K160" s="42"/>
    </row>
    <row r="161" spans="1:22" ht="14.25" x14ac:dyDescent="0.2">
      <c r="A161" s="39"/>
      <c r="B161" s="39"/>
      <c r="C161" s="39" t="s">
        <v>495</v>
      </c>
      <c r="D161" s="40"/>
      <c r="E161" s="12"/>
      <c r="F161" s="42">
        <f>Source!AL65</f>
        <v>2.14</v>
      </c>
      <c r="G161" s="41" t="str">
        <f>Source!DD65</f>
        <v/>
      </c>
      <c r="H161" s="12">
        <f>Source!AW65</f>
        <v>1</v>
      </c>
      <c r="I161" s="12">
        <f>IF(Source!BC65&lt;&gt; 0, Source!BC65, 1)</f>
        <v>1</v>
      </c>
      <c r="J161" s="42">
        <f>Source!P65</f>
        <v>2.14</v>
      </c>
      <c r="K161" s="42"/>
    </row>
    <row r="162" spans="1:22" ht="41.25" x14ac:dyDescent="0.2">
      <c r="A162" s="39" t="s">
        <v>119</v>
      </c>
      <c r="B162" s="39" t="str">
        <f>Source!F66</f>
        <v>https://zstock.ru/</v>
      </c>
      <c r="C162" s="39" t="s">
        <v>520</v>
      </c>
      <c r="D162" s="40" t="str">
        <f>Source!H66</f>
        <v>ШТ</v>
      </c>
      <c r="E162" s="12">
        <f>Source!I66</f>
        <v>1</v>
      </c>
      <c r="F162" s="42">
        <f>Source!AK66</f>
        <v>1663.77</v>
      </c>
      <c r="G162" s="44" t="s">
        <v>3</v>
      </c>
      <c r="H162" s="12">
        <f>Source!AW66</f>
        <v>1</v>
      </c>
      <c r="I162" s="12">
        <f>IF(Source!BC66&lt;&gt; 0, Source!BC66, 1)</f>
        <v>1</v>
      </c>
      <c r="J162" s="42">
        <f>Source!O66</f>
        <v>1663.77</v>
      </c>
      <c r="K162" s="42"/>
      <c r="Q162">
        <f>ROUND((Source!BZ66/100)*ROUND((Source!AF66*Source!AV66)*Source!I66, 2), 2)</f>
        <v>0</v>
      </c>
      <c r="R162">
        <f>Source!X66</f>
        <v>0</v>
      </c>
      <c r="S162">
        <f>ROUND((Source!CA66/100)*ROUND((Source!AF66*Source!AV66)*Source!I66, 2), 2)</f>
        <v>0</v>
      </c>
      <c r="T162">
        <f>Source!Y66</f>
        <v>0</v>
      </c>
      <c r="U162">
        <f>ROUND((175/100)*ROUND((Source!AE66*Source!AV66)*Source!I66, 2), 2)</f>
        <v>0</v>
      </c>
      <c r="V162">
        <f>ROUND((108/100)*ROUND(Source!CS66*Source!I66, 2), 2)</f>
        <v>0</v>
      </c>
    </row>
    <row r="163" spans="1:22" ht="14.25" x14ac:dyDescent="0.2">
      <c r="A163" s="39"/>
      <c r="B163" s="39"/>
      <c r="C163" s="39" t="s">
        <v>496</v>
      </c>
      <c r="D163" s="40" t="s">
        <v>497</v>
      </c>
      <c r="E163" s="12">
        <f>Source!AT65</f>
        <v>70</v>
      </c>
      <c r="F163" s="42"/>
      <c r="G163" s="41"/>
      <c r="H163" s="12"/>
      <c r="I163" s="12"/>
      <c r="J163" s="42">
        <f>SUM(R157:R162)</f>
        <v>1203.77</v>
      </c>
      <c r="K163" s="42"/>
    </row>
    <row r="164" spans="1:22" ht="14.25" x14ac:dyDescent="0.2">
      <c r="A164" s="39"/>
      <c r="B164" s="39"/>
      <c r="C164" s="39" t="s">
        <v>498</v>
      </c>
      <c r="D164" s="40" t="s">
        <v>497</v>
      </c>
      <c r="E164" s="12">
        <f>Source!AU65</f>
        <v>10</v>
      </c>
      <c r="F164" s="42"/>
      <c r="G164" s="41"/>
      <c r="H164" s="12"/>
      <c r="I164" s="12"/>
      <c r="J164" s="42">
        <f>SUM(T157:T163)</f>
        <v>171.97</v>
      </c>
      <c r="K164" s="42"/>
    </row>
    <row r="165" spans="1:22" ht="14.25" x14ac:dyDescent="0.2">
      <c r="A165" s="39"/>
      <c r="B165" s="39"/>
      <c r="C165" s="39" t="s">
        <v>499</v>
      </c>
      <c r="D165" s="40" t="s">
        <v>497</v>
      </c>
      <c r="E165" s="12">
        <f>108</f>
        <v>108</v>
      </c>
      <c r="F165" s="42"/>
      <c r="G165" s="41"/>
      <c r="H165" s="12"/>
      <c r="I165" s="12"/>
      <c r="J165" s="42">
        <f>SUM(V157:V164)</f>
        <v>0.13</v>
      </c>
      <c r="K165" s="42"/>
    </row>
    <row r="166" spans="1:22" ht="14.25" x14ac:dyDescent="0.2">
      <c r="A166" s="39"/>
      <c r="B166" s="39"/>
      <c r="C166" s="39" t="s">
        <v>500</v>
      </c>
      <c r="D166" s="40" t="s">
        <v>501</v>
      </c>
      <c r="E166" s="12">
        <f>Source!AQ65</f>
        <v>2.38</v>
      </c>
      <c r="F166" s="42"/>
      <c r="G166" s="41" t="str">
        <f>Source!DI65</f>
        <v>*1,05</v>
      </c>
      <c r="H166" s="12">
        <f>Source!AV65</f>
        <v>1</v>
      </c>
      <c r="I166" s="12"/>
      <c r="J166" s="42"/>
      <c r="K166" s="42">
        <f>Source!U65</f>
        <v>2.4990000000000001</v>
      </c>
    </row>
    <row r="167" spans="1:22" ht="15" x14ac:dyDescent="0.25">
      <c r="A167" s="49"/>
      <c r="B167" s="49"/>
      <c r="C167" s="49"/>
      <c r="D167" s="49"/>
      <c r="E167" s="49"/>
      <c r="F167" s="49"/>
      <c r="G167" s="49"/>
      <c r="H167" s="49"/>
      <c r="I167" s="50">
        <f>J158+J159+J161+J163+J164+J165+SUM(J162:J162)</f>
        <v>4769.05</v>
      </c>
      <c r="J167" s="50"/>
      <c r="K167" s="51">
        <f>IF(Source!I65&lt;&gt;0, ROUND(I167/Source!I65, 2), 0)</f>
        <v>4769.05</v>
      </c>
      <c r="P167" s="45">
        <f>I167</f>
        <v>4769.05</v>
      </c>
    </row>
    <row r="168" spans="1:22" ht="93.75" x14ac:dyDescent="0.2">
      <c r="A168" s="39">
        <v>17</v>
      </c>
      <c r="B168" s="39" t="s">
        <v>516</v>
      </c>
      <c r="C168" s="39" t="s">
        <v>521</v>
      </c>
      <c r="D168" s="40" t="str">
        <f>Source!H72</f>
        <v>1 блок</v>
      </c>
      <c r="E168" s="12">
        <f>Source!I72</f>
        <v>1</v>
      </c>
      <c r="F168" s="42"/>
      <c r="G168" s="41"/>
      <c r="H168" s="12"/>
      <c r="I168" s="12"/>
      <c r="J168" s="42"/>
      <c r="K168" s="42"/>
      <c r="Q168">
        <f>ROUND((Source!BZ72/100)*ROUND((Source!AF72*Source!AV72)*Source!I72, 2), 2)</f>
        <v>940.76</v>
      </c>
      <c r="R168">
        <f>Source!X72</f>
        <v>940.76</v>
      </c>
      <c r="S168">
        <f>ROUND((Source!CA72/100)*ROUND((Source!AF72*Source!AV72)*Source!I72, 2), 2)</f>
        <v>134.38999999999999</v>
      </c>
      <c r="T168">
        <f>Source!Y72</f>
        <v>134.38999999999999</v>
      </c>
      <c r="U168">
        <f>ROUND((175/100)*ROUND((Source!AE72*Source!AV72)*Source!I72, 2), 2)</f>
        <v>0.09</v>
      </c>
      <c r="V168">
        <f>ROUND((108/100)*ROUND(Source!CS72*Source!I72, 2), 2)</f>
        <v>0.05</v>
      </c>
    </row>
    <row r="169" spans="1:22" ht="14.25" x14ac:dyDescent="0.2">
      <c r="A169" s="39"/>
      <c r="B169" s="39"/>
      <c r="C169" s="39" t="s">
        <v>492</v>
      </c>
      <c r="D169" s="40"/>
      <c r="E169" s="12"/>
      <c r="F169" s="42">
        <f>Source!AO72</f>
        <v>1279.94</v>
      </c>
      <c r="G169" s="41" t="str">
        <f>Source!DG72</f>
        <v>*1,05</v>
      </c>
      <c r="H169" s="12">
        <f>Source!AV72</f>
        <v>1</v>
      </c>
      <c r="I169" s="12">
        <f>IF(Source!BA72&lt;&gt; 0, Source!BA72, 1)</f>
        <v>1</v>
      </c>
      <c r="J169" s="42">
        <f>Source!S72</f>
        <v>1343.94</v>
      </c>
      <c r="K169" s="42"/>
    </row>
    <row r="170" spans="1:22" ht="14.25" x14ac:dyDescent="0.2">
      <c r="A170" s="39"/>
      <c r="B170" s="39"/>
      <c r="C170" s="39" t="s">
        <v>493</v>
      </c>
      <c r="D170" s="40"/>
      <c r="E170" s="12"/>
      <c r="F170" s="42">
        <f>Source!AM72</f>
        <v>3.62</v>
      </c>
      <c r="G170" s="41" t="str">
        <f>Source!DE72</f>
        <v>*1,05</v>
      </c>
      <c r="H170" s="12">
        <f>Source!AV72</f>
        <v>1</v>
      </c>
      <c r="I170" s="12">
        <f>IF(Source!BB72&lt;&gt; 0, Source!BB72, 1)</f>
        <v>1</v>
      </c>
      <c r="J170" s="42">
        <f>Source!Q72</f>
        <v>3.8</v>
      </c>
      <c r="K170" s="42"/>
    </row>
    <row r="171" spans="1:22" ht="14.25" x14ac:dyDescent="0.2">
      <c r="A171" s="39"/>
      <c r="B171" s="39"/>
      <c r="C171" s="39" t="s">
        <v>494</v>
      </c>
      <c r="D171" s="40"/>
      <c r="E171" s="12"/>
      <c r="F171" s="42">
        <f>Source!AN72</f>
        <v>0.05</v>
      </c>
      <c r="G171" s="41" t="str">
        <f>Source!DF72</f>
        <v>*1,05</v>
      </c>
      <c r="H171" s="12">
        <f>Source!AV72</f>
        <v>1</v>
      </c>
      <c r="I171" s="12">
        <f>IF(Source!BS72&lt;&gt; 0, Source!BS72, 1)</f>
        <v>1</v>
      </c>
      <c r="J171" s="43">
        <f>Source!R72</f>
        <v>0.05</v>
      </c>
      <c r="K171" s="42"/>
    </row>
    <row r="172" spans="1:22" ht="14.25" x14ac:dyDescent="0.2">
      <c r="A172" s="39"/>
      <c r="B172" s="39"/>
      <c r="C172" s="39" t="s">
        <v>495</v>
      </c>
      <c r="D172" s="40"/>
      <c r="E172" s="12"/>
      <c r="F172" s="42">
        <f>Source!AL72</f>
        <v>0.91</v>
      </c>
      <c r="G172" s="41" t="str">
        <f>Source!DD72</f>
        <v/>
      </c>
      <c r="H172" s="12">
        <f>Source!AW72</f>
        <v>1</v>
      </c>
      <c r="I172" s="12">
        <f>IF(Source!BC72&lt;&gt; 0, Source!BC72, 1)</f>
        <v>1</v>
      </c>
      <c r="J172" s="42">
        <f>Source!P72</f>
        <v>0.91</v>
      </c>
      <c r="K172" s="42"/>
    </row>
    <row r="173" spans="1:22" ht="14.25" x14ac:dyDescent="0.2">
      <c r="A173" s="39"/>
      <c r="B173" s="39"/>
      <c r="C173" s="39" t="s">
        <v>496</v>
      </c>
      <c r="D173" s="40" t="s">
        <v>497</v>
      </c>
      <c r="E173" s="12">
        <f>Source!AT72</f>
        <v>70</v>
      </c>
      <c r="F173" s="42"/>
      <c r="G173" s="41"/>
      <c r="H173" s="12"/>
      <c r="I173" s="12"/>
      <c r="J173" s="42">
        <f>SUM(R168:R172)</f>
        <v>940.76</v>
      </c>
      <c r="K173" s="42"/>
    </row>
    <row r="174" spans="1:22" ht="14.25" x14ac:dyDescent="0.2">
      <c r="A174" s="39"/>
      <c r="B174" s="39"/>
      <c r="C174" s="39" t="s">
        <v>498</v>
      </c>
      <c r="D174" s="40" t="s">
        <v>497</v>
      </c>
      <c r="E174" s="12">
        <f>Source!AU72</f>
        <v>10</v>
      </c>
      <c r="F174" s="42"/>
      <c r="G174" s="41"/>
      <c r="H174" s="12"/>
      <c r="I174" s="12"/>
      <c r="J174" s="42">
        <f>SUM(T168:T173)</f>
        <v>134.38999999999999</v>
      </c>
      <c r="K174" s="42"/>
    </row>
    <row r="175" spans="1:22" ht="14.25" x14ac:dyDescent="0.2">
      <c r="A175" s="39"/>
      <c r="B175" s="39"/>
      <c r="C175" s="39" t="s">
        <v>499</v>
      </c>
      <c r="D175" s="40" t="s">
        <v>497</v>
      </c>
      <c r="E175" s="12">
        <f>108</f>
        <v>108</v>
      </c>
      <c r="F175" s="42"/>
      <c r="G175" s="41"/>
      <c r="H175" s="12"/>
      <c r="I175" s="12"/>
      <c r="J175" s="42">
        <f>SUM(V168:V174)</f>
        <v>0.05</v>
      </c>
      <c r="K175" s="42"/>
    </row>
    <row r="176" spans="1:22" ht="14.25" x14ac:dyDescent="0.2">
      <c r="A176" s="39"/>
      <c r="B176" s="39"/>
      <c r="C176" s="39" t="s">
        <v>500</v>
      </c>
      <c r="D176" s="40" t="s">
        <v>501</v>
      </c>
      <c r="E176" s="12">
        <f>Source!AQ72</f>
        <v>1.86</v>
      </c>
      <c r="F176" s="42"/>
      <c r="G176" s="41" t="str">
        <f>Source!DI72</f>
        <v>*1,05</v>
      </c>
      <c r="H176" s="12">
        <f>Source!AV72</f>
        <v>1</v>
      </c>
      <c r="I176" s="12"/>
      <c r="J176" s="42"/>
      <c r="K176" s="42">
        <f>Source!U72</f>
        <v>1.9530000000000003</v>
      </c>
    </row>
    <row r="177" spans="1:22" ht="15" x14ac:dyDescent="0.25">
      <c r="A177" s="49"/>
      <c r="B177" s="49"/>
      <c r="C177" s="49"/>
      <c r="D177" s="49"/>
      <c r="E177" s="49"/>
      <c r="F177" s="49"/>
      <c r="G177" s="49"/>
      <c r="H177" s="49"/>
      <c r="I177" s="50">
        <f>J169+J170+J172+J173+J174+J175</f>
        <v>2423.85</v>
      </c>
      <c r="J177" s="50"/>
      <c r="K177" s="51">
        <f>IF(Source!I72&lt;&gt;0, ROUND(I177/Source!I72, 2), 0)</f>
        <v>2423.85</v>
      </c>
      <c r="P177" s="45">
        <f>I177</f>
        <v>2423.85</v>
      </c>
    </row>
    <row r="178" spans="1:22" ht="108" x14ac:dyDescent="0.2">
      <c r="A178" s="39">
        <v>18</v>
      </c>
      <c r="B178" s="39" t="s">
        <v>502</v>
      </c>
      <c r="C178" s="39" t="s">
        <v>503</v>
      </c>
      <c r="D178" s="40" t="str">
        <f>Source!H73</f>
        <v>1 блок</v>
      </c>
      <c r="E178" s="12">
        <f>Source!I73</f>
        <v>1</v>
      </c>
      <c r="F178" s="42"/>
      <c r="G178" s="41"/>
      <c r="H178" s="12"/>
      <c r="I178" s="12"/>
      <c r="J178" s="42"/>
      <c r="K178" s="42"/>
      <c r="Q178">
        <f>ROUND((Source!BZ73/100)*ROUND((Source!AF73*Source!AV73)*Source!I73, 2), 2)</f>
        <v>465.32</v>
      </c>
      <c r="R178">
        <f>Source!X73</f>
        <v>465.32</v>
      </c>
      <c r="S178">
        <f>ROUND((Source!CA73/100)*ROUND((Source!AF73*Source!AV73)*Source!I73, 2), 2)</f>
        <v>66.47</v>
      </c>
      <c r="T178">
        <f>Source!Y73</f>
        <v>66.47</v>
      </c>
      <c r="U178">
        <f>ROUND((175/100)*ROUND((Source!AE73*Source!AV73)*Source!I73, 2), 2)</f>
        <v>0</v>
      </c>
      <c r="V178">
        <f>ROUND((108/100)*ROUND(Source!CS73*Source!I73, 2), 2)</f>
        <v>0</v>
      </c>
    </row>
    <row r="179" spans="1:22" ht="14.25" x14ac:dyDescent="0.2">
      <c r="A179" s="39"/>
      <c r="B179" s="39"/>
      <c r="C179" s="39" t="s">
        <v>492</v>
      </c>
      <c r="D179" s="40"/>
      <c r="E179" s="12"/>
      <c r="F179" s="42">
        <f>Source!AO73</f>
        <v>633.09</v>
      </c>
      <c r="G179" s="41" t="str">
        <f>Source!DG73</f>
        <v>*1,05</v>
      </c>
      <c r="H179" s="12">
        <f>Source!AV73</f>
        <v>1</v>
      </c>
      <c r="I179" s="12">
        <f>IF(Source!BA73&lt;&gt; 0, Source!BA73, 1)</f>
        <v>1</v>
      </c>
      <c r="J179" s="42">
        <f>Source!S73</f>
        <v>664.74</v>
      </c>
      <c r="K179" s="42"/>
    </row>
    <row r="180" spans="1:22" ht="14.25" x14ac:dyDescent="0.2">
      <c r="A180" s="39"/>
      <c r="B180" s="39"/>
      <c r="C180" s="39" t="s">
        <v>495</v>
      </c>
      <c r="D180" s="40"/>
      <c r="E180" s="12"/>
      <c r="F180" s="42">
        <f>Source!AL73</f>
        <v>0.61</v>
      </c>
      <c r="G180" s="41" t="str">
        <f>Source!DD73</f>
        <v/>
      </c>
      <c r="H180" s="12">
        <f>Source!AW73</f>
        <v>1</v>
      </c>
      <c r="I180" s="12">
        <f>IF(Source!BC73&lt;&gt; 0, Source!BC73, 1)</f>
        <v>1</v>
      </c>
      <c r="J180" s="42">
        <f>Source!P73</f>
        <v>0.61</v>
      </c>
      <c r="K180" s="42"/>
    </row>
    <row r="181" spans="1:22" ht="14.25" x14ac:dyDescent="0.2">
      <c r="A181" s="39"/>
      <c r="B181" s="39"/>
      <c r="C181" s="39" t="s">
        <v>496</v>
      </c>
      <c r="D181" s="40" t="s">
        <v>497</v>
      </c>
      <c r="E181" s="12">
        <f>Source!AT73</f>
        <v>70</v>
      </c>
      <c r="F181" s="42"/>
      <c r="G181" s="41"/>
      <c r="H181" s="12"/>
      <c r="I181" s="12"/>
      <c r="J181" s="42">
        <f>SUM(R178:R180)</f>
        <v>465.32</v>
      </c>
      <c r="K181" s="42"/>
    </row>
    <row r="182" spans="1:22" ht="14.25" x14ac:dyDescent="0.2">
      <c r="A182" s="39"/>
      <c r="B182" s="39"/>
      <c r="C182" s="39" t="s">
        <v>498</v>
      </c>
      <c r="D182" s="40" t="s">
        <v>497</v>
      </c>
      <c r="E182" s="12">
        <f>Source!AU73</f>
        <v>10</v>
      </c>
      <c r="F182" s="42"/>
      <c r="G182" s="41"/>
      <c r="H182" s="12"/>
      <c r="I182" s="12"/>
      <c r="J182" s="42">
        <f>SUM(T178:T181)</f>
        <v>66.47</v>
      </c>
      <c r="K182" s="42"/>
    </row>
    <row r="183" spans="1:22" ht="14.25" x14ac:dyDescent="0.2">
      <c r="A183" s="39"/>
      <c r="B183" s="39"/>
      <c r="C183" s="39" t="s">
        <v>500</v>
      </c>
      <c r="D183" s="40" t="s">
        <v>501</v>
      </c>
      <c r="E183" s="12">
        <f>Source!AQ73</f>
        <v>0.92</v>
      </c>
      <c r="F183" s="42"/>
      <c r="G183" s="41" t="str">
        <f>Source!DI73</f>
        <v>*1,05</v>
      </c>
      <c r="H183" s="12">
        <f>Source!AV73</f>
        <v>1</v>
      </c>
      <c r="I183" s="12"/>
      <c r="J183" s="42"/>
      <c r="K183" s="42">
        <f>Source!U73</f>
        <v>0.96600000000000008</v>
      </c>
    </row>
    <row r="184" spans="1:22" ht="15" x14ac:dyDescent="0.25">
      <c r="A184" s="49"/>
      <c r="B184" s="49"/>
      <c r="C184" s="49"/>
      <c r="D184" s="49"/>
      <c r="E184" s="49"/>
      <c r="F184" s="49"/>
      <c r="G184" s="49"/>
      <c r="H184" s="49"/>
      <c r="I184" s="50">
        <f>J179+J180+J181+J182</f>
        <v>1197.1400000000001</v>
      </c>
      <c r="J184" s="50"/>
      <c r="K184" s="51">
        <f>IF(Source!I73&lt;&gt;0, ROUND(I184/Source!I73, 2), 0)</f>
        <v>1197.1400000000001</v>
      </c>
      <c r="P184" s="45">
        <f>I184</f>
        <v>1197.1400000000001</v>
      </c>
    </row>
    <row r="185" spans="1:22" ht="93.75" x14ac:dyDescent="0.2">
      <c r="A185" s="39">
        <v>19</v>
      </c>
      <c r="B185" s="39" t="s">
        <v>516</v>
      </c>
      <c r="C185" s="39" t="s">
        <v>522</v>
      </c>
      <c r="D185" s="40" t="str">
        <f>Source!H74</f>
        <v>1 блок</v>
      </c>
      <c r="E185" s="12">
        <f>Source!I74</f>
        <v>1</v>
      </c>
      <c r="F185" s="42"/>
      <c r="G185" s="41"/>
      <c r="H185" s="12"/>
      <c r="I185" s="12"/>
      <c r="J185" s="42"/>
      <c r="K185" s="42"/>
      <c r="Q185">
        <f>ROUND((Source!BZ74/100)*ROUND((Source!AF74*Source!AV74)*Source!I74, 2), 2)</f>
        <v>940.76</v>
      </c>
      <c r="R185">
        <f>Source!X74</f>
        <v>940.76</v>
      </c>
      <c r="S185">
        <f>ROUND((Source!CA74/100)*ROUND((Source!AF74*Source!AV74)*Source!I74, 2), 2)</f>
        <v>134.38999999999999</v>
      </c>
      <c r="T185">
        <f>Source!Y74</f>
        <v>134.38999999999999</v>
      </c>
      <c r="U185">
        <f>ROUND((175/100)*ROUND((Source!AE74*Source!AV74)*Source!I74, 2), 2)</f>
        <v>0.09</v>
      </c>
      <c r="V185">
        <f>ROUND((108/100)*ROUND(Source!CS74*Source!I74, 2), 2)</f>
        <v>0.05</v>
      </c>
    </row>
    <row r="186" spans="1:22" ht="14.25" x14ac:dyDescent="0.2">
      <c r="A186" s="39"/>
      <c r="B186" s="39"/>
      <c r="C186" s="39" t="s">
        <v>492</v>
      </c>
      <c r="D186" s="40"/>
      <c r="E186" s="12"/>
      <c r="F186" s="42">
        <f>Source!AO74</f>
        <v>1279.94</v>
      </c>
      <c r="G186" s="41" t="str">
        <f>Source!DG74</f>
        <v>*1,05</v>
      </c>
      <c r="H186" s="12">
        <f>Source!AV74</f>
        <v>1</v>
      </c>
      <c r="I186" s="12">
        <f>IF(Source!BA74&lt;&gt; 0, Source!BA74, 1)</f>
        <v>1</v>
      </c>
      <c r="J186" s="42">
        <f>Source!S74</f>
        <v>1343.94</v>
      </c>
      <c r="K186" s="42"/>
    </row>
    <row r="187" spans="1:22" ht="14.25" x14ac:dyDescent="0.2">
      <c r="A187" s="39"/>
      <c r="B187" s="39"/>
      <c r="C187" s="39" t="s">
        <v>493</v>
      </c>
      <c r="D187" s="40"/>
      <c r="E187" s="12"/>
      <c r="F187" s="42">
        <f>Source!AM74</f>
        <v>3.62</v>
      </c>
      <c r="G187" s="41" t="str">
        <f>Source!DE74</f>
        <v>*1,05</v>
      </c>
      <c r="H187" s="12">
        <f>Source!AV74</f>
        <v>1</v>
      </c>
      <c r="I187" s="12">
        <f>IF(Source!BB74&lt;&gt; 0, Source!BB74, 1)</f>
        <v>1</v>
      </c>
      <c r="J187" s="42">
        <f>Source!Q74</f>
        <v>3.8</v>
      </c>
      <c r="K187" s="42"/>
    </row>
    <row r="188" spans="1:22" ht="14.25" x14ac:dyDescent="0.2">
      <c r="A188" s="39"/>
      <c r="B188" s="39"/>
      <c r="C188" s="39" t="s">
        <v>494</v>
      </c>
      <c r="D188" s="40"/>
      <c r="E188" s="12"/>
      <c r="F188" s="42">
        <f>Source!AN74</f>
        <v>0.05</v>
      </c>
      <c r="G188" s="41" t="str">
        <f>Source!DF74</f>
        <v>*1,05</v>
      </c>
      <c r="H188" s="12">
        <f>Source!AV74</f>
        <v>1</v>
      </c>
      <c r="I188" s="12">
        <f>IF(Source!BS74&lt;&gt; 0, Source!BS74, 1)</f>
        <v>1</v>
      </c>
      <c r="J188" s="43">
        <f>Source!R74</f>
        <v>0.05</v>
      </c>
      <c r="K188" s="42"/>
    </row>
    <row r="189" spans="1:22" ht="14.25" x14ac:dyDescent="0.2">
      <c r="A189" s="39"/>
      <c r="B189" s="39"/>
      <c r="C189" s="39" t="s">
        <v>495</v>
      </c>
      <c r="D189" s="40"/>
      <c r="E189" s="12"/>
      <c r="F189" s="42">
        <f>Source!AL74</f>
        <v>0.91</v>
      </c>
      <c r="G189" s="41" t="str">
        <f>Source!DD74</f>
        <v/>
      </c>
      <c r="H189" s="12">
        <f>Source!AW74</f>
        <v>1</v>
      </c>
      <c r="I189" s="12">
        <f>IF(Source!BC74&lt;&gt; 0, Source!BC74, 1)</f>
        <v>1</v>
      </c>
      <c r="J189" s="42">
        <f>Source!P74</f>
        <v>0.91</v>
      </c>
      <c r="K189" s="42"/>
    </row>
    <row r="190" spans="1:22" ht="41.25" x14ac:dyDescent="0.2">
      <c r="A190" s="39" t="s">
        <v>131</v>
      </c>
      <c r="B190" s="39" t="str">
        <f>Source!F75</f>
        <v>https://obogrev.ru/</v>
      </c>
      <c r="C190" s="39" t="s">
        <v>523</v>
      </c>
      <c r="D190" s="40" t="str">
        <f>Source!H75</f>
        <v>м</v>
      </c>
      <c r="E190" s="12">
        <f>Source!I75</f>
        <v>1.02</v>
      </c>
      <c r="F190" s="42">
        <f>Source!AK75</f>
        <v>292.63</v>
      </c>
      <c r="G190" s="44" t="s">
        <v>3</v>
      </c>
      <c r="H190" s="12">
        <f>Source!AW75</f>
        <v>1</v>
      </c>
      <c r="I190" s="12">
        <f>IF(Source!BC75&lt;&gt; 0, Source!BC75, 1)</f>
        <v>1</v>
      </c>
      <c r="J190" s="42">
        <f>Source!O75</f>
        <v>298.48</v>
      </c>
      <c r="K190" s="42"/>
      <c r="Q190">
        <f>ROUND((Source!BZ75/100)*ROUND((Source!AF75*Source!AV75)*Source!I75, 2), 2)</f>
        <v>0</v>
      </c>
      <c r="R190">
        <f>Source!X75</f>
        <v>0</v>
      </c>
      <c r="S190">
        <f>ROUND((Source!CA75/100)*ROUND((Source!AF75*Source!AV75)*Source!I75, 2), 2)</f>
        <v>0</v>
      </c>
      <c r="T190">
        <f>Source!Y75</f>
        <v>0</v>
      </c>
      <c r="U190">
        <f>ROUND((175/100)*ROUND((Source!AE75*Source!AV75)*Source!I75, 2), 2)</f>
        <v>0</v>
      </c>
      <c r="V190">
        <f>ROUND((108/100)*ROUND(Source!CS75*Source!I75, 2), 2)</f>
        <v>0</v>
      </c>
    </row>
    <row r="191" spans="1:22" ht="14.25" x14ac:dyDescent="0.2">
      <c r="A191" s="39"/>
      <c r="B191" s="39"/>
      <c r="C191" s="39" t="s">
        <v>496</v>
      </c>
      <c r="D191" s="40" t="s">
        <v>497</v>
      </c>
      <c r="E191" s="12">
        <f>Source!AT74</f>
        <v>70</v>
      </c>
      <c r="F191" s="42"/>
      <c r="G191" s="41"/>
      <c r="H191" s="12"/>
      <c r="I191" s="12"/>
      <c r="J191" s="42">
        <f>SUM(R185:R190)</f>
        <v>940.76</v>
      </c>
      <c r="K191" s="42"/>
    </row>
    <row r="192" spans="1:22" ht="14.25" x14ac:dyDescent="0.2">
      <c r="A192" s="39"/>
      <c r="B192" s="39"/>
      <c r="C192" s="39" t="s">
        <v>498</v>
      </c>
      <c r="D192" s="40" t="s">
        <v>497</v>
      </c>
      <c r="E192" s="12">
        <f>Source!AU74</f>
        <v>10</v>
      </c>
      <c r="F192" s="42"/>
      <c r="G192" s="41"/>
      <c r="H192" s="12"/>
      <c r="I192" s="12"/>
      <c r="J192" s="42">
        <f>SUM(T185:T191)</f>
        <v>134.38999999999999</v>
      </c>
      <c r="K192" s="42"/>
    </row>
    <row r="193" spans="1:22" ht="14.25" x14ac:dyDescent="0.2">
      <c r="A193" s="39"/>
      <c r="B193" s="39"/>
      <c r="C193" s="39" t="s">
        <v>499</v>
      </c>
      <c r="D193" s="40" t="s">
        <v>497</v>
      </c>
      <c r="E193" s="12">
        <f>108</f>
        <v>108</v>
      </c>
      <c r="F193" s="42"/>
      <c r="G193" s="41"/>
      <c r="H193" s="12"/>
      <c r="I193" s="12"/>
      <c r="J193" s="42">
        <f>SUM(V185:V192)</f>
        <v>0.05</v>
      </c>
      <c r="K193" s="42"/>
    </row>
    <row r="194" spans="1:22" ht="14.25" x14ac:dyDescent="0.2">
      <c r="A194" s="39"/>
      <c r="B194" s="39"/>
      <c r="C194" s="39" t="s">
        <v>500</v>
      </c>
      <c r="D194" s="40" t="s">
        <v>501</v>
      </c>
      <c r="E194" s="12">
        <f>Source!AQ74</f>
        <v>1.86</v>
      </c>
      <c r="F194" s="42"/>
      <c r="G194" s="41" t="str">
        <f>Source!DI74</f>
        <v>*1,05</v>
      </c>
      <c r="H194" s="12">
        <f>Source!AV74</f>
        <v>1</v>
      </c>
      <c r="I194" s="12"/>
      <c r="J194" s="42"/>
      <c r="K194" s="42">
        <f>Source!U74</f>
        <v>1.9530000000000003</v>
      </c>
    </row>
    <row r="195" spans="1:22" ht="15" x14ac:dyDescent="0.25">
      <c r="A195" s="49"/>
      <c r="B195" s="49"/>
      <c r="C195" s="49"/>
      <c r="D195" s="49"/>
      <c r="E195" s="49"/>
      <c r="F195" s="49"/>
      <c r="G195" s="49"/>
      <c r="H195" s="49"/>
      <c r="I195" s="50">
        <f>J186+J187+J189+J191+J192+J193+SUM(J190:J190)</f>
        <v>2722.33</v>
      </c>
      <c r="J195" s="50"/>
      <c r="K195" s="51">
        <f>IF(Source!I74&lt;&gt;0, ROUND(I195/Source!I74, 2), 0)</f>
        <v>2722.33</v>
      </c>
      <c r="P195" s="45">
        <f>I195</f>
        <v>2722.33</v>
      </c>
    </row>
    <row r="196" spans="1:22" ht="108" x14ac:dyDescent="0.2">
      <c r="A196" s="39">
        <v>20</v>
      </c>
      <c r="B196" s="39" t="s">
        <v>502</v>
      </c>
      <c r="C196" s="39" t="s">
        <v>503</v>
      </c>
      <c r="D196" s="40" t="str">
        <f>Source!H76</f>
        <v>1 блок</v>
      </c>
      <c r="E196" s="12">
        <f>Source!I76</f>
        <v>1</v>
      </c>
      <c r="F196" s="42"/>
      <c r="G196" s="41"/>
      <c r="H196" s="12"/>
      <c r="I196" s="12"/>
      <c r="J196" s="42"/>
      <c r="K196" s="42"/>
      <c r="Q196">
        <f>ROUND((Source!BZ76/100)*ROUND((Source!AF76*Source!AV76)*Source!I76, 2), 2)</f>
        <v>465.32</v>
      </c>
      <c r="R196">
        <f>Source!X76</f>
        <v>465.32</v>
      </c>
      <c r="S196">
        <f>ROUND((Source!CA76/100)*ROUND((Source!AF76*Source!AV76)*Source!I76, 2), 2)</f>
        <v>66.47</v>
      </c>
      <c r="T196">
        <f>Source!Y76</f>
        <v>66.47</v>
      </c>
      <c r="U196">
        <f>ROUND((175/100)*ROUND((Source!AE76*Source!AV76)*Source!I76, 2), 2)</f>
        <v>0</v>
      </c>
      <c r="V196">
        <f>ROUND((108/100)*ROUND(Source!CS76*Source!I76, 2), 2)</f>
        <v>0</v>
      </c>
    </row>
    <row r="197" spans="1:22" ht="14.25" x14ac:dyDescent="0.2">
      <c r="A197" s="39"/>
      <c r="B197" s="39"/>
      <c r="C197" s="39" t="s">
        <v>492</v>
      </c>
      <c r="D197" s="40"/>
      <c r="E197" s="12"/>
      <c r="F197" s="42">
        <f>Source!AO76</f>
        <v>633.09</v>
      </c>
      <c r="G197" s="41" t="str">
        <f>Source!DG76</f>
        <v>*1,05</v>
      </c>
      <c r="H197" s="12">
        <f>Source!AV76</f>
        <v>1</v>
      </c>
      <c r="I197" s="12">
        <f>IF(Source!BA76&lt;&gt; 0, Source!BA76, 1)</f>
        <v>1</v>
      </c>
      <c r="J197" s="42">
        <f>Source!S76</f>
        <v>664.74</v>
      </c>
      <c r="K197" s="42"/>
    </row>
    <row r="198" spans="1:22" ht="14.25" x14ac:dyDescent="0.2">
      <c r="A198" s="39"/>
      <c r="B198" s="39"/>
      <c r="C198" s="39" t="s">
        <v>495</v>
      </c>
      <c r="D198" s="40"/>
      <c r="E198" s="12"/>
      <c r="F198" s="42">
        <f>Source!AL76</f>
        <v>0.61</v>
      </c>
      <c r="G198" s="41" t="str">
        <f>Source!DD76</f>
        <v/>
      </c>
      <c r="H198" s="12">
        <f>Source!AW76</f>
        <v>1</v>
      </c>
      <c r="I198" s="12">
        <f>IF(Source!BC76&lt;&gt; 0, Source!BC76, 1)</f>
        <v>1</v>
      </c>
      <c r="J198" s="42">
        <f>Source!P76</f>
        <v>0.61</v>
      </c>
      <c r="K198" s="42"/>
    </row>
    <row r="199" spans="1:22" ht="14.25" x14ac:dyDescent="0.2">
      <c r="A199" s="39"/>
      <c r="B199" s="39"/>
      <c r="C199" s="39" t="s">
        <v>496</v>
      </c>
      <c r="D199" s="40" t="s">
        <v>497</v>
      </c>
      <c r="E199" s="12">
        <f>Source!AT76</f>
        <v>70</v>
      </c>
      <c r="F199" s="42"/>
      <c r="G199" s="41"/>
      <c r="H199" s="12"/>
      <c r="I199" s="12"/>
      <c r="J199" s="42">
        <f>SUM(R196:R198)</f>
        <v>465.32</v>
      </c>
      <c r="K199" s="42"/>
    </row>
    <row r="200" spans="1:22" ht="14.25" x14ac:dyDescent="0.2">
      <c r="A200" s="39"/>
      <c r="B200" s="39"/>
      <c r="C200" s="39" t="s">
        <v>498</v>
      </c>
      <c r="D200" s="40" t="s">
        <v>497</v>
      </c>
      <c r="E200" s="12">
        <f>Source!AU76</f>
        <v>10</v>
      </c>
      <c r="F200" s="42"/>
      <c r="G200" s="41"/>
      <c r="H200" s="12"/>
      <c r="I200" s="12"/>
      <c r="J200" s="42">
        <f>SUM(T196:T199)</f>
        <v>66.47</v>
      </c>
      <c r="K200" s="42"/>
    </row>
    <row r="201" spans="1:22" ht="14.25" x14ac:dyDescent="0.2">
      <c r="A201" s="39"/>
      <c r="B201" s="39"/>
      <c r="C201" s="39" t="s">
        <v>500</v>
      </c>
      <c r="D201" s="40" t="s">
        <v>501</v>
      </c>
      <c r="E201" s="12">
        <f>Source!AQ76</f>
        <v>0.92</v>
      </c>
      <c r="F201" s="42"/>
      <c r="G201" s="41" t="str">
        <f>Source!DI76</f>
        <v>*1,05</v>
      </c>
      <c r="H201" s="12">
        <f>Source!AV76</f>
        <v>1</v>
      </c>
      <c r="I201" s="12"/>
      <c r="J201" s="42"/>
      <c r="K201" s="42">
        <f>Source!U76</f>
        <v>0.96600000000000008</v>
      </c>
    </row>
    <row r="202" spans="1:22" ht="15" x14ac:dyDescent="0.25">
      <c r="A202" s="49"/>
      <c r="B202" s="49"/>
      <c r="C202" s="49"/>
      <c r="D202" s="49"/>
      <c r="E202" s="49"/>
      <c r="F202" s="49"/>
      <c r="G202" s="49"/>
      <c r="H202" s="49"/>
      <c r="I202" s="50">
        <f>J197+J198+J199+J200</f>
        <v>1197.1400000000001</v>
      </c>
      <c r="J202" s="50"/>
      <c r="K202" s="51">
        <f>IF(Source!I76&lt;&gt;0, ROUND(I202/Source!I76, 2), 0)</f>
        <v>1197.1400000000001</v>
      </c>
      <c r="P202" s="45">
        <f>I202</f>
        <v>1197.1400000000001</v>
      </c>
    </row>
    <row r="203" spans="1:22" ht="108" x14ac:dyDescent="0.2">
      <c r="A203" s="39">
        <v>21</v>
      </c>
      <c r="B203" s="39" t="s">
        <v>502</v>
      </c>
      <c r="C203" s="39" t="s">
        <v>524</v>
      </c>
      <c r="D203" s="40" t="str">
        <f>Source!H78</f>
        <v>1 блок</v>
      </c>
      <c r="E203" s="12">
        <f>Source!I78</f>
        <v>1</v>
      </c>
      <c r="F203" s="42"/>
      <c r="G203" s="41"/>
      <c r="H203" s="12"/>
      <c r="I203" s="12"/>
      <c r="J203" s="42"/>
      <c r="K203" s="42"/>
      <c r="Q203">
        <f>ROUND((Source!BZ78/100)*ROUND((Source!AF78*Source!AV78)*Source!I78, 2), 2)</f>
        <v>465.32</v>
      </c>
      <c r="R203">
        <f>Source!X78</f>
        <v>465.32</v>
      </c>
      <c r="S203">
        <f>ROUND((Source!CA78/100)*ROUND((Source!AF78*Source!AV78)*Source!I78, 2), 2)</f>
        <v>66.47</v>
      </c>
      <c r="T203">
        <f>Source!Y78</f>
        <v>66.47</v>
      </c>
      <c r="U203">
        <f>ROUND((175/100)*ROUND((Source!AE78*Source!AV78)*Source!I78, 2), 2)</f>
        <v>0</v>
      </c>
      <c r="V203">
        <f>ROUND((108/100)*ROUND(Source!CS78*Source!I78, 2), 2)</f>
        <v>0</v>
      </c>
    </row>
    <row r="204" spans="1:22" ht="14.25" x14ac:dyDescent="0.2">
      <c r="A204" s="39"/>
      <c r="B204" s="39"/>
      <c r="C204" s="39" t="s">
        <v>492</v>
      </c>
      <c r="D204" s="40"/>
      <c r="E204" s="12"/>
      <c r="F204" s="42">
        <f>Source!AO78</f>
        <v>633.09</v>
      </c>
      <c r="G204" s="41" t="str">
        <f>Source!DG78</f>
        <v>*1,05</v>
      </c>
      <c r="H204" s="12">
        <f>Source!AV78</f>
        <v>1</v>
      </c>
      <c r="I204" s="12">
        <f>IF(Source!BA78&lt;&gt; 0, Source!BA78, 1)</f>
        <v>1</v>
      </c>
      <c r="J204" s="42">
        <f>Source!S78</f>
        <v>664.74</v>
      </c>
      <c r="K204" s="42"/>
    </row>
    <row r="205" spans="1:22" ht="14.25" x14ac:dyDescent="0.2">
      <c r="A205" s="39"/>
      <c r="B205" s="39"/>
      <c r="C205" s="39" t="s">
        <v>495</v>
      </c>
      <c r="D205" s="40"/>
      <c r="E205" s="12"/>
      <c r="F205" s="42">
        <f>Source!AL78</f>
        <v>0.61</v>
      </c>
      <c r="G205" s="41" t="str">
        <f>Source!DD78</f>
        <v/>
      </c>
      <c r="H205" s="12">
        <f>Source!AW78</f>
        <v>1</v>
      </c>
      <c r="I205" s="12">
        <f>IF(Source!BC78&lt;&gt; 0, Source!BC78, 1)</f>
        <v>1</v>
      </c>
      <c r="J205" s="42">
        <f>Source!P78</f>
        <v>0.61</v>
      </c>
      <c r="K205" s="42"/>
    </row>
    <row r="206" spans="1:22" ht="14.25" x14ac:dyDescent="0.2">
      <c r="A206" s="39"/>
      <c r="B206" s="39"/>
      <c r="C206" s="39" t="s">
        <v>496</v>
      </c>
      <c r="D206" s="40" t="s">
        <v>497</v>
      </c>
      <c r="E206" s="12">
        <f>Source!AT78</f>
        <v>70</v>
      </c>
      <c r="F206" s="42"/>
      <c r="G206" s="41"/>
      <c r="H206" s="12"/>
      <c r="I206" s="12"/>
      <c r="J206" s="42">
        <f>SUM(R203:R205)</f>
        <v>465.32</v>
      </c>
      <c r="K206" s="42"/>
    </row>
    <row r="207" spans="1:22" ht="14.25" x14ac:dyDescent="0.2">
      <c r="A207" s="39"/>
      <c r="B207" s="39"/>
      <c r="C207" s="39" t="s">
        <v>498</v>
      </c>
      <c r="D207" s="40" t="s">
        <v>497</v>
      </c>
      <c r="E207" s="12">
        <f>Source!AU78</f>
        <v>10</v>
      </c>
      <c r="F207" s="42"/>
      <c r="G207" s="41"/>
      <c r="H207" s="12"/>
      <c r="I207" s="12"/>
      <c r="J207" s="42">
        <f>SUM(T203:T206)</f>
        <v>66.47</v>
      </c>
      <c r="K207" s="42"/>
    </row>
    <row r="208" spans="1:22" ht="14.25" x14ac:dyDescent="0.2">
      <c r="A208" s="39"/>
      <c r="B208" s="39"/>
      <c r="C208" s="39" t="s">
        <v>500</v>
      </c>
      <c r="D208" s="40" t="s">
        <v>501</v>
      </c>
      <c r="E208" s="12">
        <f>Source!AQ78</f>
        <v>0.92</v>
      </c>
      <c r="F208" s="42"/>
      <c r="G208" s="41" t="str">
        <f>Source!DI78</f>
        <v>*1,05</v>
      </c>
      <c r="H208" s="12">
        <f>Source!AV78</f>
        <v>1</v>
      </c>
      <c r="I208" s="12"/>
      <c r="J208" s="42"/>
      <c r="K208" s="42">
        <f>Source!U78</f>
        <v>0.96600000000000008</v>
      </c>
    </row>
    <row r="209" spans="1:22" ht="15" x14ac:dyDescent="0.25">
      <c r="A209" s="49"/>
      <c r="B209" s="49"/>
      <c r="C209" s="49"/>
      <c r="D209" s="49"/>
      <c r="E209" s="49"/>
      <c r="F209" s="49"/>
      <c r="G209" s="49"/>
      <c r="H209" s="49"/>
      <c r="I209" s="50">
        <f>J204+J205+J206+J207</f>
        <v>1197.1400000000001</v>
      </c>
      <c r="J209" s="50"/>
      <c r="K209" s="51">
        <f>IF(Source!I78&lt;&gt;0, ROUND(I209/Source!I78, 2), 0)</f>
        <v>1197.1400000000001</v>
      </c>
      <c r="P209" s="45">
        <f>I209</f>
        <v>1197.1400000000001</v>
      </c>
    </row>
    <row r="210" spans="1:22" ht="108" x14ac:dyDescent="0.2">
      <c r="A210" s="39">
        <v>22</v>
      </c>
      <c r="B210" s="39" t="s">
        <v>502</v>
      </c>
      <c r="C210" s="39" t="s">
        <v>525</v>
      </c>
      <c r="D210" s="40" t="str">
        <f>Source!H80</f>
        <v>1 блок</v>
      </c>
      <c r="E210" s="12">
        <f>Source!I80</f>
        <v>1</v>
      </c>
      <c r="F210" s="42"/>
      <c r="G210" s="41"/>
      <c r="H210" s="12"/>
      <c r="I210" s="12"/>
      <c r="J210" s="42"/>
      <c r="K210" s="42"/>
      <c r="Q210">
        <f>ROUND((Source!BZ80/100)*ROUND((Source!AF80*Source!AV80)*Source!I80, 2), 2)</f>
        <v>465.32</v>
      </c>
      <c r="R210">
        <f>Source!X80</f>
        <v>465.32</v>
      </c>
      <c r="S210">
        <f>ROUND((Source!CA80/100)*ROUND((Source!AF80*Source!AV80)*Source!I80, 2), 2)</f>
        <v>66.47</v>
      </c>
      <c r="T210">
        <f>Source!Y80</f>
        <v>66.47</v>
      </c>
      <c r="U210">
        <f>ROUND((175/100)*ROUND((Source!AE80*Source!AV80)*Source!I80, 2), 2)</f>
        <v>0</v>
      </c>
      <c r="V210">
        <f>ROUND((108/100)*ROUND(Source!CS80*Source!I80, 2), 2)</f>
        <v>0</v>
      </c>
    </row>
    <row r="211" spans="1:22" ht="14.25" x14ac:dyDescent="0.2">
      <c r="A211" s="39"/>
      <c r="B211" s="39"/>
      <c r="C211" s="39" t="s">
        <v>492</v>
      </c>
      <c r="D211" s="40"/>
      <c r="E211" s="12"/>
      <c r="F211" s="42">
        <f>Source!AO80</f>
        <v>633.09</v>
      </c>
      <c r="G211" s="41" t="str">
        <f>Source!DG80</f>
        <v>*1,05</v>
      </c>
      <c r="H211" s="12">
        <f>Source!AV80</f>
        <v>1</v>
      </c>
      <c r="I211" s="12">
        <f>IF(Source!BA80&lt;&gt; 0, Source!BA80, 1)</f>
        <v>1</v>
      </c>
      <c r="J211" s="42">
        <f>Source!S80</f>
        <v>664.74</v>
      </c>
      <c r="K211" s="42"/>
    </row>
    <row r="212" spans="1:22" ht="14.25" x14ac:dyDescent="0.2">
      <c r="A212" s="39"/>
      <c r="B212" s="39"/>
      <c r="C212" s="39" t="s">
        <v>495</v>
      </c>
      <c r="D212" s="40"/>
      <c r="E212" s="12"/>
      <c r="F212" s="42">
        <f>Source!AL80</f>
        <v>0.61</v>
      </c>
      <c r="G212" s="41" t="str">
        <f>Source!DD80</f>
        <v/>
      </c>
      <c r="H212" s="12">
        <f>Source!AW80</f>
        <v>1</v>
      </c>
      <c r="I212" s="12">
        <f>IF(Source!BC80&lt;&gt; 0, Source!BC80, 1)</f>
        <v>1</v>
      </c>
      <c r="J212" s="42">
        <f>Source!P80</f>
        <v>0.61</v>
      </c>
      <c r="K212" s="42"/>
    </row>
    <row r="213" spans="1:22" ht="14.25" x14ac:dyDescent="0.2">
      <c r="A213" s="39"/>
      <c r="B213" s="39"/>
      <c r="C213" s="39" t="s">
        <v>496</v>
      </c>
      <c r="D213" s="40" t="s">
        <v>497</v>
      </c>
      <c r="E213" s="12">
        <f>Source!AT80</f>
        <v>70</v>
      </c>
      <c r="F213" s="42"/>
      <c r="G213" s="41"/>
      <c r="H213" s="12"/>
      <c r="I213" s="12"/>
      <c r="J213" s="42">
        <f>SUM(R210:R212)</f>
        <v>465.32</v>
      </c>
      <c r="K213" s="42"/>
    </row>
    <row r="214" spans="1:22" ht="14.25" x14ac:dyDescent="0.2">
      <c r="A214" s="39"/>
      <c r="B214" s="39"/>
      <c r="C214" s="39" t="s">
        <v>498</v>
      </c>
      <c r="D214" s="40" t="s">
        <v>497</v>
      </c>
      <c r="E214" s="12">
        <f>Source!AU80</f>
        <v>10</v>
      </c>
      <c r="F214" s="42"/>
      <c r="G214" s="41"/>
      <c r="H214" s="12"/>
      <c r="I214" s="12"/>
      <c r="J214" s="42">
        <f>SUM(T210:T213)</f>
        <v>66.47</v>
      </c>
      <c r="K214" s="42"/>
    </row>
    <row r="215" spans="1:22" ht="14.25" x14ac:dyDescent="0.2">
      <c r="A215" s="39"/>
      <c r="B215" s="39"/>
      <c r="C215" s="39" t="s">
        <v>500</v>
      </c>
      <c r="D215" s="40" t="s">
        <v>501</v>
      </c>
      <c r="E215" s="12">
        <f>Source!AQ80</f>
        <v>0.92</v>
      </c>
      <c r="F215" s="42"/>
      <c r="G215" s="41" t="str">
        <f>Source!DI80</f>
        <v>*1,05</v>
      </c>
      <c r="H215" s="12">
        <f>Source!AV80</f>
        <v>1</v>
      </c>
      <c r="I215" s="12"/>
      <c r="J215" s="42"/>
      <c r="K215" s="42">
        <f>Source!U80</f>
        <v>0.96600000000000008</v>
      </c>
    </row>
    <row r="216" spans="1:22" ht="15" x14ac:dyDescent="0.25">
      <c r="A216" s="49"/>
      <c r="B216" s="49"/>
      <c r="C216" s="49"/>
      <c r="D216" s="49"/>
      <c r="E216" s="49"/>
      <c r="F216" s="49"/>
      <c r="G216" s="49"/>
      <c r="H216" s="49"/>
      <c r="I216" s="50">
        <f>J211+J212+J213+J214</f>
        <v>1197.1400000000001</v>
      </c>
      <c r="J216" s="50"/>
      <c r="K216" s="51">
        <f>IF(Source!I80&lt;&gt;0, ROUND(I216/Source!I80, 2), 0)</f>
        <v>1197.1400000000001</v>
      </c>
      <c r="P216" s="45">
        <f>I216</f>
        <v>1197.1400000000001</v>
      </c>
    </row>
    <row r="217" spans="1:22" ht="108" x14ac:dyDescent="0.2">
      <c r="A217" s="39">
        <v>23</v>
      </c>
      <c r="B217" s="39" t="s">
        <v>506</v>
      </c>
      <c r="C217" s="39" t="s">
        <v>526</v>
      </c>
      <c r="D217" s="40" t="str">
        <f>Source!H81</f>
        <v>шт.</v>
      </c>
      <c r="E217" s="12">
        <f>Source!I81</f>
        <v>1</v>
      </c>
      <c r="F217" s="42"/>
      <c r="G217" s="41"/>
      <c r="H217" s="12"/>
      <c r="I217" s="12"/>
      <c r="J217" s="42"/>
      <c r="K217" s="42"/>
      <c r="Q217">
        <f>ROUND((Source!BZ81/100)*ROUND((Source!AF81*Source!AV81)*Source!I81, 2), 2)</f>
        <v>17414.32</v>
      </c>
      <c r="R217">
        <f>Source!X81</f>
        <v>17414.32</v>
      </c>
      <c r="S217">
        <f>ROUND((Source!CA81/100)*ROUND((Source!AF81*Source!AV81)*Source!I81, 2), 2)</f>
        <v>2487.7600000000002</v>
      </c>
      <c r="T217">
        <f>Source!Y81</f>
        <v>2487.7600000000002</v>
      </c>
      <c r="U217">
        <f>ROUND((175/100)*ROUND((Source!AE81*Source!AV81)*Source!I81, 2), 2)</f>
        <v>0</v>
      </c>
      <c r="V217">
        <f>ROUND((108/100)*ROUND(Source!CS81*Source!I81, 2), 2)</f>
        <v>0</v>
      </c>
    </row>
    <row r="218" spans="1:22" ht="14.25" x14ac:dyDescent="0.2">
      <c r="A218" s="39"/>
      <c r="B218" s="39"/>
      <c r="C218" s="39" t="s">
        <v>492</v>
      </c>
      <c r="D218" s="40"/>
      <c r="E218" s="12"/>
      <c r="F218" s="42">
        <f>Source!AO81</f>
        <v>23692.95</v>
      </c>
      <c r="G218" s="41" t="str">
        <f>Source!DG81</f>
        <v>*1,05</v>
      </c>
      <c r="H218" s="12">
        <f>Source!AV81</f>
        <v>1</v>
      </c>
      <c r="I218" s="12">
        <f>IF(Source!BA81&lt;&gt; 0, Source!BA81, 1)</f>
        <v>1</v>
      </c>
      <c r="J218" s="42">
        <f>Source!S81</f>
        <v>24877.599999999999</v>
      </c>
      <c r="K218" s="42"/>
    </row>
    <row r="219" spans="1:22" ht="14.25" x14ac:dyDescent="0.2">
      <c r="A219" s="39"/>
      <c r="B219" s="39"/>
      <c r="C219" s="39" t="s">
        <v>495</v>
      </c>
      <c r="D219" s="40"/>
      <c r="E219" s="12"/>
      <c r="F219" s="42">
        <f>Source!AL81</f>
        <v>7153.67</v>
      </c>
      <c r="G219" s="41" t="str">
        <f>Source!DD81</f>
        <v/>
      </c>
      <c r="H219" s="12">
        <f>Source!AW81</f>
        <v>1</v>
      </c>
      <c r="I219" s="12">
        <f>IF(Source!BC81&lt;&gt; 0, Source!BC81, 1)</f>
        <v>1</v>
      </c>
      <c r="J219" s="42">
        <f>Source!P81</f>
        <v>7153.67</v>
      </c>
      <c r="K219" s="42"/>
    </row>
    <row r="220" spans="1:22" ht="41.25" x14ac:dyDescent="0.2">
      <c r="A220" s="39" t="s">
        <v>144</v>
      </c>
      <c r="B220" s="39" t="str">
        <f>Source!F82</f>
        <v>https://zstock.ru/</v>
      </c>
      <c r="C220" s="39" t="s">
        <v>520</v>
      </c>
      <c r="D220" s="40" t="str">
        <f>Source!H82</f>
        <v>ШТ</v>
      </c>
      <c r="E220" s="12">
        <f>Source!I82</f>
        <v>1</v>
      </c>
      <c r="F220" s="42">
        <f>Source!AK82</f>
        <v>1663.77</v>
      </c>
      <c r="G220" s="44" t="s">
        <v>3</v>
      </c>
      <c r="H220" s="12">
        <f>Source!AW82</f>
        <v>1</v>
      </c>
      <c r="I220" s="12">
        <f>IF(Source!BC82&lt;&gt; 0, Source!BC82, 1)</f>
        <v>1</v>
      </c>
      <c r="J220" s="42">
        <f>Source!O82</f>
        <v>1663.77</v>
      </c>
      <c r="K220" s="42"/>
      <c r="Q220">
        <f>ROUND((Source!BZ82/100)*ROUND((Source!AF82*Source!AV82)*Source!I82, 2), 2)</f>
        <v>0</v>
      </c>
      <c r="R220">
        <f>Source!X82</f>
        <v>0</v>
      </c>
      <c r="S220">
        <f>ROUND((Source!CA82/100)*ROUND((Source!AF82*Source!AV82)*Source!I82, 2), 2)</f>
        <v>0</v>
      </c>
      <c r="T220">
        <f>Source!Y82</f>
        <v>0</v>
      </c>
      <c r="U220">
        <f>ROUND((175/100)*ROUND((Source!AE82*Source!AV82)*Source!I82, 2), 2)</f>
        <v>0</v>
      </c>
      <c r="V220">
        <f>ROUND((108/100)*ROUND(Source!CS82*Source!I82, 2), 2)</f>
        <v>0</v>
      </c>
    </row>
    <row r="221" spans="1:22" ht="14.25" x14ac:dyDescent="0.2">
      <c r="A221" s="39"/>
      <c r="B221" s="39"/>
      <c r="C221" s="39" t="s">
        <v>496</v>
      </c>
      <c r="D221" s="40" t="s">
        <v>497</v>
      </c>
      <c r="E221" s="12">
        <f>Source!AT81</f>
        <v>70</v>
      </c>
      <c r="F221" s="42"/>
      <c r="G221" s="41"/>
      <c r="H221" s="12"/>
      <c r="I221" s="12"/>
      <c r="J221" s="42">
        <f>SUM(R217:R220)</f>
        <v>17414.32</v>
      </c>
      <c r="K221" s="42"/>
    </row>
    <row r="222" spans="1:22" ht="14.25" x14ac:dyDescent="0.2">
      <c r="A222" s="39"/>
      <c r="B222" s="39"/>
      <c r="C222" s="39" t="s">
        <v>498</v>
      </c>
      <c r="D222" s="40" t="s">
        <v>497</v>
      </c>
      <c r="E222" s="12">
        <f>Source!AU81</f>
        <v>10</v>
      </c>
      <c r="F222" s="42"/>
      <c r="G222" s="41"/>
      <c r="H222" s="12"/>
      <c r="I222" s="12"/>
      <c r="J222" s="42">
        <f>SUM(T217:T221)</f>
        <v>2487.7600000000002</v>
      </c>
      <c r="K222" s="42"/>
    </row>
    <row r="223" spans="1:22" ht="14.25" x14ac:dyDescent="0.2">
      <c r="A223" s="39"/>
      <c r="B223" s="39"/>
      <c r="C223" s="39" t="s">
        <v>500</v>
      </c>
      <c r="D223" s="40" t="s">
        <v>501</v>
      </c>
      <c r="E223" s="12">
        <f>Source!AQ81</f>
        <v>37</v>
      </c>
      <c r="F223" s="42"/>
      <c r="G223" s="41" t="str">
        <f>Source!DI81</f>
        <v>*1,05</v>
      </c>
      <c r="H223" s="12">
        <f>Source!AV81</f>
        <v>1</v>
      </c>
      <c r="I223" s="12"/>
      <c r="J223" s="42"/>
      <c r="K223" s="42">
        <f>Source!U81</f>
        <v>38.85</v>
      </c>
    </row>
    <row r="224" spans="1:22" ht="15" x14ac:dyDescent="0.25">
      <c r="A224" s="49"/>
      <c r="B224" s="49"/>
      <c r="C224" s="49"/>
      <c r="D224" s="49"/>
      <c r="E224" s="49"/>
      <c r="F224" s="49"/>
      <c r="G224" s="49"/>
      <c r="H224" s="49"/>
      <c r="I224" s="50">
        <f>J218+J219+J221+J222+SUM(J220:J220)</f>
        <v>53597.119999999995</v>
      </c>
      <c r="J224" s="50"/>
      <c r="K224" s="51">
        <f>IF(Source!I81&lt;&gt;0, ROUND(I224/Source!I81, 2), 0)</f>
        <v>53597.120000000003</v>
      </c>
      <c r="P224" s="45">
        <f>I224</f>
        <v>53597.119999999995</v>
      </c>
    </row>
    <row r="225" spans="1:22" ht="184.5" x14ac:dyDescent="0.2">
      <c r="A225" s="39">
        <v>24</v>
      </c>
      <c r="B225" s="39" t="s">
        <v>527</v>
      </c>
      <c r="C225" s="39" t="s">
        <v>528</v>
      </c>
      <c r="D225" s="40" t="str">
        <f>Source!H86</f>
        <v>шт.</v>
      </c>
      <c r="E225" s="12">
        <f>Source!I86</f>
        <v>1</v>
      </c>
      <c r="F225" s="42"/>
      <c r="G225" s="41"/>
      <c r="H225" s="12"/>
      <c r="I225" s="12"/>
      <c r="J225" s="42"/>
      <c r="K225" s="42"/>
      <c r="Q225">
        <f>ROUND((Source!BZ86/100)*ROUND((Source!AF86*Source!AV86)*Source!I86, 2), 2)</f>
        <v>1402.24</v>
      </c>
      <c r="R225">
        <f>Source!X86</f>
        <v>1402.24</v>
      </c>
      <c r="S225">
        <f>ROUND((Source!CA86/100)*ROUND((Source!AF86*Source!AV86)*Source!I86, 2), 2)</f>
        <v>200.32</v>
      </c>
      <c r="T225">
        <f>Source!Y86</f>
        <v>200.32</v>
      </c>
      <c r="U225">
        <f>ROUND((175/100)*ROUND((Source!AE86*Source!AV86)*Source!I86, 2), 2)</f>
        <v>0.02</v>
      </c>
      <c r="V225">
        <f>ROUND((108/100)*ROUND(Source!CS86*Source!I86, 2), 2)</f>
        <v>0.01</v>
      </c>
    </row>
    <row r="226" spans="1:22" ht="14.25" x14ac:dyDescent="0.2">
      <c r="A226" s="39"/>
      <c r="B226" s="39"/>
      <c r="C226" s="39" t="s">
        <v>492</v>
      </c>
      <c r="D226" s="40"/>
      <c r="E226" s="12"/>
      <c r="F226" s="42">
        <f>Source!AO86</f>
        <v>10015.99</v>
      </c>
      <c r="G226" s="41" t="str">
        <f>Source!DG86</f>
        <v>*0,2</v>
      </c>
      <c r="H226" s="12">
        <f>Source!AV86</f>
        <v>1</v>
      </c>
      <c r="I226" s="12">
        <f>IF(Source!BA86&lt;&gt; 0, Source!BA86, 1)</f>
        <v>1</v>
      </c>
      <c r="J226" s="42">
        <f>Source!S86</f>
        <v>2003.2</v>
      </c>
      <c r="K226" s="42"/>
    </row>
    <row r="227" spans="1:22" ht="14.25" x14ac:dyDescent="0.2">
      <c r="A227" s="39"/>
      <c r="B227" s="39"/>
      <c r="C227" s="39" t="s">
        <v>493</v>
      </c>
      <c r="D227" s="40"/>
      <c r="E227" s="12"/>
      <c r="F227" s="42">
        <f>Source!AM86</f>
        <v>7.33</v>
      </c>
      <c r="G227" s="41" t="str">
        <f>Source!DE86</f>
        <v>*0,2</v>
      </c>
      <c r="H227" s="12">
        <f>Source!AV86</f>
        <v>1</v>
      </c>
      <c r="I227" s="12">
        <f>IF(Source!BB86&lt;&gt; 0, Source!BB86, 1)</f>
        <v>1</v>
      </c>
      <c r="J227" s="42">
        <f>Source!Q86</f>
        <v>1.47</v>
      </c>
      <c r="K227" s="42"/>
    </row>
    <row r="228" spans="1:22" ht="14.25" x14ac:dyDescent="0.2">
      <c r="A228" s="39"/>
      <c r="B228" s="39"/>
      <c r="C228" s="39" t="s">
        <v>494</v>
      </c>
      <c r="D228" s="40"/>
      <c r="E228" s="12"/>
      <c r="F228" s="42">
        <f>Source!AN86</f>
        <v>0.05</v>
      </c>
      <c r="G228" s="41" t="str">
        <f>Source!DF86</f>
        <v>*0,2</v>
      </c>
      <c r="H228" s="12">
        <f>Source!AV86</f>
        <v>1</v>
      </c>
      <c r="I228" s="12">
        <f>IF(Source!BS86&lt;&gt; 0, Source!BS86, 1)</f>
        <v>1</v>
      </c>
      <c r="J228" s="43">
        <f>Source!R86</f>
        <v>0.01</v>
      </c>
      <c r="K228" s="42"/>
    </row>
    <row r="229" spans="1:22" ht="14.25" x14ac:dyDescent="0.2">
      <c r="A229" s="39"/>
      <c r="B229" s="39"/>
      <c r="C229" s="39" t="s">
        <v>496</v>
      </c>
      <c r="D229" s="40" t="s">
        <v>497</v>
      </c>
      <c r="E229" s="12">
        <f>Source!AT86</f>
        <v>70</v>
      </c>
      <c r="F229" s="42"/>
      <c r="G229" s="41"/>
      <c r="H229" s="12"/>
      <c r="I229" s="12"/>
      <c r="J229" s="42">
        <f>SUM(R225:R228)</f>
        <v>1402.24</v>
      </c>
      <c r="K229" s="42"/>
    </row>
    <row r="230" spans="1:22" ht="14.25" x14ac:dyDescent="0.2">
      <c r="A230" s="39"/>
      <c r="B230" s="39"/>
      <c r="C230" s="39" t="s">
        <v>498</v>
      </c>
      <c r="D230" s="40" t="s">
        <v>497</v>
      </c>
      <c r="E230" s="12">
        <f>Source!AU86</f>
        <v>10</v>
      </c>
      <c r="F230" s="42"/>
      <c r="G230" s="41"/>
      <c r="H230" s="12"/>
      <c r="I230" s="12"/>
      <c r="J230" s="42">
        <f>SUM(T225:T229)</f>
        <v>200.32</v>
      </c>
      <c r="K230" s="42"/>
    </row>
    <row r="231" spans="1:22" ht="14.25" x14ac:dyDescent="0.2">
      <c r="A231" s="39"/>
      <c r="B231" s="39"/>
      <c r="C231" s="39" t="s">
        <v>499</v>
      </c>
      <c r="D231" s="40" t="s">
        <v>497</v>
      </c>
      <c r="E231" s="12">
        <f>108</f>
        <v>108</v>
      </c>
      <c r="F231" s="42"/>
      <c r="G231" s="41"/>
      <c r="H231" s="12"/>
      <c r="I231" s="12"/>
      <c r="J231" s="42">
        <f>SUM(V225:V230)</f>
        <v>0.01</v>
      </c>
      <c r="K231" s="42"/>
    </row>
    <row r="232" spans="1:22" ht="14.25" x14ac:dyDescent="0.2">
      <c r="A232" s="39"/>
      <c r="B232" s="39"/>
      <c r="C232" s="39" t="s">
        <v>500</v>
      </c>
      <c r="D232" s="40" t="s">
        <v>501</v>
      </c>
      <c r="E232" s="12">
        <f>Source!AQ86</f>
        <v>15.78</v>
      </c>
      <c r="F232" s="42"/>
      <c r="G232" s="41" t="str">
        <f>Source!DI86</f>
        <v>*0,2</v>
      </c>
      <c r="H232" s="12">
        <f>Source!AV86</f>
        <v>1</v>
      </c>
      <c r="I232" s="12"/>
      <c r="J232" s="42"/>
      <c r="K232" s="42">
        <f>Source!U86</f>
        <v>3.1560000000000001</v>
      </c>
    </row>
    <row r="233" spans="1:22" ht="15" x14ac:dyDescent="0.25">
      <c r="A233" s="49"/>
      <c r="B233" s="49"/>
      <c r="C233" s="49"/>
      <c r="D233" s="49"/>
      <c r="E233" s="49"/>
      <c r="F233" s="49"/>
      <c r="G233" s="49"/>
      <c r="H233" s="49"/>
      <c r="I233" s="50">
        <f>J226+J227+J229+J230+J231</f>
        <v>3607.2400000000002</v>
      </c>
      <c r="J233" s="50"/>
      <c r="K233" s="51">
        <f>IF(Source!I86&lt;&gt;0, ROUND(I233/Source!I86, 2), 0)</f>
        <v>3607.24</v>
      </c>
      <c r="P233" s="45">
        <f>I233</f>
        <v>3607.2400000000002</v>
      </c>
    </row>
    <row r="234" spans="1:22" ht="93.75" x14ac:dyDescent="0.2">
      <c r="A234" s="39">
        <v>25</v>
      </c>
      <c r="B234" s="39" t="s">
        <v>529</v>
      </c>
      <c r="C234" s="39" t="s">
        <v>530</v>
      </c>
      <c r="D234" s="40" t="str">
        <f>Source!H87</f>
        <v>шт.</v>
      </c>
      <c r="E234" s="12">
        <f>Source!I87</f>
        <v>1</v>
      </c>
      <c r="F234" s="42"/>
      <c r="G234" s="41"/>
      <c r="H234" s="12"/>
      <c r="I234" s="12"/>
      <c r="J234" s="42"/>
      <c r="K234" s="42"/>
      <c r="Q234">
        <f>ROUND((Source!BZ87/100)*ROUND((Source!AF87*Source!AV87)*Source!I87, 2), 2)</f>
        <v>7361.75</v>
      </c>
      <c r="R234">
        <f>Source!X87</f>
        <v>7361.75</v>
      </c>
      <c r="S234">
        <f>ROUND((Source!CA87/100)*ROUND((Source!AF87*Source!AV87)*Source!I87, 2), 2)</f>
        <v>1051.68</v>
      </c>
      <c r="T234">
        <f>Source!Y87</f>
        <v>1051.68</v>
      </c>
      <c r="U234">
        <f>ROUND((175/100)*ROUND((Source!AE87*Source!AV87)*Source!I87, 2), 2)</f>
        <v>0.09</v>
      </c>
      <c r="V234">
        <f>ROUND((108/100)*ROUND(Source!CS87*Source!I87, 2), 2)</f>
        <v>0.05</v>
      </c>
    </row>
    <row r="235" spans="1:22" ht="14.25" x14ac:dyDescent="0.2">
      <c r="A235" s="39"/>
      <c r="B235" s="39"/>
      <c r="C235" s="39" t="s">
        <v>492</v>
      </c>
      <c r="D235" s="40"/>
      <c r="E235" s="12"/>
      <c r="F235" s="42">
        <f>Source!AO87</f>
        <v>10015.99</v>
      </c>
      <c r="G235" s="41" t="str">
        <f>Source!DG87</f>
        <v>*1,05</v>
      </c>
      <c r="H235" s="12">
        <f>Source!AV87</f>
        <v>1</v>
      </c>
      <c r="I235" s="12">
        <f>IF(Source!BA87&lt;&gt; 0, Source!BA87, 1)</f>
        <v>1</v>
      </c>
      <c r="J235" s="42">
        <f>Source!S87</f>
        <v>10516.79</v>
      </c>
      <c r="K235" s="42"/>
    </row>
    <row r="236" spans="1:22" ht="14.25" x14ac:dyDescent="0.2">
      <c r="A236" s="39"/>
      <c r="B236" s="39"/>
      <c r="C236" s="39" t="s">
        <v>493</v>
      </c>
      <c r="D236" s="40"/>
      <c r="E236" s="12"/>
      <c r="F236" s="42">
        <f>Source!AM87</f>
        <v>7.33</v>
      </c>
      <c r="G236" s="41" t="str">
        <f>Source!DE87</f>
        <v>*1,05</v>
      </c>
      <c r="H236" s="12">
        <f>Source!AV87</f>
        <v>1</v>
      </c>
      <c r="I236" s="12">
        <f>IF(Source!BB87&lt;&gt; 0, Source!BB87, 1)</f>
        <v>1</v>
      </c>
      <c r="J236" s="42">
        <f>Source!Q87</f>
        <v>7.7</v>
      </c>
      <c r="K236" s="42"/>
    </row>
    <row r="237" spans="1:22" ht="14.25" x14ac:dyDescent="0.2">
      <c r="A237" s="39"/>
      <c r="B237" s="39"/>
      <c r="C237" s="39" t="s">
        <v>494</v>
      </c>
      <c r="D237" s="40"/>
      <c r="E237" s="12"/>
      <c r="F237" s="42">
        <f>Source!AN87</f>
        <v>0.05</v>
      </c>
      <c r="G237" s="41" t="str">
        <f>Source!DF87</f>
        <v>*1,05</v>
      </c>
      <c r="H237" s="12">
        <f>Source!AV87</f>
        <v>1</v>
      </c>
      <c r="I237" s="12">
        <f>IF(Source!BS87&lt;&gt; 0, Source!BS87, 1)</f>
        <v>1</v>
      </c>
      <c r="J237" s="43">
        <f>Source!R87</f>
        <v>0.05</v>
      </c>
      <c r="K237" s="42"/>
    </row>
    <row r="238" spans="1:22" ht="14.25" x14ac:dyDescent="0.2">
      <c r="A238" s="39"/>
      <c r="B238" s="39"/>
      <c r="C238" s="39" t="s">
        <v>495</v>
      </c>
      <c r="D238" s="40"/>
      <c r="E238" s="12"/>
      <c r="F238" s="42">
        <f>Source!AL87</f>
        <v>676.55</v>
      </c>
      <c r="G238" s="41" t="str">
        <f>Source!DD87</f>
        <v/>
      </c>
      <c r="H238" s="12">
        <f>Source!AW87</f>
        <v>1</v>
      </c>
      <c r="I238" s="12">
        <f>IF(Source!BC87&lt;&gt; 0, Source!BC87, 1)</f>
        <v>1</v>
      </c>
      <c r="J238" s="42">
        <f>Source!P87</f>
        <v>676.55</v>
      </c>
      <c r="K238" s="42"/>
    </row>
    <row r="239" spans="1:22" ht="14.25" x14ac:dyDescent="0.2">
      <c r="A239" s="39"/>
      <c r="B239" s="39"/>
      <c r="C239" s="39" t="s">
        <v>496</v>
      </c>
      <c r="D239" s="40" t="s">
        <v>497</v>
      </c>
      <c r="E239" s="12">
        <f>Source!AT87</f>
        <v>70</v>
      </c>
      <c r="F239" s="42"/>
      <c r="G239" s="41"/>
      <c r="H239" s="12"/>
      <c r="I239" s="12"/>
      <c r="J239" s="42">
        <f>SUM(R234:R238)</f>
        <v>7361.75</v>
      </c>
      <c r="K239" s="42"/>
    </row>
    <row r="240" spans="1:22" ht="14.25" x14ac:dyDescent="0.2">
      <c r="A240" s="39"/>
      <c r="B240" s="39"/>
      <c r="C240" s="39" t="s">
        <v>498</v>
      </c>
      <c r="D240" s="40" t="s">
        <v>497</v>
      </c>
      <c r="E240" s="12">
        <f>Source!AU87</f>
        <v>10</v>
      </c>
      <c r="F240" s="42"/>
      <c r="G240" s="41"/>
      <c r="H240" s="12"/>
      <c r="I240" s="12"/>
      <c r="J240" s="42">
        <f>SUM(T234:T239)</f>
        <v>1051.68</v>
      </c>
      <c r="K240" s="42"/>
    </row>
    <row r="241" spans="1:22" ht="14.25" x14ac:dyDescent="0.2">
      <c r="A241" s="39"/>
      <c r="B241" s="39"/>
      <c r="C241" s="39" t="s">
        <v>499</v>
      </c>
      <c r="D241" s="40" t="s">
        <v>497</v>
      </c>
      <c r="E241" s="12">
        <f>108</f>
        <v>108</v>
      </c>
      <c r="F241" s="42"/>
      <c r="G241" s="41"/>
      <c r="H241" s="12"/>
      <c r="I241" s="12"/>
      <c r="J241" s="42">
        <f>SUM(V234:V240)</f>
        <v>0.05</v>
      </c>
      <c r="K241" s="42"/>
    </row>
    <row r="242" spans="1:22" ht="14.25" x14ac:dyDescent="0.2">
      <c r="A242" s="39"/>
      <c r="B242" s="39"/>
      <c r="C242" s="39" t="s">
        <v>500</v>
      </c>
      <c r="D242" s="40" t="s">
        <v>501</v>
      </c>
      <c r="E242" s="12">
        <f>Source!AQ87</f>
        <v>15.78</v>
      </c>
      <c r="F242" s="42"/>
      <c r="G242" s="41" t="str">
        <f>Source!DI87</f>
        <v>*1,05</v>
      </c>
      <c r="H242" s="12">
        <f>Source!AV87</f>
        <v>1</v>
      </c>
      <c r="I242" s="12"/>
      <c r="J242" s="42"/>
      <c r="K242" s="42">
        <f>Source!U87</f>
        <v>16.568999999999999</v>
      </c>
    </row>
    <row r="243" spans="1:22" ht="15" x14ac:dyDescent="0.25">
      <c r="A243" s="49"/>
      <c r="B243" s="49"/>
      <c r="C243" s="49"/>
      <c r="D243" s="49"/>
      <c r="E243" s="49"/>
      <c r="F243" s="49"/>
      <c r="G243" s="49"/>
      <c r="H243" s="49"/>
      <c r="I243" s="50">
        <f>J235+J236+J238+J239+J240+J241</f>
        <v>19614.52</v>
      </c>
      <c r="J243" s="50"/>
      <c r="K243" s="51">
        <f>IF(Source!I87&lt;&gt;0, ROUND(I243/Source!I87, 2), 0)</f>
        <v>19614.52</v>
      </c>
      <c r="P243" s="45">
        <f>I243</f>
        <v>19614.52</v>
      </c>
    </row>
    <row r="244" spans="1:22" ht="42.75" x14ac:dyDescent="0.2">
      <c r="A244" s="39">
        <v>26</v>
      </c>
      <c r="B244" s="39" t="str">
        <f>Source!F88</f>
        <v>1.50-3203-38-1/1</v>
      </c>
      <c r="C244" s="39" t="str">
        <f>Source!G88</f>
        <v>Монтаж решеток, затворов из полосовой и тонколистовой стали (поз.14) применительно</v>
      </c>
      <c r="D244" s="40" t="str">
        <f>Source!H88</f>
        <v>т</v>
      </c>
      <c r="E244" s="12">
        <f>Source!I88</f>
        <v>0.04</v>
      </c>
      <c r="F244" s="42"/>
      <c r="G244" s="41"/>
      <c r="H244" s="12"/>
      <c r="I244" s="12"/>
      <c r="J244" s="42"/>
      <c r="K244" s="42"/>
      <c r="Q244">
        <f>ROUND((Source!BZ88/100)*ROUND((Source!AF88*Source!AV88)*Source!I88, 2), 2)</f>
        <v>1003.88</v>
      </c>
      <c r="R244">
        <f>Source!X88</f>
        <v>1003.88</v>
      </c>
      <c r="S244">
        <f>ROUND((Source!CA88/100)*ROUND((Source!AF88*Source!AV88)*Source!I88, 2), 2)</f>
        <v>143.41</v>
      </c>
      <c r="T244">
        <f>Source!Y88</f>
        <v>143.41</v>
      </c>
      <c r="U244">
        <f>ROUND((175/100)*ROUND((Source!AE88*Source!AV88)*Source!I88, 2), 2)</f>
        <v>2.78</v>
      </c>
      <c r="V244">
        <f>ROUND((108/100)*ROUND(Source!CS88*Source!I88, 2), 2)</f>
        <v>1.72</v>
      </c>
    </row>
    <row r="245" spans="1:22" x14ac:dyDescent="0.2">
      <c r="C245" s="52" t="str">
        <f>"Объем: "&amp;Source!I88&amp;"=40/"&amp;"1000"</f>
        <v>Объем: 0,04=40/1000</v>
      </c>
    </row>
    <row r="246" spans="1:22" ht="14.25" x14ac:dyDescent="0.2">
      <c r="A246" s="39"/>
      <c r="B246" s="39"/>
      <c r="C246" s="39" t="s">
        <v>492</v>
      </c>
      <c r="D246" s="40"/>
      <c r="E246" s="12"/>
      <c r="F246" s="42">
        <f>Source!AO88</f>
        <v>35852.78</v>
      </c>
      <c r="G246" s="41" t="str">
        <f>Source!DG88</f>
        <v/>
      </c>
      <c r="H246" s="12">
        <f>Source!AV88</f>
        <v>1</v>
      </c>
      <c r="I246" s="12">
        <f>IF(Source!BA88&lt;&gt; 0, Source!BA88, 1)</f>
        <v>1</v>
      </c>
      <c r="J246" s="42">
        <f>Source!S88</f>
        <v>1434.11</v>
      </c>
      <c r="K246" s="42"/>
    </row>
    <row r="247" spans="1:22" ht="14.25" x14ac:dyDescent="0.2">
      <c r="A247" s="39"/>
      <c r="B247" s="39"/>
      <c r="C247" s="39" t="s">
        <v>493</v>
      </c>
      <c r="D247" s="40"/>
      <c r="E247" s="12"/>
      <c r="F247" s="42">
        <f>Source!AM88</f>
        <v>2873.27</v>
      </c>
      <c r="G247" s="41" t="str">
        <f>Source!DE88</f>
        <v/>
      </c>
      <c r="H247" s="12">
        <f>Source!AV88</f>
        <v>1</v>
      </c>
      <c r="I247" s="12">
        <f>IF(Source!BB88&lt;&gt; 0, Source!BB88, 1)</f>
        <v>1</v>
      </c>
      <c r="J247" s="42">
        <f>Source!Q88</f>
        <v>114.93</v>
      </c>
      <c r="K247" s="42"/>
    </row>
    <row r="248" spans="1:22" ht="14.25" x14ac:dyDescent="0.2">
      <c r="A248" s="39"/>
      <c r="B248" s="39"/>
      <c r="C248" s="39" t="s">
        <v>494</v>
      </c>
      <c r="D248" s="40"/>
      <c r="E248" s="12"/>
      <c r="F248" s="42">
        <f>Source!AN88</f>
        <v>39.72</v>
      </c>
      <c r="G248" s="41" t="str">
        <f>Source!DF88</f>
        <v/>
      </c>
      <c r="H248" s="12">
        <f>Source!AV88</f>
        <v>1</v>
      </c>
      <c r="I248" s="12">
        <f>IF(Source!BS88&lt;&gt; 0, Source!BS88, 1)</f>
        <v>1</v>
      </c>
      <c r="J248" s="43">
        <f>Source!R88</f>
        <v>1.59</v>
      </c>
      <c r="K248" s="42"/>
    </row>
    <row r="249" spans="1:22" ht="14.25" x14ac:dyDescent="0.2">
      <c r="A249" s="39"/>
      <c r="B249" s="39"/>
      <c r="C249" s="39" t="s">
        <v>495</v>
      </c>
      <c r="D249" s="40"/>
      <c r="E249" s="12"/>
      <c r="F249" s="42">
        <f>Source!AL88</f>
        <v>74453.759999999995</v>
      </c>
      <c r="G249" s="41" t="str">
        <f>Source!DD88</f>
        <v/>
      </c>
      <c r="H249" s="12">
        <f>Source!AW88</f>
        <v>1</v>
      </c>
      <c r="I249" s="12">
        <f>IF(Source!BC88&lt;&gt; 0, Source!BC88, 1)</f>
        <v>1</v>
      </c>
      <c r="J249" s="42">
        <f>Source!P88</f>
        <v>2978.15</v>
      </c>
      <c r="K249" s="42"/>
    </row>
    <row r="250" spans="1:22" ht="14.25" x14ac:dyDescent="0.2">
      <c r="A250" s="39"/>
      <c r="B250" s="39"/>
      <c r="C250" s="39" t="s">
        <v>496</v>
      </c>
      <c r="D250" s="40" t="s">
        <v>497</v>
      </c>
      <c r="E250" s="12">
        <f>Source!AT88</f>
        <v>70</v>
      </c>
      <c r="F250" s="42"/>
      <c r="G250" s="41"/>
      <c r="H250" s="12"/>
      <c r="I250" s="12"/>
      <c r="J250" s="42">
        <f>SUM(R244:R249)</f>
        <v>1003.88</v>
      </c>
      <c r="K250" s="42"/>
    </row>
    <row r="251" spans="1:22" ht="14.25" x14ac:dyDescent="0.2">
      <c r="A251" s="39"/>
      <c r="B251" s="39"/>
      <c r="C251" s="39" t="s">
        <v>498</v>
      </c>
      <c r="D251" s="40" t="s">
        <v>497</v>
      </c>
      <c r="E251" s="12">
        <f>Source!AU88</f>
        <v>10</v>
      </c>
      <c r="F251" s="42"/>
      <c r="G251" s="41"/>
      <c r="H251" s="12"/>
      <c r="I251" s="12"/>
      <c r="J251" s="42">
        <f>SUM(T244:T250)</f>
        <v>143.41</v>
      </c>
      <c r="K251" s="42"/>
    </row>
    <row r="252" spans="1:22" ht="14.25" x14ac:dyDescent="0.2">
      <c r="A252" s="39"/>
      <c r="B252" s="39"/>
      <c r="C252" s="39" t="s">
        <v>499</v>
      </c>
      <c r="D252" s="40" t="s">
        <v>497</v>
      </c>
      <c r="E252" s="12">
        <f>108</f>
        <v>108</v>
      </c>
      <c r="F252" s="42"/>
      <c r="G252" s="41"/>
      <c r="H252" s="12"/>
      <c r="I252" s="12"/>
      <c r="J252" s="42">
        <f>SUM(V244:V251)</f>
        <v>1.72</v>
      </c>
      <c r="K252" s="42"/>
    </row>
    <row r="253" spans="1:22" ht="14.25" x14ac:dyDescent="0.2">
      <c r="A253" s="39"/>
      <c r="B253" s="39"/>
      <c r="C253" s="39" t="s">
        <v>500</v>
      </c>
      <c r="D253" s="40" t="s">
        <v>501</v>
      </c>
      <c r="E253" s="12">
        <f>Source!AQ88</f>
        <v>53.59</v>
      </c>
      <c r="F253" s="42"/>
      <c r="G253" s="41" t="str">
        <f>Source!DI88</f>
        <v/>
      </c>
      <c r="H253" s="12">
        <f>Source!AV88</f>
        <v>1</v>
      </c>
      <c r="I253" s="12"/>
      <c r="J253" s="42"/>
      <c r="K253" s="42">
        <f>Source!U88</f>
        <v>2.1436000000000002</v>
      </c>
    </row>
    <row r="254" spans="1:22" ht="15" x14ac:dyDescent="0.25">
      <c r="A254" s="49"/>
      <c r="B254" s="49"/>
      <c r="C254" s="49"/>
      <c r="D254" s="49"/>
      <c r="E254" s="49"/>
      <c r="F254" s="49"/>
      <c r="G254" s="49"/>
      <c r="H254" s="49"/>
      <c r="I254" s="50">
        <f>J246+J247+J249+J250+J251+J252</f>
        <v>5676.2000000000007</v>
      </c>
      <c r="J254" s="50"/>
      <c r="K254" s="51">
        <f>IF(Source!I88&lt;&gt;0, ROUND(I254/Source!I88, 2), 0)</f>
        <v>141905</v>
      </c>
      <c r="P254" s="45">
        <f>I254</f>
        <v>5676.2000000000007</v>
      </c>
    </row>
    <row r="255" spans="1:22" ht="28.5" x14ac:dyDescent="0.2">
      <c r="A255" s="39">
        <v>27</v>
      </c>
      <c r="B255" s="39" t="str">
        <f>Source!F94</f>
        <v>1.23-3301-10-1/1</v>
      </c>
      <c r="C255" s="39" t="str">
        <f>Source!G94</f>
        <v>Текущий ремонт контроллеров логических операций (поз.15)</v>
      </c>
      <c r="D255" s="40" t="str">
        <f>Source!H94</f>
        <v>шт.</v>
      </c>
      <c r="E255" s="12">
        <f>Source!I94</f>
        <v>2</v>
      </c>
      <c r="F255" s="42"/>
      <c r="G255" s="41"/>
      <c r="H255" s="12"/>
      <c r="I255" s="12"/>
      <c r="J255" s="42"/>
      <c r="K255" s="42"/>
      <c r="Q255">
        <f>ROUND((Source!BZ94/100)*ROUND((Source!AF94*Source!AV94)*Source!I94, 2), 2)</f>
        <v>8923.5</v>
      </c>
      <c r="R255">
        <f>Source!X94</f>
        <v>8923.5</v>
      </c>
      <c r="S255">
        <f>ROUND((Source!CA94/100)*ROUND((Source!AF94*Source!AV94)*Source!I94, 2), 2)</f>
        <v>1274.79</v>
      </c>
      <c r="T255">
        <f>Source!Y94</f>
        <v>1274.79</v>
      </c>
      <c r="U255">
        <f>ROUND((175/100)*ROUND((Source!AE94*Source!AV94)*Source!I94, 2), 2)</f>
        <v>0</v>
      </c>
      <c r="V255">
        <f>ROUND((108/100)*ROUND(Source!CS94*Source!I94, 2), 2)</f>
        <v>0</v>
      </c>
    </row>
    <row r="256" spans="1:22" ht="14.25" x14ac:dyDescent="0.2">
      <c r="A256" s="39"/>
      <c r="B256" s="39"/>
      <c r="C256" s="39" t="s">
        <v>492</v>
      </c>
      <c r="D256" s="40"/>
      <c r="E256" s="12"/>
      <c r="F256" s="42">
        <f>Source!AO94</f>
        <v>6373.93</v>
      </c>
      <c r="G256" s="41" t="str">
        <f>Source!DG94</f>
        <v/>
      </c>
      <c r="H256" s="12">
        <f>Source!AV94</f>
        <v>1</v>
      </c>
      <c r="I256" s="12">
        <f>IF(Source!BA94&lt;&gt; 0, Source!BA94, 1)</f>
        <v>1</v>
      </c>
      <c r="J256" s="42">
        <f>Source!S94</f>
        <v>12747.86</v>
      </c>
      <c r="K256" s="42"/>
    </row>
    <row r="257" spans="1:22" ht="14.25" x14ac:dyDescent="0.2">
      <c r="A257" s="39"/>
      <c r="B257" s="39"/>
      <c r="C257" s="39" t="s">
        <v>495</v>
      </c>
      <c r="D257" s="40"/>
      <c r="E257" s="12"/>
      <c r="F257" s="42">
        <f>Source!AL94</f>
        <v>48.59</v>
      </c>
      <c r="G257" s="41" t="str">
        <f>Source!DD94</f>
        <v/>
      </c>
      <c r="H257" s="12">
        <f>Source!AW94</f>
        <v>1</v>
      </c>
      <c r="I257" s="12">
        <f>IF(Source!BC94&lt;&gt; 0, Source!BC94, 1)</f>
        <v>1</v>
      </c>
      <c r="J257" s="42">
        <f>Source!P94</f>
        <v>97.18</v>
      </c>
      <c r="K257" s="42"/>
    </row>
    <row r="258" spans="1:22" ht="42.75" x14ac:dyDescent="0.2">
      <c r="A258" s="39" t="s">
        <v>174</v>
      </c>
      <c r="B258" s="39" t="str">
        <f>Source!F95</f>
        <v>https://www.vseinstrumenti.ru/</v>
      </c>
      <c r="C258" s="39" t="s">
        <v>531</v>
      </c>
      <c r="D258" s="40" t="str">
        <f>Source!H95</f>
        <v>ШТ</v>
      </c>
      <c r="E258" s="12">
        <f>Source!I95</f>
        <v>2</v>
      </c>
      <c r="F258" s="42">
        <f>Source!AK95</f>
        <v>1352.75</v>
      </c>
      <c r="G258" s="44" t="s">
        <v>3</v>
      </c>
      <c r="H258" s="12">
        <f>Source!AW95</f>
        <v>1</v>
      </c>
      <c r="I258" s="12">
        <f>IF(Source!BC95&lt;&gt; 0, Source!BC95, 1)</f>
        <v>1</v>
      </c>
      <c r="J258" s="42">
        <f>Source!O95</f>
        <v>2705.5</v>
      </c>
      <c r="K258" s="42"/>
      <c r="Q258">
        <f>ROUND((Source!BZ95/100)*ROUND((Source!AF95*Source!AV95)*Source!I95, 2), 2)</f>
        <v>0</v>
      </c>
      <c r="R258">
        <f>Source!X95</f>
        <v>0</v>
      </c>
      <c r="S258">
        <f>ROUND((Source!CA95/100)*ROUND((Source!AF95*Source!AV95)*Source!I95, 2), 2)</f>
        <v>0</v>
      </c>
      <c r="T258">
        <f>Source!Y95</f>
        <v>0</v>
      </c>
      <c r="U258">
        <f>ROUND((175/100)*ROUND((Source!AE95*Source!AV95)*Source!I95, 2), 2)</f>
        <v>0</v>
      </c>
      <c r="V258">
        <f>ROUND((108/100)*ROUND(Source!CS95*Source!I95, 2), 2)</f>
        <v>0</v>
      </c>
    </row>
    <row r="259" spans="1:22" ht="14.25" x14ac:dyDescent="0.2">
      <c r="A259" s="39"/>
      <c r="B259" s="39"/>
      <c r="C259" s="39" t="s">
        <v>496</v>
      </c>
      <c r="D259" s="40" t="s">
        <v>497</v>
      </c>
      <c r="E259" s="12">
        <f>Source!AT94</f>
        <v>70</v>
      </c>
      <c r="F259" s="42"/>
      <c r="G259" s="41"/>
      <c r="H259" s="12"/>
      <c r="I259" s="12"/>
      <c r="J259" s="42">
        <f>SUM(R255:R258)</f>
        <v>8923.5</v>
      </c>
      <c r="K259" s="42"/>
    </row>
    <row r="260" spans="1:22" ht="14.25" x14ac:dyDescent="0.2">
      <c r="A260" s="39"/>
      <c r="B260" s="39"/>
      <c r="C260" s="39" t="s">
        <v>498</v>
      </c>
      <c r="D260" s="40" t="s">
        <v>497</v>
      </c>
      <c r="E260" s="12">
        <f>Source!AU94</f>
        <v>10</v>
      </c>
      <c r="F260" s="42"/>
      <c r="G260" s="41"/>
      <c r="H260" s="12"/>
      <c r="I260" s="12"/>
      <c r="J260" s="42">
        <f>SUM(T255:T259)</f>
        <v>1274.79</v>
      </c>
      <c r="K260" s="42"/>
    </row>
    <row r="261" spans="1:22" ht="14.25" x14ac:dyDescent="0.2">
      <c r="A261" s="39"/>
      <c r="B261" s="39"/>
      <c r="C261" s="39" t="s">
        <v>500</v>
      </c>
      <c r="D261" s="40" t="s">
        <v>501</v>
      </c>
      <c r="E261" s="12">
        <f>Source!AQ94</f>
        <v>7.41</v>
      </c>
      <c r="F261" s="42"/>
      <c r="G261" s="41" t="str">
        <f>Source!DI94</f>
        <v/>
      </c>
      <c r="H261" s="12">
        <f>Source!AV94</f>
        <v>1</v>
      </c>
      <c r="I261" s="12"/>
      <c r="J261" s="42"/>
      <c r="K261" s="42">
        <f>Source!U94</f>
        <v>14.82</v>
      </c>
    </row>
    <row r="262" spans="1:22" ht="15" x14ac:dyDescent="0.25">
      <c r="A262" s="49"/>
      <c r="B262" s="49"/>
      <c r="C262" s="49"/>
      <c r="D262" s="49"/>
      <c r="E262" s="49"/>
      <c r="F262" s="49"/>
      <c r="G262" s="49"/>
      <c r="H262" s="49"/>
      <c r="I262" s="50">
        <f>J256+J257+J259+J260+SUM(J258:J258)</f>
        <v>25748.83</v>
      </c>
      <c r="J262" s="50"/>
      <c r="K262" s="51">
        <f>IF(Source!I94&lt;&gt;0, ROUND(I262/Source!I94, 2), 0)</f>
        <v>12874.42</v>
      </c>
      <c r="P262" s="45">
        <f>I262</f>
        <v>25748.83</v>
      </c>
    </row>
    <row r="263" spans="1:22" ht="28.5" x14ac:dyDescent="0.2">
      <c r="A263" s="39">
        <v>28</v>
      </c>
      <c r="B263" s="39" t="str">
        <f>Source!F96</f>
        <v>1.23-3301-10-1/1</v>
      </c>
      <c r="C263" s="39" t="str">
        <f>Source!G96</f>
        <v>Текущий ремонт контроллеров логических операций (поз.16)</v>
      </c>
      <c r="D263" s="40" t="str">
        <f>Source!H96</f>
        <v>шт.</v>
      </c>
      <c r="E263" s="12">
        <f>Source!I96</f>
        <v>2</v>
      </c>
      <c r="F263" s="42"/>
      <c r="G263" s="41"/>
      <c r="H263" s="12"/>
      <c r="I263" s="12"/>
      <c r="J263" s="42"/>
      <c r="K263" s="42"/>
      <c r="Q263">
        <f>ROUND((Source!BZ96/100)*ROUND((Source!AF96*Source!AV96)*Source!I96, 2), 2)</f>
        <v>8923.5</v>
      </c>
      <c r="R263">
        <f>Source!X96</f>
        <v>8923.5</v>
      </c>
      <c r="S263">
        <f>ROUND((Source!CA96/100)*ROUND((Source!AF96*Source!AV96)*Source!I96, 2), 2)</f>
        <v>1274.79</v>
      </c>
      <c r="T263">
        <f>Source!Y96</f>
        <v>1274.79</v>
      </c>
      <c r="U263">
        <f>ROUND((175/100)*ROUND((Source!AE96*Source!AV96)*Source!I96, 2), 2)</f>
        <v>0</v>
      </c>
      <c r="V263">
        <f>ROUND((108/100)*ROUND(Source!CS96*Source!I96, 2), 2)</f>
        <v>0</v>
      </c>
    </row>
    <row r="264" spans="1:22" ht="14.25" x14ac:dyDescent="0.2">
      <c r="A264" s="39"/>
      <c r="B264" s="39"/>
      <c r="C264" s="39" t="s">
        <v>492</v>
      </c>
      <c r="D264" s="40"/>
      <c r="E264" s="12"/>
      <c r="F264" s="42">
        <f>Source!AO96</f>
        <v>6373.93</v>
      </c>
      <c r="G264" s="41" t="str">
        <f>Source!DG96</f>
        <v/>
      </c>
      <c r="H264" s="12">
        <f>Source!AV96</f>
        <v>1</v>
      </c>
      <c r="I264" s="12">
        <f>IF(Source!BA96&lt;&gt; 0, Source!BA96, 1)</f>
        <v>1</v>
      </c>
      <c r="J264" s="42">
        <f>Source!S96</f>
        <v>12747.86</v>
      </c>
      <c r="K264" s="42"/>
    </row>
    <row r="265" spans="1:22" ht="14.25" x14ac:dyDescent="0.2">
      <c r="A265" s="39"/>
      <c r="B265" s="39"/>
      <c r="C265" s="39" t="s">
        <v>495</v>
      </c>
      <c r="D265" s="40"/>
      <c r="E265" s="12"/>
      <c r="F265" s="42">
        <f>Source!AL96</f>
        <v>48.59</v>
      </c>
      <c r="G265" s="41" t="str">
        <f>Source!DD96</f>
        <v/>
      </c>
      <c r="H265" s="12">
        <f>Source!AW96</f>
        <v>1</v>
      </c>
      <c r="I265" s="12">
        <f>IF(Source!BC96&lt;&gt; 0, Source!BC96, 1)</f>
        <v>1</v>
      </c>
      <c r="J265" s="42">
        <f>Source!P96</f>
        <v>97.18</v>
      </c>
      <c r="K265" s="42"/>
    </row>
    <row r="266" spans="1:22" ht="42.75" x14ac:dyDescent="0.2">
      <c r="A266" s="39" t="s">
        <v>177</v>
      </c>
      <c r="B266" s="39" t="str">
        <f>Source!F97</f>
        <v>https://www.vseinstrumenti.ru/</v>
      </c>
      <c r="C266" s="39" t="s">
        <v>531</v>
      </c>
      <c r="D266" s="40" t="str">
        <f>Source!H97</f>
        <v>ШТ</v>
      </c>
      <c r="E266" s="12">
        <f>Source!I97</f>
        <v>2</v>
      </c>
      <c r="F266" s="42">
        <f>Source!AK97</f>
        <v>1352.75</v>
      </c>
      <c r="G266" s="44" t="s">
        <v>3</v>
      </c>
      <c r="H266" s="12">
        <f>Source!AW97</f>
        <v>1</v>
      </c>
      <c r="I266" s="12">
        <f>IF(Source!BC97&lt;&gt; 0, Source!BC97, 1)</f>
        <v>1</v>
      </c>
      <c r="J266" s="42">
        <f>Source!O97</f>
        <v>2705.5</v>
      </c>
      <c r="K266" s="42"/>
      <c r="Q266">
        <f>ROUND((Source!BZ97/100)*ROUND((Source!AF97*Source!AV97)*Source!I97, 2), 2)</f>
        <v>0</v>
      </c>
      <c r="R266">
        <f>Source!X97</f>
        <v>0</v>
      </c>
      <c r="S266">
        <f>ROUND((Source!CA97/100)*ROUND((Source!AF97*Source!AV97)*Source!I97, 2), 2)</f>
        <v>0</v>
      </c>
      <c r="T266">
        <f>Source!Y97</f>
        <v>0</v>
      </c>
      <c r="U266">
        <f>ROUND((175/100)*ROUND((Source!AE97*Source!AV97)*Source!I97, 2), 2)</f>
        <v>0</v>
      </c>
      <c r="V266">
        <f>ROUND((108/100)*ROUND(Source!CS97*Source!I97, 2), 2)</f>
        <v>0</v>
      </c>
    </row>
    <row r="267" spans="1:22" ht="14.25" x14ac:dyDescent="0.2">
      <c r="A267" s="39"/>
      <c r="B267" s="39"/>
      <c r="C267" s="39" t="s">
        <v>496</v>
      </c>
      <c r="D267" s="40" t="s">
        <v>497</v>
      </c>
      <c r="E267" s="12">
        <f>Source!AT96</f>
        <v>70</v>
      </c>
      <c r="F267" s="42"/>
      <c r="G267" s="41"/>
      <c r="H267" s="12"/>
      <c r="I267" s="12"/>
      <c r="J267" s="42">
        <f>SUM(R263:R266)</f>
        <v>8923.5</v>
      </c>
      <c r="K267" s="42"/>
    </row>
    <row r="268" spans="1:22" ht="14.25" x14ac:dyDescent="0.2">
      <c r="A268" s="39"/>
      <c r="B268" s="39"/>
      <c r="C268" s="39" t="s">
        <v>498</v>
      </c>
      <c r="D268" s="40" t="s">
        <v>497</v>
      </c>
      <c r="E268" s="12">
        <f>Source!AU96</f>
        <v>10</v>
      </c>
      <c r="F268" s="42"/>
      <c r="G268" s="41"/>
      <c r="H268" s="12"/>
      <c r="I268" s="12"/>
      <c r="J268" s="42">
        <f>SUM(T263:T267)</f>
        <v>1274.79</v>
      </c>
      <c r="K268" s="42"/>
    </row>
    <row r="269" spans="1:22" ht="14.25" x14ac:dyDescent="0.2">
      <c r="A269" s="39"/>
      <c r="B269" s="39"/>
      <c r="C269" s="39" t="s">
        <v>500</v>
      </c>
      <c r="D269" s="40" t="s">
        <v>501</v>
      </c>
      <c r="E269" s="12">
        <f>Source!AQ96</f>
        <v>7.41</v>
      </c>
      <c r="F269" s="42"/>
      <c r="G269" s="41" t="str">
        <f>Source!DI96</f>
        <v/>
      </c>
      <c r="H269" s="12">
        <f>Source!AV96</f>
        <v>1</v>
      </c>
      <c r="I269" s="12"/>
      <c r="J269" s="42"/>
      <c r="K269" s="42">
        <f>Source!U96</f>
        <v>14.82</v>
      </c>
    </row>
    <row r="270" spans="1:22" ht="15" x14ac:dyDescent="0.25">
      <c r="A270" s="49"/>
      <c r="B270" s="49"/>
      <c r="C270" s="49"/>
      <c r="D270" s="49"/>
      <c r="E270" s="49"/>
      <c r="F270" s="49"/>
      <c r="G270" s="49"/>
      <c r="H270" s="49"/>
      <c r="I270" s="50">
        <f>J264+J265+J267+J268+SUM(J266:J266)</f>
        <v>25748.83</v>
      </c>
      <c r="J270" s="50"/>
      <c r="K270" s="51">
        <f>IF(Source!I96&lt;&gt;0, ROUND(I270/Source!I96, 2), 0)</f>
        <v>12874.42</v>
      </c>
      <c r="P270" s="45">
        <f>I270</f>
        <v>25748.83</v>
      </c>
    </row>
    <row r="271" spans="1:22" ht="42.75" x14ac:dyDescent="0.2">
      <c r="A271" s="39">
        <v>29</v>
      </c>
      <c r="B271" s="39" t="str">
        <f>Source!F102</f>
        <v>1.50-3203-44-2/1</v>
      </c>
      <c r="C271" s="39" t="str">
        <f>Source!G102</f>
        <v>Установка номерных табличек для этажа, подъезда / таблички из пластмассы (поз.17) (ремонт кожуха)</v>
      </c>
      <c r="D271" s="40" t="str">
        <f>Source!H102</f>
        <v>шт.</v>
      </c>
      <c r="E271" s="12">
        <f>Source!I102</f>
        <v>1</v>
      </c>
      <c r="F271" s="42"/>
      <c r="G271" s="41"/>
      <c r="H271" s="12"/>
      <c r="I271" s="12"/>
      <c r="J271" s="42"/>
      <c r="K271" s="42"/>
      <c r="Q271">
        <f>ROUND((Source!BZ102/100)*ROUND((Source!AF102*Source!AV102)*Source!I102, 2), 2)</f>
        <v>220.76</v>
      </c>
      <c r="R271">
        <f>Source!X102</f>
        <v>220.76</v>
      </c>
      <c r="S271">
        <f>ROUND((Source!CA102/100)*ROUND((Source!AF102*Source!AV102)*Source!I102, 2), 2)</f>
        <v>31.54</v>
      </c>
      <c r="T271">
        <f>Source!Y102</f>
        <v>31.54</v>
      </c>
      <c r="U271">
        <f>ROUND((175/100)*ROUND((Source!AE102*Source!AV102)*Source!I102, 2), 2)</f>
        <v>0</v>
      </c>
      <c r="V271">
        <f>ROUND((108/100)*ROUND(Source!CS102*Source!I102, 2), 2)</f>
        <v>0</v>
      </c>
    </row>
    <row r="272" spans="1:22" ht="14.25" x14ac:dyDescent="0.2">
      <c r="A272" s="39"/>
      <c r="B272" s="39"/>
      <c r="C272" s="39" t="s">
        <v>492</v>
      </c>
      <c r="D272" s="40"/>
      <c r="E272" s="12"/>
      <c r="F272" s="42">
        <f>Source!AO102</f>
        <v>315.37</v>
      </c>
      <c r="G272" s="41" t="str">
        <f>Source!DG102</f>
        <v/>
      </c>
      <c r="H272" s="12">
        <f>Source!AV102</f>
        <v>1</v>
      </c>
      <c r="I272" s="12">
        <f>IF(Source!BA102&lt;&gt; 0, Source!BA102, 1)</f>
        <v>1</v>
      </c>
      <c r="J272" s="42">
        <f>Source!S102</f>
        <v>315.37</v>
      </c>
      <c r="K272" s="42"/>
    </row>
    <row r="273" spans="1:22" ht="14.25" x14ac:dyDescent="0.2">
      <c r="A273" s="39"/>
      <c r="B273" s="39"/>
      <c r="C273" s="39" t="s">
        <v>495</v>
      </c>
      <c r="D273" s="40"/>
      <c r="E273" s="12"/>
      <c r="F273" s="42">
        <f>Source!AL102</f>
        <v>168.4</v>
      </c>
      <c r="G273" s="41" t="str">
        <f>Source!DD102</f>
        <v/>
      </c>
      <c r="H273" s="12">
        <f>Source!AW102</f>
        <v>1</v>
      </c>
      <c r="I273" s="12">
        <f>IF(Source!BC102&lt;&gt; 0, Source!BC102, 1)</f>
        <v>1</v>
      </c>
      <c r="J273" s="42">
        <f>Source!P102</f>
        <v>168.4</v>
      </c>
      <c r="K273" s="42"/>
    </row>
    <row r="274" spans="1:22" ht="14.25" x14ac:dyDescent="0.2">
      <c r="A274" s="39"/>
      <c r="B274" s="39"/>
      <c r="C274" s="39" t="s">
        <v>496</v>
      </c>
      <c r="D274" s="40" t="s">
        <v>497</v>
      </c>
      <c r="E274" s="12">
        <f>Source!AT102</f>
        <v>70</v>
      </c>
      <c r="F274" s="42"/>
      <c r="G274" s="41"/>
      <c r="H274" s="12"/>
      <c r="I274" s="12"/>
      <c r="J274" s="42">
        <f>SUM(R271:R273)</f>
        <v>220.76</v>
      </c>
      <c r="K274" s="42"/>
    </row>
    <row r="275" spans="1:22" ht="14.25" x14ac:dyDescent="0.2">
      <c r="A275" s="39"/>
      <c r="B275" s="39"/>
      <c r="C275" s="39" t="s">
        <v>498</v>
      </c>
      <c r="D275" s="40" t="s">
        <v>497</v>
      </c>
      <c r="E275" s="12">
        <f>Source!AU102</f>
        <v>10</v>
      </c>
      <c r="F275" s="42"/>
      <c r="G275" s="41"/>
      <c r="H275" s="12"/>
      <c r="I275" s="12"/>
      <c r="J275" s="42">
        <f>SUM(T271:T274)</f>
        <v>31.54</v>
      </c>
      <c r="K275" s="42"/>
    </row>
    <row r="276" spans="1:22" ht="14.25" x14ac:dyDescent="0.2">
      <c r="A276" s="39"/>
      <c r="B276" s="39"/>
      <c r="C276" s="39" t="s">
        <v>500</v>
      </c>
      <c r="D276" s="40" t="s">
        <v>501</v>
      </c>
      <c r="E276" s="12">
        <f>Source!AQ102</f>
        <v>0.6</v>
      </c>
      <c r="F276" s="42"/>
      <c r="G276" s="41" t="str">
        <f>Source!DI102</f>
        <v/>
      </c>
      <c r="H276" s="12">
        <f>Source!AV102</f>
        <v>1</v>
      </c>
      <c r="I276" s="12"/>
      <c r="J276" s="42"/>
      <c r="K276" s="42">
        <f>Source!U102</f>
        <v>0.6</v>
      </c>
    </row>
    <row r="277" spans="1:22" ht="15" x14ac:dyDescent="0.25">
      <c r="A277" s="49"/>
      <c r="B277" s="49"/>
      <c r="C277" s="49"/>
      <c r="D277" s="49"/>
      <c r="E277" s="49"/>
      <c r="F277" s="49"/>
      <c r="G277" s="49"/>
      <c r="H277" s="49"/>
      <c r="I277" s="50">
        <f>J272+J273+J274+J275</f>
        <v>736.06999999999994</v>
      </c>
      <c r="J277" s="50"/>
      <c r="K277" s="51">
        <f>IF(Source!I102&lt;&gt;0, ROUND(I277/Source!I102, 2), 0)</f>
        <v>736.07</v>
      </c>
      <c r="P277" s="45">
        <f>I277</f>
        <v>736.06999999999994</v>
      </c>
    </row>
    <row r="278" spans="1:22" ht="93.75" x14ac:dyDescent="0.2">
      <c r="A278" s="39">
        <v>30</v>
      </c>
      <c r="B278" s="39" t="s">
        <v>532</v>
      </c>
      <c r="C278" s="39" t="s">
        <v>533</v>
      </c>
      <c r="D278" s="40" t="str">
        <f>Source!H104</f>
        <v>установка</v>
      </c>
      <c r="E278" s="12">
        <f>Source!I104</f>
        <v>1</v>
      </c>
      <c r="F278" s="42"/>
      <c r="G278" s="41"/>
      <c r="H278" s="12"/>
      <c r="I278" s="12"/>
      <c r="J278" s="42"/>
      <c r="K278" s="42"/>
      <c r="Q278">
        <f>ROUND((Source!BZ104/100)*ROUND((Source!AF104*Source!AV104)*Source!I104, 2), 2)</f>
        <v>789.03</v>
      </c>
      <c r="R278">
        <f>Source!X104</f>
        <v>789.03</v>
      </c>
      <c r="S278">
        <f>ROUND((Source!CA104/100)*ROUND((Source!AF104*Source!AV104)*Source!I104, 2), 2)</f>
        <v>112.72</v>
      </c>
      <c r="T278">
        <f>Source!Y104</f>
        <v>112.72</v>
      </c>
      <c r="U278">
        <f>ROUND((175/100)*ROUND((Source!AE104*Source!AV104)*Source!I104, 2), 2)</f>
        <v>0.05</v>
      </c>
      <c r="V278">
        <f>ROUND((108/100)*ROUND(Source!CS104*Source!I104, 2), 2)</f>
        <v>0.03</v>
      </c>
    </row>
    <row r="279" spans="1:22" ht="14.25" x14ac:dyDescent="0.2">
      <c r="A279" s="39"/>
      <c r="B279" s="39"/>
      <c r="C279" s="39" t="s">
        <v>492</v>
      </c>
      <c r="D279" s="40"/>
      <c r="E279" s="12"/>
      <c r="F279" s="42">
        <f>Source!AO104</f>
        <v>1073.5</v>
      </c>
      <c r="G279" s="41" t="str">
        <f>Source!DG104</f>
        <v>*1,05</v>
      </c>
      <c r="H279" s="12">
        <f>Source!AV104</f>
        <v>1</v>
      </c>
      <c r="I279" s="12">
        <f>IF(Source!BA104&lt;&gt; 0, Source!BA104, 1)</f>
        <v>1</v>
      </c>
      <c r="J279" s="42">
        <f>Source!S104</f>
        <v>1127.18</v>
      </c>
      <c r="K279" s="42"/>
    </row>
    <row r="280" spans="1:22" ht="14.25" x14ac:dyDescent="0.2">
      <c r="A280" s="39"/>
      <c r="B280" s="39"/>
      <c r="C280" s="39" t="s">
        <v>493</v>
      </c>
      <c r="D280" s="40"/>
      <c r="E280" s="12"/>
      <c r="F280" s="42">
        <f>Source!AM104</f>
        <v>1.8</v>
      </c>
      <c r="G280" s="41" t="str">
        <f>Source!DE104</f>
        <v>*1,05</v>
      </c>
      <c r="H280" s="12">
        <f>Source!AV104</f>
        <v>1</v>
      </c>
      <c r="I280" s="12">
        <f>IF(Source!BB104&lt;&gt; 0, Source!BB104, 1)</f>
        <v>1</v>
      </c>
      <c r="J280" s="42">
        <f>Source!Q104</f>
        <v>1.89</v>
      </c>
      <c r="K280" s="42"/>
    </row>
    <row r="281" spans="1:22" ht="14.25" x14ac:dyDescent="0.2">
      <c r="A281" s="39"/>
      <c r="B281" s="39"/>
      <c r="C281" s="39" t="s">
        <v>494</v>
      </c>
      <c r="D281" s="40"/>
      <c r="E281" s="12"/>
      <c r="F281" s="42">
        <f>Source!AN104</f>
        <v>0.03</v>
      </c>
      <c r="G281" s="41" t="str">
        <f>Source!DF104</f>
        <v>*1,05</v>
      </c>
      <c r="H281" s="12">
        <f>Source!AV104</f>
        <v>1</v>
      </c>
      <c r="I281" s="12">
        <f>IF(Source!BS104&lt;&gt; 0, Source!BS104, 1)</f>
        <v>1</v>
      </c>
      <c r="J281" s="43">
        <f>Source!R104</f>
        <v>0.03</v>
      </c>
      <c r="K281" s="42"/>
    </row>
    <row r="282" spans="1:22" ht="14.25" x14ac:dyDescent="0.2">
      <c r="A282" s="39"/>
      <c r="B282" s="39"/>
      <c r="C282" s="39" t="s">
        <v>495</v>
      </c>
      <c r="D282" s="40"/>
      <c r="E282" s="12"/>
      <c r="F282" s="42">
        <f>Source!AL104</f>
        <v>0.61</v>
      </c>
      <c r="G282" s="41" t="str">
        <f>Source!DD104</f>
        <v/>
      </c>
      <c r="H282" s="12">
        <f>Source!AW104</f>
        <v>1</v>
      </c>
      <c r="I282" s="12">
        <f>IF(Source!BC104&lt;&gt; 0, Source!BC104, 1)</f>
        <v>1</v>
      </c>
      <c r="J282" s="42">
        <f>Source!P104</f>
        <v>0.61</v>
      </c>
      <c r="K282" s="42"/>
    </row>
    <row r="283" spans="1:22" ht="14.25" x14ac:dyDescent="0.2">
      <c r="A283" s="39"/>
      <c r="B283" s="39"/>
      <c r="C283" s="39" t="s">
        <v>496</v>
      </c>
      <c r="D283" s="40" t="s">
        <v>497</v>
      </c>
      <c r="E283" s="12">
        <f>Source!AT104</f>
        <v>70</v>
      </c>
      <c r="F283" s="42"/>
      <c r="G283" s="41"/>
      <c r="H283" s="12"/>
      <c r="I283" s="12"/>
      <c r="J283" s="42">
        <f>SUM(R278:R282)</f>
        <v>789.03</v>
      </c>
      <c r="K283" s="42"/>
    </row>
    <row r="284" spans="1:22" ht="14.25" x14ac:dyDescent="0.2">
      <c r="A284" s="39"/>
      <c r="B284" s="39"/>
      <c r="C284" s="39" t="s">
        <v>498</v>
      </c>
      <c r="D284" s="40" t="s">
        <v>497</v>
      </c>
      <c r="E284" s="12">
        <f>Source!AU104</f>
        <v>10</v>
      </c>
      <c r="F284" s="42"/>
      <c r="G284" s="41"/>
      <c r="H284" s="12"/>
      <c r="I284" s="12"/>
      <c r="J284" s="42">
        <f>SUM(T278:T283)</f>
        <v>112.72</v>
      </c>
      <c r="K284" s="42"/>
    </row>
    <row r="285" spans="1:22" ht="14.25" x14ac:dyDescent="0.2">
      <c r="A285" s="39"/>
      <c r="B285" s="39"/>
      <c r="C285" s="39" t="s">
        <v>499</v>
      </c>
      <c r="D285" s="40" t="s">
        <v>497</v>
      </c>
      <c r="E285" s="12">
        <f>108</f>
        <v>108</v>
      </c>
      <c r="F285" s="42"/>
      <c r="G285" s="41"/>
      <c r="H285" s="12"/>
      <c r="I285" s="12"/>
      <c r="J285" s="42">
        <f>SUM(V278:V284)</f>
        <v>0.03</v>
      </c>
      <c r="K285" s="42"/>
    </row>
    <row r="286" spans="1:22" ht="14.25" x14ac:dyDescent="0.2">
      <c r="A286" s="39"/>
      <c r="B286" s="39"/>
      <c r="C286" s="39" t="s">
        <v>500</v>
      </c>
      <c r="D286" s="40" t="s">
        <v>501</v>
      </c>
      <c r="E286" s="12">
        <f>Source!AQ104</f>
        <v>1.56</v>
      </c>
      <c r="F286" s="42"/>
      <c r="G286" s="41" t="str">
        <f>Source!DI104</f>
        <v>*1,05</v>
      </c>
      <c r="H286" s="12">
        <f>Source!AV104</f>
        <v>1</v>
      </c>
      <c r="I286" s="12"/>
      <c r="J286" s="42"/>
      <c r="K286" s="42">
        <f>Source!U104</f>
        <v>1.6380000000000001</v>
      </c>
    </row>
    <row r="287" spans="1:22" ht="15" x14ac:dyDescent="0.25">
      <c r="A287" s="49"/>
      <c r="B287" s="49"/>
      <c r="C287" s="49"/>
      <c r="D287" s="49"/>
      <c r="E287" s="49"/>
      <c r="F287" s="49"/>
      <c r="G287" s="49"/>
      <c r="H287" s="49"/>
      <c r="I287" s="50">
        <f>J279+J280+J282+J283+J284+J285</f>
        <v>2031.46</v>
      </c>
      <c r="J287" s="50"/>
      <c r="K287" s="51">
        <f>IF(Source!I104&lt;&gt;0, ROUND(I287/Source!I104, 2), 0)</f>
        <v>2031.46</v>
      </c>
      <c r="P287" s="45">
        <f>I287</f>
        <v>2031.46</v>
      </c>
    </row>
    <row r="288" spans="1:22" ht="184.5" x14ac:dyDescent="0.2">
      <c r="A288" s="39">
        <v>31</v>
      </c>
      <c r="B288" s="39" t="s">
        <v>527</v>
      </c>
      <c r="C288" s="39" t="s">
        <v>534</v>
      </c>
      <c r="D288" s="40" t="str">
        <f>Source!H105</f>
        <v>шт.</v>
      </c>
      <c r="E288" s="12">
        <f>Source!I105</f>
        <v>6</v>
      </c>
      <c r="F288" s="42"/>
      <c r="G288" s="41"/>
      <c r="H288" s="12"/>
      <c r="I288" s="12"/>
      <c r="J288" s="42"/>
      <c r="K288" s="42"/>
      <c r="Q288">
        <f>ROUND((Source!BZ105/100)*ROUND((Source!AF105*Source!AV105)*Source!I105, 2), 2)</f>
        <v>8413.43</v>
      </c>
      <c r="R288">
        <f>Source!X105</f>
        <v>8413.43</v>
      </c>
      <c r="S288">
        <f>ROUND((Source!CA105/100)*ROUND((Source!AF105*Source!AV105)*Source!I105, 2), 2)</f>
        <v>1201.92</v>
      </c>
      <c r="T288">
        <f>Source!Y105</f>
        <v>1201.92</v>
      </c>
      <c r="U288">
        <f>ROUND((175/100)*ROUND((Source!AE105*Source!AV105)*Source!I105, 2), 2)</f>
        <v>0.11</v>
      </c>
      <c r="V288">
        <f>ROUND((108/100)*ROUND(Source!CS105*Source!I105, 2), 2)</f>
        <v>0.06</v>
      </c>
    </row>
    <row r="289" spans="1:22" ht="14.25" x14ac:dyDescent="0.2">
      <c r="A289" s="39"/>
      <c r="B289" s="39"/>
      <c r="C289" s="39" t="s">
        <v>492</v>
      </c>
      <c r="D289" s="40"/>
      <c r="E289" s="12"/>
      <c r="F289" s="42">
        <f>Source!AO105</f>
        <v>10015.99</v>
      </c>
      <c r="G289" s="41" t="str">
        <f>Source!DG105</f>
        <v>*0,2</v>
      </c>
      <c r="H289" s="12">
        <f>Source!AV105</f>
        <v>1</v>
      </c>
      <c r="I289" s="12">
        <f>IF(Source!BA105&lt;&gt; 0, Source!BA105, 1)</f>
        <v>1</v>
      </c>
      <c r="J289" s="42">
        <f>Source!S105</f>
        <v>12019.19</v>
      </c>
      <c r="K289" s="42"/>
    </row>
    <row r="290" spans="1:22" ht="14.25" x14ac:dyDescent="0.2">
      <c r="A290" s="39"/>
      <c r="B290" s="39"/>
      <c r="C290" s="39" t="s">
        <v>493</v>
      </c>
      <c r="D290" s="40"/>
      <c r="E290" s="12"/>
      <c r="F290" s="42">
        <f>Source!AM105</f>
        <v>7.33</v>
      </c>
      <c r="G290" s="41" t="str">
        <f>Source!DE105</f>
        <v>*0,2</v>
      </c>
      <c r="H290" s="12">
        <f>Source!AV105</f>
        <v>1</v>
      </c>
      <c r="I290" s="12">
        <f>IF(Source!BB105&lt;&gt; 0, Source!BB105, 1)</f>
        <v>1</v>
      </c>
      <c r="J290" s="42">
        <f>Source!Q105</f>
        <v>8.8000000000000007</v>
      </c>
      <c r="K290" s="42"/>
    </row>
    <row r="291" spans="1:22" ht="14.25" x14ac:dyDescent="0.2">
      <c r="A291" s="39"/>
      <c r="B291" s="39"/>
      <c r="C291" s="39" t="s">
        <v>494</v>
      </c>
      <c r="D291" s="40"/>
      <c r="E291" s="12"/>
      <c r="F291" s="42">
        <f>Source!AN105</f>
        <v>0.05</v>
      </c>
      <c r="G291" s="41" t="str">
        <f>Source!DF105</f>
        <v>*0,2</v>
      </c>
      <c r="H291" s="12">
        <f>Source!AV105</f>
        <v>1</v>
      </c>
      <c r="I291" s="12">
        <f>IF(Source!BS105&lt;&gt; 0, Source!BS105, 1)</f>
        <v>1</v>
      </c>
      <c r="J291" s="43">
        <f>Source!R105</f>
        <v>0.06</v>
      </c>
      <c r="K291" s="42"/>
    </row>
    <row r="292" spans="1:22" ht="42.75" x14ac:dyDescent="0.2">
      <c r="A292" s="39" t="s">
        <v>194</v>
      </c>
      <c r="B292" s="39" t="str">
        <f>Source!F106</f>
        <v>22.1-4-18</v>
      </c>
      <c r="C292" s="39" t="str">
        <f>Source!G106</f>
        <v>Вышки телескопические на автомобиле, высота до 12 м, грузоподъемность до 250 кг</v>
      </c>
      <c r="D292" s="40" t="str">
        <f>Source!H106</f>
        <v>маш.-ч</v>
      </c>
      <c r="E292" s="12">
        <f>Source!I106</f>
        <v>8</v>
      </c>
      <c r="F292" s="42">
        <f>Source!AK106</f>
        <v>1640.72</v>
      </c>
      <c r="G292" s="44" t="s">
        <v>3</v>
      </c>
      <c r="H292" s="12">
        <f>Source!AV106</f>
        <v>1</v>
      </c>
      <c r="I292" s="12">
        <f>IF(Source!BB106&lt;&gt; 0, Source!BB106, 1)</f>
        <v>1</v>
      </c>
      <c r="J292" s="42">
        <f>Source!O106</f>
        <v>13125.76</v>
      </c>
      <c r="K292" s="42"/>
      <c r="Q292">
        <f>ROUND((Source!BZ106/100)*ROUND((Source!AF106*Source!AV106)*Source!I106, 2), 2)</f>
        <v>0</v>
      </c>
      <c r="R292">
        <f>Source!X106</f>
        <v>0</v>
      </c>
      <c r="S292">
        <f>ROUND((Source!CA106/100)*ROUND((Source!AF106*Source!AV106)*Source!I106, 2), 2)</f>
        <v>0</v>
      </c>
      <c r="T292">
        <f>Source!Y106</f>
        <v>0</v>
      </c>
      <c r="U292">
        <f>ROUND((175/100)*ROUND((Source!AE106*Source!AV106)*Source!I106, 2), 2)</f>
        <v>13959.26</v>
      </c>
      <c r="V292">
        <f>ROUND((108/100)*ROUND(Source!CS106*Source!I106, 2), 2)</f>
        <v>8614.86</v>
      </c>
    </row>
    <row r="293" spans="1:22" ht="14.25" x14ac:dyDescent="0.2">
      <c r="A293" s="39"/>
      <c r="B293" s="39"/>
      <c r="C293" s="39" t="s">
        <v>496</v>
      </c>
      <c r="D293" s="40" t="s">
        <v>497</v>
      </c>
      <c r="E293" s="12">
        <f>Source!AT105</f>
        <v>70</v>
      </c>
      <c r="F293" s="42"/>
      <c r="G293" s="41"/>
      <c r="H293" s="12"/>
      <c r="I293" s="12"/>
      <c r="J293" s="42">
        <f>SUM(R288:R292)</f>
        <v>8413.43</v>
      </c>
      <c r="K293" s="42"/>
    </row>
    <row r="294" spans="1:22" ht="14.25" x14ac:dyDescent="0.2">
      <c r="A294" s="39"/>
      <c r="B294" s="39"/>
      <c r="C294" s="39" t="s">
        <v>498</v>
      </c>
      <c r="D294" s="40" t="s">
        <v>497</v>
      </c>
      <c r="E294" s="12">
        <f>Source!AU105</f>
        <v>10</v>
      </c>
      <c r="F294" s="42"/>
      <c r="G294" s="41"/>
      <c r="H294" s="12"/>
      <c r="I294" s="12"/>
      <c r="J294" s="42">
        <f>SUM(T288:T293)</f>
        <v>1201.92</v>
      </c>
      <c r="K294" s="42"/>
    </row>
    <row r="295" spans="1:22" ht="14.25" x14ac:dyDescent="0.2">
      <c r="A295" s="39"/>
      <c r="B295" s="39"/>
      <c r="C295" s="39" t="s">
        <v>499</v>
      </c>
      <c r="D295" s="40" t="s">
        <v>497</v>
      </c>
      <c r="E295" s="12">
        <f>108</f>
        <v>108</v>
      </c>
      <c r="F295" s="42"/>
      <c r="G295" s="41"/>
      <c r="H295" s="12"/>
      <c r="I295" s="12"/>
      <c r="J295" s="42">
        <f>SUM(V288:V294)</f>
        <v>8614.92</v>
      </c>
      <c r="K295" s="42"/>
    </row>
    <row r="296" spans="1:22" ht="14.25" x14ac:dyDescent="0.2">
      <c r="A296" s="39"/>
      <c r="B296" s="39"/>
      <c r="C296" s="39" t="s">
        <v>500</v>
      </c>
      <c r="D296" s="40" t="s">
        <v>501</v>
      </c>
      <c r="E296" s="12">
        <f>Source!AQ105</f>
        <v>15.78</v>
      </c>
      <c r="F296" s="42"/>
      <c r="G296" s="41" t="str">
        <f>Source!DI105</f>
        <v>*0,2</v>
      </c>
      <c r="H296" s="12">
        <f>Source!AV105</f>
        <v>1</v>
      </c>
      <c r="I296" s="12"/>
      <c r="J296" s="42"/>
      <c r="K296" s="42">
        <f>Source!U105</f>
        <v>18.936</v>
      </c>
    </row>
    <row r="297" spans="1:22" ht="15" x14ac:dyDescent="0.25">
      <c r="A297" s="49"/>
      <c r="B297" s="49"/>
      <c r="C297" s="49"/>
      <c r="D297" s="49"/>
      <c r="E297" s="49"/>
      <c r="F297" s="49"/>
      <c r="G297" s="49"/>
      <c r="H297" s="49"/>
      <c r="I297" s="50">
        <f>J289+J290+J293+J294+J295+SUM(J292:J292)</f>
        <v>43384.02</v>
      </c>
      <c r="J297" s="50"/>
      <c r="K297" s="51">
        <f>IF(Source!I105&lt;&gt;0, ROUND(I297/Source!I105, 2), 0)</f>
        <v>7230.67</v>
      </c>
      <c r="P297" s="45">
        <f>I297</f>
        <v>43384.02</v>
      </c>
    </row>
    <row r="298" spans="1:22" ht="57" x14ac:dyDescent="0.2">
      <c r="A298" s="39">
        <v>32</v>
      </c>
      <c r="B298" s="39" t="str">
        <f>Source!F107</f>
        <v>1.50-3203-44-2/1</v>
      </c>
      <c r="C298" s="39" t="str">
        <f>Source!G107</f>
        <v>Установка номерных табличек для этажа, подъезда / таблички из пластмассы (поз.20, 21) (ремонт кожуха)</v>
      </c>
      <c r="D298" s="40" t="str">
        <f>Source!H107</f>
        <v>шт.</v>
      </c>
      <c r="E298" s="12">
        <f>Source!I107</f>
        <v>1</v>
      </c>
      <c r="F298" s="42"/>
      <c r="G298" s="41"/>
      <c r="H298" s="12"/>
      <c r="I298" s="12"/>
      <c r="J298" s="42"/>
      <c r="K298" s="42"/>
      <c r="Q298">
        <f>ROUND((Source!BZ107/100)*ROUND((Source!AF107*Source!AV107)*Source!I107, 2), 2)</f>
        <v>220.76</v>
      </c>
      <c r="R298">
        <f>Source!X107</f>
        <v>220.76</v>
      </c>
      <c r="S298">
        <f>ROUND((Source!CA107/100)*ROUND((Source!AF107*Source!AV107)*Source!I107, 2), 2)</f>
        <v>31.54</v>
      </c>
      <c r="T298">
        <f>Source!Y107</f>
        <v>31.54</v>
      </c>
      <c r="U298">
        <f>ROUND((175/100)*ROUND((Source!AE107*Source!AV107)*Source!I107, 2), 2)</f>
        <v>0</v>
      </c>
      <c r="V298">
        <f>ROUND((108/100)*ROUND(Source!CS107*Source!I107, 2), 2)</f>
        <v>0</v>
      </c>
    </row>
    <row r="299" spans="1:22" ht="14.25" x14ac:dyDescent="0.2">
      <c r="A299" s="39"/>
      <c r="B299" s="39"/>
      <c r="C299" s="39" t="s">
        <v>492</v>
      </c>
      <c r="D299" s="40"/>
      <c r="E299" s="12"/>
      <c r="F299" s="42">
        <f>Source!AO107</f>
        <v>315.37</v>
      </c>
      <c r="G299" s="41" t="str">
        <f>Source!DG107</f>
        <v/>
      </c>
      <c r="H299" s="12">
        <f>Source!AV107</f>
        <v>1</v>
      </c>
      <c r="I299" s="12">
        <f>IF(Source!BA107&lt;&gt; 0, Source!BA107, 1)</f>
        <v>1</v>
      </c>
      <c r="J299" s="42">
        <f>Source!S107</f>
        <v>315.37</v>
      </c>
      <c r="K299" s="42"/>
    </row>
    <row r="300" spans="1:22" ht="14.25" x14ac:dyDescent="0.2">
      <c r="A300" s="39"/>
      <c r="B300" s="39"/>
      <c r="C300" s="39" t="s">
        <v>495</v>
      </c>
      <c r="D300" s="40"/>
      <c r="E300" s="12"/>
      <c r="F300" s="42">
        <f>Source!AL107</f>
        <v>168.4</v>
      </c>
      <c r="G300" s="41" t="str">
        <f>Source!DD107</f>
        <v/>
      </c>
      <c r="H300" s="12">
        <f>Source!AW107</f>
        <v>1</v>
      </c>
      <c r="I300" s="12">
        <f>IF(Source!BC107&lt;&gt; 0, Source!BC107, 1)</f>
        <v>1</v>
      </c>
      <c r="J300" s="42">
        <f>Source!P107</f>
        <v>168.4</v>
      </c>
      <c r="K300" s="42"/>
    </row>
    <row r="301" spans="1:22" ht="14.25" x14ac:dyDescent="0.2">
      <c r="A301" s="39"/>
      <c r="B301" s="39"/>
      <c r="C301" s="39" t="s">
        <v>496</v>
      </c>
      <c r="D301" s="40" t="s">
        <v>497</v>
      </c>
      <c r="E301" s="12">
        <f>Source!AT107</f>
        <v>70</v>
      </c>
      <c r="F301" s="42"/>
      <c r="G301" s="41"/>
      <c r="H301" s="12"/>
      <c r="I301" s="12"/>
      <c r="J301" s="42">
        <f>SUM(R298:R300)</f>
        <v>220.76</v>
      </c>
      <c r="K301" s="42"/>
    </row>
    <row r="302" spans="1:22" ht="14.25" x14ac:dyDescent="0.2">
      <c r="A302" s="39"/>
      <c r="B302" s="39"/>
      <c r="C302" s="39" t="s">
        <v>498</v>
      </c>
      <c r="D302" s="40" t="s">
        <v>497</v>
      </c>
      <c r="E302" s="12">
        <f>Source!AU107</f>
        <v>10</v>
      </c>
      <c r="F302" s="42"/>
      <c r="G302" s="41"/>
      <c r="H302" s="12"/>
      <c r="I302" s="12"/>
      <c r="J302" s="42">
        <f>SUM(T298:T301)</f>
        <v>31.54</v>
      </c>
      <c r="K302" s="42"/>
    </row>
    <row r="303" spans="1:22" ht="14.25" x14ac:dyDescent="0.2">
      <c r="A303" s="39"/>
      <c r="B303" s="39"/>
      <c r="C303" s="39" t="s">
        <v>500</v>
      </c>
      <c r="D303" s="40" t="s">
        <v>501</v>
      </c>
      <c r="E303" s="12">
        <f>Source!AQ107</f>
        <v>0.6</v>
      </c>
      <c r="F303" s="42"/>
      <c r="G303" s="41" t="str">
        <f>Source!DI107</f>
        <v/>
      </c>
      <c r="H303" s="12">
        <f>Source!AV107</f>
        <v>1</v>
      </c>
      <c r="I303" s="12"/>
      <c r="J303" s="42"/>
      <c r="K303" s="42">
        <f>Source!U107</f>
        <v>0.6</v>
      </c>
    </row>
    <row r="304" spans="1:22" ht="15" x14ac:dyDescent="0.25">
      <c r="A304" s="49"/>
      <c r="B304" s="49"/>
      <c r="C304" s="49"/>
      <c r="D304" s="49"/>
      <c r="E304" s="49"/>
      <c r="F304" s="49"/>
      <c r="G304" s="49"/>
      <c r="H304" s="49"/>
      <c r="I304" s="50">
        <f>J299+J300+J301+J302</f>
        <v>736.06999999999994</v>
      </c>
      <c r="J304" s="50"/>
      <c r="K304" s="51">
        <f>IF(Source!I107&lt;&gt;0, ROUND(I304/Source!I107, 2), 0)</f>
        <v>736.07</v>
      </c>
      <c r="P304" s="45">
        <f>I304</f>
        <v>736.06999999999994</v>
      </c>
    </row>
    <row r="305" spans="1:22" ht="93.75" x14ac:dyDescent="0.2">
      <c r="A305" s="39">
        <v>33</v>
      </c>
      <c r="B305" s="39" t="s">
        <v>516</v>
      </c>
      <c r="C305" s="39" t="s">
        <v>535</v>
      </c>
      <c r="D305" s="40" t="str">
        <f>Source!H112</f>
        <v>1 блок</v>
      </c>
      <c r="E305" s="12">
        <f>Source!I112</f>
        <v>7</v>
      </c>
      <c r="F305" s="42"/>
      <c r="G305" s="41"/>
      <c r="H305" s="12"/>
      <c r="I305" s="12"/>
      <c r="J305" s="42"/>
      <c r="K305" s="42"/>
      <c r="Q305">
        <f>ROUND((Source!BZ112/100)*ROUND((Source!AF112*Source!AV112)*Source!I112, 2), 2)</f>
        <v>6585.29</v>
      </c>
      <c r="R305">
        <f>Source!X112</f>
        <v>6585.29</v>
      </c>
      <c r="S305">
        <f>ROUND((Source!CA112/100)*ROUND((Source!AF112*Source!AV112)*Source!I112, 2), 2)</f>
        <v>940.76</v>
      </c>
      <c r="T305">
        <f>Source!Y112</f>
        <v>940.76</v>
      </c>
      <c r="U305">
        <f>ROUND((175/100)*ROUND((Source!AE112*Source!AV112)*Source!I112, 2), 2)</f>
        <v>0.65</v>
      </c>
      <c r="V305">
        <f>ROUND((108/100)*ROUND(Source!CS112*Source!I112, 2), 2)</f>
        <v>0.4</v>
      </c>
    </row>
    <row r="306" spans="1:22" ht="14.25" x14ac:dyDescent="0.2">
      <c r="A306" s="39"/>
      <c r="B306" s="39"/>
      <c r="C306" s="39" t="s">
        <v>492</v>
      </c>
      <c r="D306" s="40"/>
      <c r="E306" s="12"/>
      <c r="F306" s="42">
        <f>Source!AO112</f>
        <v>1279.94</v>
      </c>
      <c r="G306" s="41" t="str">
        <f>Source!DG112</f>
        <v>*1,05</v>
      </c>
      <c r="H306" s="12">
        <f>Source!AV112</f>
        <v>1</v>
      </c>
      <c r="I306" s="12">
        <f>IF(Source!BA112&lt;&gt; 0, Source!BA112, 1)</f>
        <v>1</v>
      </c>
      <c r="J306" s="42">
        <f>Source!S112</f>
        <v>9407.56</v>
      </c>
      <c r="K306" s="42"/>
    </row>
    <row r="307" spans="1:22" ht="14.25" x14ac:dyDescent="0.2">
      <c r="A307" s="39"/>
      <c r="B307" s="39"/>
      <c r="C307" s="39" t="s">
        <v>493</v>
      </c>
      <c r="D307" s="40"/>
      <c r="E307" s="12"/>
      <c r="F307" s="42">
        <f>Source!AM112</f>
        <v>3.62</v>
      </c>
      <c r="G307" s="41" t="str">
        <f>Source!DE112</f>
        <v>*1,05</v>
      </c>
      <c r="H307" s="12">
        <f>Source!AV112</f>
        <v>1</v>
      </c>
      <c r="I307" s="12">
        <f>IF(Source!BB112&lt;&gt; 0, Source!BB112, 1)</f>
        <v>1</v>
      </c>
      <c r="J307" s="42">
        <f>Source!Q112</f>
        <v>26.61</v>
      </c>
      <c r="K307" s="42"/>
    </row>
    <row r="308" spans="1:22" ht="14.25" x14ac:dyDescent="0.2">
      <c r="A308" s="39"/>
      <c r="B308" s="39"/>
      <c r="C308" s="39" t="s">
        <v>494</v>
      </c>
      <c r="D308" s="40"/>
      <c r="E308" s="12"/>
      <c r="F308" s="42">
        <f>Source!AN112</f>
        <v>0.05</v>
      </c>
      <c r="G308" s="41" t="str">
        <f>Source!DF112</f>
        <v>*1,05</v>
      </c>
      <c r="H308" s="12">
        <f>Source!AV112</f>
        <v>1</v>
      </c>
      <c r="I308" s="12">
        <f>IF(Source!BS112&lt;&gt; 0, Source!BS112, 1)</f>
        <v>1</v>
      </c>
      <c r="J308" s="43">
        <f>Source!R112</f>
        <v>0.37</v>
      </c>
      <c r="K308" s="42"/>
    </row>
    <row r="309" spans="1:22" ht="14.25" x14ac:dyDescent="0.2">
      <c r="A309" s="39"/>
      <c r="B309" s="39"/>
      <c r="C309" s="39" t="s">
        <v>495</v>
      </c>
      <c r="D309" s="40"/>
      <c r="E309" s="12"/>
      <c r="F309" s="42">
        <f>Source!AL112</f>
        <v>0.91</v>
      </c>
      <c r="G309" s="41" t="str">
        <f>Source!DD112</f>
        <v/>
      </c>
      <c r="H309" s="12">
        <f>Source!AW112</f>
        <v>1</v>
      </c>
      <c r="I309" s="12">
        <f>IF(Source!BC112&lt;&gt; 0, Source!BC112, 1)</f>
        <v>1</v>
      </c>
      <c r="J309" s="42">
        <f>Source!P112</f>
        <v>6.37</v>
      </c>
      <c r="K309" s="42"/>
    </row>
    <row r="310" spans="1:22" ht="14.25" x14ac:dyDescent="0.2">
      <c r="A310" s="39"/>
      <c r="B310" s="39"/>
      <c r="C310" s="39" t="s">
        <v>496</v>
      </c>
      <c r="D310" s="40" t="s">
        <v>497</v>
      </c>
      <c r="E310" s="12">
        <f>Source!AT112</f>
        <v>70</v>
      </c>
      <c r="F310" s="42"/>
      <c r="G310" s="41"/>
      <c r="H310" s="12"/>
      <c r="I310" s="12"/>
      <c r="J310" s="42">
        <f>SUM(R305:R309)</f>
        <v>6585.29</v>
      </c>
      <c r="K310" s="42"/>
    </row>
    <row r="311" spans="1:22" ht="14.25" x14ac:dyDescent="0.2">
      <c r="A311" s="39"/>
      <c r="B311" s="39"/>
      <c r="C311" s="39" t="s">
        <v>498</v>
      </c>
      <c r="D311" s="40" t="s">
        <v>497</v>
      </c>
      <c r="E311" s="12">
        <f>Source!AU112</f>
        <v>10</v>
      </c>
      <c r="F311" s="42"/>
      <c r="G311" s="41"/>
      <c r="H311" s="12"/>
      <c r="I311" s="12"/>
      <c r="J311" s="42">
        <f>SUM(T305:T310)</f>
        <v>940.76</v>
      </c>
      <c r="K311" s="42"/>
    </row>
    <row r="312" spans="1:22" ht="14.25" x14ac:dyDescent="0.2">
      <c r="A312" s="39"/>
      <c r="B312" s="39"/>
      <c r="C312" s="39" t="s">
        <v>499</v>
      </c>
      <c r="D312" s="40" t="s">
        <v>497</v>
      </c>
      <c r="E312" s="12">
        <f>108</f>
        <v>108</v>
      </c>
      <c r="F312" s="42"/>
      <c r="G312" s="41"/>
      <c r="H312" s="12"/>
      <c r="I312" s="12"/>
      <c r="J312" s="42">
        <f>SUM(V305:V311)</f>
        <v>0.4</v>
      </c>
      <c r="K312" s="42"/>
    </row>
    <row r="313" spans="1:22" ht="14.25" x14ac:dyDescent="0.2">
      <c r="A313" s="39"/>
      <c r="B313" s="39"/>
      <c r="C313" s="39" t="s">
        <v>500</v>
      </c>
      <c r="D313" s="40" t="s">
        <v>501</v>
      </c>
      <c r="E313" s="12">
        <f>Source!AQ112</f>
        <v>1.86</v>
      </c>
      <c r="F313" s="42"/>
      <c r="G313" s="41" t="str">
        <f>Source!DI112</f>
        <v>*1,05</v>
      </c>
      <c r="H313" s="12">
        <f>Source!AV112</f>
        <v>1</v>
      </c>
      <c r="I313" s="12"/>
      <c r="J313" s="42"/>
      <c r="K313" s="42">
        <f>Source!U112</f>
        <v>13.671000000000003</v>
      </c>
    </row>
    <row r="314" spans="1:22" ht="15" x14ac:dyDescent="0.25">
      <c r="A314" s="49"/>
      <c r="B314" s="49"/>
      <c r="C314" s="49"/>
      <c r="D314" s="49"/>
      <c r="E314" s="49"/>
      <c r="F314" s="49"/>
      <c r="G314" s="49"/>
      <c r="H314" s="49"/>
      <c r="I314" s="50">
        <f>J306+J307+J309+J310+J311+J312</f>
        <v>16966.990000000002</v>
      </c>
      <c r="J314" s="50"/>
      <c r="K314" s="51">
        <f>IF(Source!I112&lt;&gt;0, ROUND(I314/Source!I112, 2), 0)</f>
        <v>2423.86</v>
      </c>
      <c r="P314" s="45">
        <f>I314</f>
        <v>16966.990000000002</v>
      </c>
    </row>
    <row r="315" spans="1:22" ht="79.5" x14ac:dyDescent="0.2">
      <c r="A315" s="39">
        <v>34</v>
      </c>
      <c r="B315" s="39" t="s">
        <v>504</v>
      </c>
      <c r="C315" s="39" t="s">
        <v>505</v>
      </c>
      <c r="D315" s="40" t="str">
        <f>Source!H143</f>
        <v>1 блок</v>
      </c>
      <c r="E315" s="12">
        <f>Source!I143</f>
        <v>1</v>
      </c>
      <c r="F315" s="42"/>
      <c r="G315" s="41"/>
      <c r="H315" s="12"/>
      <c r="I315" s="12"/>
      <c r="J315" s="42"/>
      <c r="K315" s="42"/>
      <c r="Q315">
        <f>ROUND((Source!BZ143/100)*ROUND((Source!AF143*Source!AV143)*Source!I143, 2), 2)</f>
        <v>455.21</v>
      </c>
      <c r="R315">
        <f>Source!X143</f>
        <v>455.21</v>
      </c>
      <c r="S315">
        <f>ROUND((Source!CA143/100)*ROUND((Source!AF143*Source!AV143)*Source!I143, 2), 2)</f>
        <v>65.03</v>
      </c>
      <c r="T315">
        <f>Source!Y143</f>
        <v>65.03</v>
      </c>
      <c r="U315">
        <f>ROUND((175/100)*ROUND((Source!AE143*Source!AV143)*Source!I143, 2), 2)</f>
        <v>0</v>
      </c>
      <c r="V315">
        <f>ROUND((108/100)*ROUND(Source!CS143*Source!I143, 2), 2)</f>
        <v>0</v>
      </c>
    </row>
    <row r="316" spans="1:22" ht="14.25" x14ac:dyDescent="0.2">
      <c r="A316" s="39"/>
      <c r="B316" s="39"/>
      <c r="C316" s="39" t="s">
        <v>492</v>
      </c>
      <c r="D316" s="40"/>
      <c r="E316" s="12"/>
      <c r="F316" s="42">
        <f>Source!AO143</f>
        <v>619.33000000000004</v>
      </c>
      <c r="G316" s="41" t="str">
        <f>Source!DG143</f>
        <v>*1,05</v>
      </c>
      <c r="H316" s="12">
        <f>Source!AV143</f>
        <v>1</v>
      </c>
      <c r="I316" s="12">
        <f>IF(Source!BA143&lt;&gt; 0, Source!BA143, 1)</f>
        <v>1</v>
      </c>
      <c r="J316" s="42">
        <f>Source!S143</f>
        <v>650.29999999999995</v>
      </c>
      <c r="K316" s="42"/>
    </row>
    <row r="317" spans="1:22" ht="14.25" x14ac:dyDescent="0.2">
      <c r="A317" s="39" t="s">
        <v>231</v>
      </c>
      <c r="B317" s="39" t="str">
        <f>Source!F144</f>
        <v>21.1-4-57</v>
      </c>
      <c r="C317" s="39" t="str">
        <f>Source!G144</f>
        <v>Газ фреон R410A</v>
      </c>
      <c r="D317" s="40" t="str">
        <f>Source!H144</f>
        <v>кг</v>
      </c>
      <c r="E317" s="12">
        <f>Source!I144</f>
        <v>6</v>
      </c>
      <c r="F317" s="42">
        <f>Source!AK144</f>
        <v>878.99</v>
      </c>
      <c r="G317" s="44" t="s">
        <v>3</v>
      </c>
      <c r="H317" s="12">
        <f>Source!AW144</f>
        <v>1</v>
      </c>
      <c r="I317" s="12">
        <f>IF(Source!BC144&lt;&gt; 0, Source!BC144, 1)</f>
        <v>1</v>
      </c>
      <c r="J317" s="42">
        <f>Source!O144</f>
        <v>5273.94</v>
      </c>
      <c r="K317" s="42"/>
      <c r="Q317">
        <f>ROUND((Source!BZ144/100)*ROUND((Source!AF144*Source!AV144)*Source!I144, 2), 2)</f>
        <v>0</v>
      </c>
      <c r="R317">
        <f>Source!X144</f>
        <v>0</v>
      </c>
      <c r="S317">
        <f>ROUND((Source!CA144/100)*ROUND((Source!AF144*Source!AV144)*Source!I144, 2), 2)</f>
        <v>0</v>
      </c>
      <c r="T317">
        <f>Source!Y144</f>
        <v>0</v>
      </c>
      <c r="U317">
        <f>ROUND((175/100)*ROUND((Source!AE144*Source!AV144)*Source!I144, 2), 2)</f>
        <v>0</v>
      </c>
      <c r="V317">
        <f>ROUND((108/100)*ROUND(Source!CS144*Source!I144, 2), 2)</f>
        <v>0</v>
      </c>
    </row>
    <row r="318" spans="1:22" ht="14.25" x14ac:dyDescent="0.2">
      <c r="A318" s="39"/>
      <c r="B318" s="39"/>
      <c r="C318" s="39" t="s">
        <v>496</v>
      </c>
      <c r="D318" s="40" t="s">
        <v>497</v>
      </c>
      <c r="E318" s="12">
        <f>Source!AT143</f>
        <v>70</v>
      </c>
      <c r="F318" s="42"/>
      <c r="G318" s="41"/>
      <c r="H318" s="12"/>
      <c r="I318" s="12"/>
      <c r="J318" s="42">
        <f>SUM(R315:R317)</f>
        <v>455.21</v>
      </c>
      <c r="K318" s="42"/>
    </row>
    <row r="319" spans="1:22" ht="14.25" x14ac:dyDescent="0.2">
      <c r="A319" s="39"/>
      <c r="B319" s="39"/>
      <c r="C319" s="39" t="s">
        <v>498</v>
      </c>
      <c r="D319" s="40" t="s">
        <v>497</v>
      </c>
      <c r="E319" s="12">
        <f>Source!AU143</f>
        <v>10</v>
      </c>
      <c r="F319" s="42"/>
      <c r="G319" s="41"/>
      <c r="H319" s="12"/>
      <c r="I319" s="12"/>
      <c r="J319" s="42">
        <f>SUM(T315:T318)</f>
        <v>65.03</v>
      </c>
      <c r="K319" s="42"/>
    </row>
    <row r="320" spans="1:22" ht="14.25" x14ac:dyDescent="0.2">
      <c r="A320" s="39"/>
      <c r="B320" s="39"/>
      <c r="C320" s="39" t="s">
        <v>500</v>
      </c>
      <c r="D320" s="40" t="s">
        <v>501</v>
      </c>
      <c r="E320" s="12">
        <f>Source!AQ143</f>
        <v>0.9</v>
      </c>
      <c r="F320" s="42"/>
      <c r="G320" s="41" t="str">
        <f>Source!DI143</f>
        <v>*1,05</v>
      </c>
      <c r="H320" s="12">
        <f>Source!AV143</f>
        <v>1</v>
      </c>
      <c r="I320" s="12"/>
      <c r="J320" s="42"/>
      <c r="K320" s="42">
        <f>Source!U143</f>
        <v>0.94500000000000006</v>
      </c>
    </row>
    <row r="321" spans="1:32" ht="15" x14ac:dyDescent="0.25">
      <c r="A321" s="49"/>
      <c r="B321" s="49"/>
      <c r="C321" s="49"/>
      <c r="D321" s="49"/>
      <c r="E321" s="49"/>
      <c r="F321" s="49"/>
      <c r="G321" s="49"/>
      <c r="H321" s="49"/>
      <c r="I321" s="50">
        <f>J316+J318+J319+SUM(J317:J317)</f>
        <v>6444.48</v>
      </c>
      <c r="J321" s="50"/>
      <c r="K321" s="51">
        <f>IF(Source!I143&lt;&gt;0, ROUND(I321/Source!I143, 2), 0)</f>
        <v>6444.48</v>
      </c>
      <c r="P321" s="45">
        <f>I321</f>
        <v>6444.48</v>
      </c>
    </row>
    <row r="322" spans="1:32" ht="93.75" x14ac:dyDescent="0.2">
      <c r="A322" s="39">
        <v>35</v>
      </c>
      <c r="B322" s="39" t="s">
        <v>516</v>
      </c>
      <c r="C322" s="39" t="s">
        <v>536</v>
      </c>
      <c r="D322" s="40" t="str">
        <f>Source!H145</f>
        <v>1 блок</v>
      </c>
      <c r="E322" s="12">
        <f>Source!I145</f>
        <v>2</v>
      </c>
      <c r="F322" s="42"/>
      <c r="G322" s="41"/>
      <c r="H322" s="12"/>
      <c r="I322" s="12"/>
      <c r="J322" s="42"/>
      <c r="K322" s="42"/>
      <c r="Q322">
        <f>ROUND((Source!BZ145/100)*ROUND((Source!AF145*Source!AV145)*Source!I145, 2), 2)</f>
        <v>1881.51</v>
      </c>
      <c r="R322">
        <f>Source!X145</f>
        <v>1881.51</v>
      </c>
      <c r="S322">
        <f>ROUND((Source!CA145/100)*ROUND((Source!AF145*Source!AV145)*Source!I145, 2), 2)</f>
        <v>268.79000000000002</v>
      </c>
      <c r="T322">
        <f>Source!Y145</f>
        <v>268.79000000000002</v>
      </c>
      <c r="U322">
        <f>ROUND((175/100)*ROUND((Source!AE145*Source!AV145)*Source!I145, 2), 2)</f>
        <v>0.19</v>
      </c>
      <c r="V322">
        <f>ROUND((108/100)*ROUND(Source!CS145*Source!I145, 2), 2)</f>
        <v>0.12</v>
      </c>
    </row>
    <row r="323" spans="1:32" x14ac:dyDescent="0.2">
      <c r="C323" s="52" t="str">
        <f>"Объем: "&amp;Source!I145&amp;"=1+"&amp;"1"</f>
        <v>Объем: 2=1+1</v>
      </c>
    </row>
    <row r="324" spans="1:32" ht="14.25" x14ac:dyDescent="0.2">
      <c r="A324" s="39"/>
      <c r="B324" s="39"/>
      <c r="C324" s="39" t="s">
        <v>492</v>
      </c>
      <c r="D324" s="40"/>
      <c r="E324" s="12"/>
      <c r="F324" s="42">
        <f>Source!AO145</f>
        <v>1279.94</v>
      </c>
      <c r="G324" s="41" t="str">
        <f>Source!DG145</f>
        <v>*1,05</v>
      </c>
      <c r="H324" s="12">
        <f>Source!AV145</f>
        <v>1</v>
      </c>
      <c r="I324" s="12">
        <f>IF(Source!BA145&lt;&gt; 0, Source!BA145, 1)</f>
        <v>1</v>
      </c>
      <c r="J324" s="42">
        <f>Source!S145</f>
        <v>2687.87</v>
      </c>
      <c r="K324" s="42"/>
    </row>
    <row r="325" spans="1:32" ht="14.25" x14ac:dyDescent="0.2">
      <c r="A325" s="39"/>
      <c r="B325" s="39"/>
      <c r="C325" s="39" t="s">
        <v>493</v>
      </c>
      <c r="D325" s="40"/>
      <c r="E325" s="12"/>
      <c r="F325" s="42">
        <f>Source!AM145</f>
        <v>3.62</v>
      </c>
      <c r="G325" s="41" t="str">
        <f>Source!DE145</f>
        <v>*1,05</v>
      </c>
      <c r="H325" s="12">
        <f>Source!AV145</f>
        <v>1</v>
      </c>
      <c r="I325" s="12">
        <f>IF(Source!BB145&lt;&gt; 0, Source!BB145, 1)</f>
        <v>1</v>
      </c>
      <c r="J325" s="42">
        <f>Source!Q145</f>
        <v>7.6</v>
      </c>
      <c r="K325" s="42"/>
    </row>
    <row r="326" spans="1:32" ht="14.25" x14ac:dyDescent="0.2">
      <c r="A326" s="39"/>
      <c r="B326" s="39"/>
      <c r="C326" s="39" t="s">
        <v>494</v>
      </c>
      <c r="D326" s="40"/>
      <c r="E326" s="12"/>
      <c r="F326" s="42">
        <f>Source!AN145</f>
        <v>0.05</v>
      </c>
      <c r="G326" s="41" t="str">
        <f>Source!DF145</f>
        <v>*1,05</v>
      </c>
      <c r="H326" s="12">
        <f>Source!AV145</f>
        <v>1</v>
      </c>
      <c r="I326" s="12">
        <f>IF(Source!BS145&lt;&gt; 0, Source!BS145, 1)</f>
        <v>1</v>
      </c>
      <c r="J326" s="43">
        <f>Source!R145</f>
        <v>0.11</v>
      </c>
      <c r="K326" s="42"/>
    </row>
    <row r="327" spans="1:32" ht="14.25" x14ac:dyDescent="0.2">
      <c r="A327" s="39"/>
      <c r="B327" s="39"/>
      <c r="C327" s="39" t="s">
        <v>495</v>
      </c>
      <c r="D327" s="40"/>
      <c r="E327" s="12"/>
      <c r="F327" s="42">
        <f>Source!AL145</f>
        <v>0.91</v>
      </c>
      <c r="G327" s="41" t="str">
        <f>Source!DD145</f>
        <v/>
      </c>
      <c r="H327" s="12">
        <f>Source!AW145</f>
        <v>1</v>
      </c>
      <c r="I327" s="12">
        <f>IF(Source!BC145&lt;&gt; 0, Source!BC145, 1)</f>
        <v>1</v>
      </c>
      <c r="J327" s="42">
        <f>Source!P145</f>
        <v>1.82</v>
      </c>
      <c r="K327" s="42"/>
    </row>
    <row r="328" spans="1:32" ht="14.25" x14ac:dyDescent="0.2">
      <c r="A328" s="39"/>
      <c r="B328" s="39"/>
      <c r="C328" s="39" t="s">
        <v>496</v>
      </c>
      <c r="D328" s="40" t="s">
        <v>497</v>
      </c>
      <c r="E328" s="12">
        <f>Source!AT145</f>
        <v>70</v>
      </c>
      <c r="F328" s="42"/>
      <c r="G328" s="41"/>
      <c r="H328" s="12"/>
      <c r="I328" s="12"/>
      <c r="J328" s="42">
        <f>SUM(R322:R327)</f>
        <v>1881.51</v>
      </c>
      <c r="K328" s="42"/>
    </row>
    <row r="329" spans="1:32" ht="14.25" x14ac:dyDescent="0.2">
      <c r="A329" s="39"/>
      <c r="B329" s="39"/>
      <c r="C329" s="39" t="s">
        <v>498</v>
      </c>
      <c r="D329" s="40" t="s">
        <v>497</v>
      </c>
      <c r="E329" s="12">
        <f>Source!AU145</f>
        <v>10</v>
      </c>
      <c r="F329" s="42"/>
      <c r="G329" s="41"/>
      <c r="H329" s="12"/>
      <c r="I329" s="12"/>
      <c r="J329" s="42">
        <f>SUM(T322:T328)</f>
        <v>268.79000000000002</v>
      </c>
      <c r="K329" s="42"/>
    </row>
    <row r="330" spans="1:32" ht="14.25" x14ac:dyDescent="0.2">
      <c r="A330" s="39"/>
      <c r="B330" s="39"/>
      <c r="C330" s="39" t="s">
        <v>499</v>
      </c>
      <c r="D330" s="40" t="s">
        <v>497</v>
      </c>
      <c r="E330" s="12">
        <f>108</f>
        <v>108</v>
      </c>
      <c r="F330" s="42"/>
      <c r="G330" s="41"/>
      <c r="H330" s="12"/>
      <c r="I330" s="12"/>
      <c r="J330" s="42">
        <f>SUM(V322:V329)</f>
        <v>0.12</v>
      </c>
      <c r="K330" s="42"/>
    </row>
    <row r="331" spans="1:32" ht="14.25" x14ac:dyDescent="0.2">
      <c r="A331" s="39"/>
      <c r="B331" s="39"/>
      <c r="C331" s="39" t="s">
        <v>500</v>
      </c>
      <c r="D331" s="40" t="s">
        <v>501</v>
      </c>
      <c r="E331" s="12">
        <f>Source!AQ145</f>
        <v>1.86</v>
      </c>
      <c r="F331" s="42"/>
      <c r="G331" s="41" t="str">
        <f>Source!DI145</f>
        <v>*1,05</v>
      </c>
      <c r="H331" s="12">
        <f>Source!AV145</f>
        <v>1</v>
      </c>
      <c r="I331" s="12"/>
      <c r="J331" s="42"/>
      <c r="K331" s="42">
        <f>Source!U145</f>
        <v>3.9060000000000006</v>
      </c>
    </row>
    <row r="332" spans="1:32" ht="15" x14ac:dyDescent="0.25">
      <c r="A332" s="49"/>
      <c r="B332" s="49"/>
      <c r="C332" s="49"/>
      <c r="D332" s="49"/>
      <c r="E332" s="49"/>
      <c r="F332" s="49"/>
      <c r="G332" s="49"/>
      <c r="H332" s="49"/>
      <c r="I332" s="50">
        <f>J324+J325+J327+J328+J329+J330</f>
        <v>4847.71</v>
      </c>
      <c r="J332" s="50"/>
      <c r="K332" s="51">
        <f>IF(Source!I145&lt;&gt;0, ROUND(I332/Source!I145, 2), 0)</f>
        <v>2423.86</v>
      </c>
      <c r="P332" s="45">
        <f>I332</f>
        <v>4847.71</v>
      </c>
    </row>
    <row r="334" spans="1:32" ht="15" x14ac:dyDescent="0.25">
      <c r="A334" s="55" t="str">
        <f>CONCATENATE("Итого по локальной смете: ",IF(Source!G153&lt;&gt;"Новая локальная смета", Source!G153, ""))</f>
        <v xml:space="preserve">Итого по локальной смете: </v>
      </c>
      <c r="B334" s="55"/>
      <c r="C334" s="55"/>
      <c r="D334" s="55"/>
      <c r="E334" s="55"/>
      <c r="F334" s="55"/>
      <c r="G334" s="55"/>
      <c r="H334" s="55"/>
      <c r="I334" s="47">
        <f>SUM(P33:P333)</f>
        <v>491258.28000000009</v>
      </c>
      <c r="J334" s="54"/>
      <c r="K334" s="53"/>
    </row>
    <row r="336" spans="1:32" ht="30" x14ac:dyDescent="0.25">
      <c r="A336" s="55" t="s">
        <v>547</v>
      </c>
      <c r="B336" s="55"/>
      <c r="C336" s="55"/>
      <c r="D336" s="55"/>
      <c r="E336" s="55"/>
      <c r="F336" s="55"/>
      <c r="G336" s="55"/>
      <c r="H336" s="55"/>
      <c r="I336" s="47">
        <f>SUM(P1:P335)</f>
        <v>491258.28000000009</v>
      </c>
      <c r="J336" s="54"/>
      <c r="K336" s="53"/>
      <c r="AF336" s="56" t="str">
        <f>CONCATENATE("Итого по смете: ",IF(Source!G185&lt;&gt;"Новый объект", Source!G185, ""))</f>
        <v>Итого по смете: 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</row>
    <row r="337" spans="3:10" ht="14.25" x14ac:dyDescent="0.2">
      <c r="C337" s="30" t="str">
        <f>Source!H207</f>
        <v>Трудозатраты строителей</v>
      </c>
      <c r="D337" s="30"/>
      <c r="E337" s="30"/>
      <c r="F337" s="30"/>
      <c r="G337" s="30"/>
      <c r="H337" s="30"/>
      <c r="I337" s="57">
        <f>IF(Source!F207=0, "", Source!F207)</f>
        <v>291.41377</v>
      </c>
      <c r="J337" s="57"/>
    </row>
    <row r="338" spans="3:10" ht="14.25" x14ac:dyDescent="0.2">
      <c r="C338" s="30" t="str">
        <f>Source!H208</f>
        <v>Трудозатраты машинистов</v>
      </c>
      <c r="D338" s="30"/>
      <c r="E338" s="30"/>
      <c r="F338" s="30"/>
      <c r="G338" s="30"/>
      <c r="H338" s="30"/>
      <c r="I338" s="57" t="str">
        <f>IF(Source!F208=0, "", Source!F208)</f>
        <v/>
      </c>
      <c r="J338" s="57"/>
    </row>
    <row r="339" spans="3:10" ht="14.25" x14ac:dyDescent="0.2">
      <c r="C339" s="30" t="str">
        <f>Source!H211</f>
        <v>Накладные расходы</v>
      </c>
      <c r="D339" s="30"/>
      <c r="E339" s="30"/>
      <c r="F339" s="30"/>
      <c r="G339" s="30"/>
      <c r="H339" s="30"/>
      <c r="I339" s="46">
        <f>IF(Source!F211=0, "", Source!F211)</f>
        <v>139688.57</v>
      </c>
      <c r="J339" s="46"/>
    </row>
    <row r="340" spans="3:10" ht="14.25" x14ac:dyDescent="0.2">
      <c r="C340" s="30" t="str">
        <f>Source!H212</f>
        <v>Сметная прибыль</v>
      </c>
      <c r="D340" s="30"/>
      <c r="E340" s="30"/>
      <c r="F340" s="30"/>
      <c r="G340" s="30"/>
      <c r="H340" s="30"/>
      <c r="I340" s="46">
        <f>IF(Source!F212=0, "", Source!F212)</f>
        <v>19955.490000000002</v>
      </c>
      <c r="J340" s="46"/>
    </row>
    <row r="341" spans="3:10" ht="14.25" x14ac:dyDescent="0.2">
      <c r="C341" s="30" t="str">
        <f>Source!H213</f>
        <v>Всего с НР и СП</v>
      </c>
      <c r="D341" s="30"/>
      <c r="E341" s="30"/>
      <c r="F341" s="30"/>
      <c r="G341" s="30"/>
      <c r="H341" s="30"/>
      <c r="I341" s="46">
        <f>IF(Source!F213=0, "", Source!F213)</f>
        <v>491258.28</v>
      </c>
      <c r="J341" s="46"/>
    </row>
    <row r="342" spans="3:10" ht="14.25" x14ac:dyDescent="0.2">
      <c r="C342" s="30" t="str">
        <f>Source!H214</f>
        <v>НДС 22%</v>
      </c>
      <c r="D342" s="30"/>
      <c r="E342" s="30"/>
      <c r="F342" s="30"/>
      <c r="G342" s="30"/>
      <c r="H342" s="30"/>
      <c r="I342" s="46">
        <f>IF(Source!F214=0, "", Source!F214)</f>
        <v>108076.82</v>
      </c>
      <c r="J342" s="46"/>
    </row>
    <row r="343" spans="3:10" ht="14.25" x14ac:dyDescent="0.2">
      <c r="C343" s="30" t="str">
        <f>Source!H215</f>
        <v>Итого с НДС</v>
      </c>
      <c r="D343" s="30"/>
      <c r="E343" s="30"/>
      <c r="F343" s="30"/>
      <c r="G343" s="30"/>
      <c r="H343" s="30"/>
      <c r="I343" s="46">
        <f>IF(Source!F215=0, "", Source!F215)</f>
        <v>599335.1</v>
      </c>
      <c r="J343" s="46"/>
    </row>
  </sheetData>
  <mergeCells count="92">
    <mergeCell ref="C343:H343"/>
    <mergeCell ref="I343:J343"/>
    <mergeCell ref="C340:H340"/>
    <mergeCell ref="I340:J340"/>
    <mergeCell ref="C341:H341"/>
    <mergeCell ref="I341:J341"/>
    <mergeCell ref="C342:H342"/>
    <mergeCell ref="I342:J342"/>
    <mergeCell ref="C337:H337"/>
    <mergeCell ref="I337:J337"/>
    <mergeCell ref="C338:H338"/>
    <mergeCell ref="I338:J338"/>
    <mergeCell ref="C339:H339"/>
    <mergeCell ref="I339:J339"/>
    <mergeCell ref="I336:J336"/>
    <mergeCell ref="A336:H336"/>
    <mergeCell ref="I304:J304"/>
    <mergeCell ref="I314:J314"/>
    <mergeCell ref="I321:J321"/>
    <mergeCell ref="I332:J332"/>
    <mergeCell ref="I334:J334"/>
    <mergeCell ref="A334:H334"/>
    <mergeCell ref="I254:J254"/>
    <mergeCell ref="I262:J262"/>
    <mergeCell ref="I270:J270"/>
    <mergeCell ref="I277:J277"/>
    <mergeCell ref="I287:J287"/>
    <mergeCell ref="I297:J297"/>
    <mergeCell ref="I202:J202"/>
    <mergeCell ref="I209:J209"/>
    <mergeCell ref="I216:J216"/>
    <mergeCell ref="I224:J224"/>
    <mergeCell ref="I233:J233"/>
    <mergeCell ref="I243:J243"/>
    <mergeCell ref="I146:J146"/>
    <mergeCell ref="I156:J156"/>
    <mergeCell ref="I167:J167"/>
    <mergeCell ref="I177:J177"/>
    <mergeCell ref="I184:J184"/>
    <mergeCell ref="I195:J195"/>
    <mergeCell ref="I101:J101"/>
    <mergeCell ref="I108:J108"/>
    <mergeCell ref="I117:J117"/>
    <mergeCell ref="I123:J123"/>
    <mergeCell ref="I130:J130"/>
    <mergeCell ref="I136:J136"/>
    <mergeCell ref="I51:J51"/>
    <mergeCell ref="I58:J58"/>
    <mergeCell ref="I65:J65"/>
    <mergeCell ref="I77:J77"/>
    <mergeCell ref="I83:J83"/>
    <mergeCell ref="I90:J90"/>
    <mergeCell ref="G28:G30"/>
    <mergeCell ref="H28:H30"/>
    <mergeCell ref="I28:I30"/>
    <mergeCell ref="J28:J30"/>
    <mergeCell ref="A33:K33"/>
    <mergeCell ref="I44:J44"/>
    <mergeCell ref="F25:H25"/>
    <mergeCell ref="I25:J25"/>
    <mergeCell ref="F26:H26"/>
    <mergeCell ref="I26:J26"/>
    <mergeCell ref="A28:A30"/>
    <mergeCell ref="B28:B30"/>
    <mergeCell ref="C28:C30"/>
    <mergeCell ref="D28:D30"/>
    <mergeCell ref="E28:E30"/>
    <mergeCell ref="F28:F30"/>
    <mergeCell ref="F22:H22"/>
    <mergeCell ref="I22:J22"/>
    <mergeCell ref="F23:H23"/>
    <mergeCell ref="I23:J23"/>
    <mergeCell ref="F24:H24"/>
    <mergeCell ref="I24:J24"/>
    <mergeCell ref="A14:K14"/>
    <mergeCell ref="A16:K16"/>
    <mergeCell ref="A17:K17"/>
    <mergeCell ref="A19:K19"/>
    <mergeCell ref="F21:H21"/>
    <mergeCell ref="I21:J21"/>
    <mergeCell ref="B7:E7"/>
    <mergeCell ref="G7:K7"/>
    <mergeCell ref="J2:K2"/>
    <mergeCell ref="A10:K10"/>
    <mergeCell ref="A11:K11"/>
    <mergeCell ref="A13:K13"/>
    <mergeCell ref="B3:E3"/>
    <mergeCell ref="G3:K3"/>
    <mergeCell ref="B4:E4"/>
    <mergeCell ref="G4:K4"/>
    <mergeCell ref="B6:E6"/>
    <mergeCell ref="G6:K6"/>
  </mergeCells>
  <pageMargins left="0.4" right="0.2" top="0.2" bottom="0.4" header="0.2" footer="0.2"/>
  <pageSetup paperSize="9" scale="63" fitToHeight="0" orientation="portrait" horizontalDpi="0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A2A5-798C-4E94-BA26-6F89E06738F6}">
  <sheetPr>
    <pageSetUpPr fitToPage="1"/>
  </sheetPr>
  <dimension ref="A1:AE58"/>
  <sheetViews>
    <sheetView zoomScaleNormal="100" workbookViewId="0"/>
  </sheetViews>
  <sheetFormatPr defaultRowHeight="12.75" x14ac:dyDescent="0.2"/>
  <cols>
    <col min="1" max="2" width="6.7109375" customWidth="1"/>
    <col min="3" max="3" width="75.7109375" customWidth="1"/>
    <col min="4" max="8" width="15.7109375" customWidth="1"/>
    <col min="30" max="30" width="0" hidden="1" customWidth="1"/>
    <col min="31" max="31" width="114.7109375" hidden="1" customWidth="1"/>
    <col min="32" max="32" width="0" hidden="1" customWidth="1"/>
  </cols>
  <sheetData>
    <row r="1" spans="1:31" x14ac:dyDescent="0.2">
      <c r="A1" s="11" t="str">
        <f>Source!B1</f>
        <v>Smeta.RU Flash  (495) 974-1589</v>
      </c>
    </row>
    <row r="2" spans="1:31" ht="14.25" x14ac:dyDescent="0.2">
      <c r="D2" s="13"/>
      <c r="E2" s="13"/>
    </row>
    <row r="3" spans="1:31" ht="15" x14ac:dyDescent="0.25">
      <c r="D3" s="13"/>
      <c r="E3" s="48" t="s">
        <v>463</v>
      </c>
    </row>
    <row r="4" spans="1:31" ht="15" x14ac:dyDescent="0.25">
      <c r="D4" s="48"/>
      <c r="E4" s="48"/>
    </row>
    <row r="5" spans="1:31" ht="15" x14ac:dyDescent="0.25">
      <c r="D5" s="58" t="s">
        <v>537</v>
      </c>
      <c r="E5" s="58"/>
    </row>
    <row r="6" spans="1:31" ht="15" x14ac:dyDescent="0.25">
      <c r="D6" s="59"/>
      <c r="E6" s="59"/>
    </row>
    <row r="7" spans="1:31" ht="15" x14ac:dyDescent="0.25">
      <c r="D7" s="58" t="s">
        <v>537</v>
      </c>
      <c r="E7" s="58"/>
    </row>
    <row r="8" spans="1:31" ht="15" x14ac:dyDescent="0.25">
      <c r="D8" s="59"/>
      <c r="E8" s="59"/>
    </row>
    <row r="9" spans="1:31" ht="15" x14ac:dyDescent="0.25">
      <c r="D9" s="48" t="s">
        <v>538</v>
      </c>
      <c r="E9" s="13"/>
    </row>
    <row r="10" spans="1:31" ht="14.25" x14ac:dyDescent="0.2">
      <c r="D10" s="13"/>
      <c r="E10" s="13"/>
    </row>
    <row r="12" spans="1:31" ht="15.75" x14ac:dyDescent="0.2">
      <c r="B12" s="60" t="str">
        <f>CONCATENATE("Ведомость объемов работ ", IF(Source!AN15&lt;&gt;"", Source!AN15," "))</f>
        <v xml:space="preserve">Ведомость объемов работ  </v>
      </c>
      <c r="C12" s="60"/>
      <c r="D12" s="60"/>
      <c r="E12" s="60"/>
    </row>
    <row r="13" spans="1:31" ht="30" x14ac:dyDescent="0.2">
      <c r="B13" s="61" t="str">
        <f>Source!G12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  <c r="C13" s="61"/>
      <c r="D13" s="61"/>
      <c r="E13" s="61"/>
      <c r="AE13" s="62" t="str">
        <f>Source!G12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</row>
    <row r="14" spans="1:31" hidden="1" x14ac:dyDescent="0.2"/>
    <row r="16" spans="1:31" ht="99.75" x14ac:dyDescent="0.2">
      <c r="A16" s="63" t="s">
        <v>539</v>
      </c>
      <c r="B16" s="63" t="s">
        <v>540</v>
      </c>
      <c r="C16" s="63" t="s">
        <v>478</v>
      </c>
      <c r="D16" s="63" t="s">
        <v>479</v>
      </c>
      <c r="E16" s="63" t="s">
        <v>541</v>
      </c>
      <c r="F16" s="63" t="s">
        <v>542</v>
      </c>
      <c r="G16" s="63" t="s">
        <v>543</v>
      </c>
      <c r="H16" s="63" t="s">
        <v>544</v>
      </c>
    </row>
    <row r="17" spans="1:8" ht="14.25" x14ac:dyDescent="0.2">
      <c r="A17" s="63">
        <v>1</v>
      </c>
      <c r="B17" s="63">
        <v>2</v>
      </c>
      <c r="C17" s="63">
        <v>3</v>
      </c>
      <c r="D17" s="63">
        <v>4</v>
      </c>
      <c r="E17" s="63">
        <v>5</v>
      </c>
      <c r="F17" s="63">
        <v>6</v>
      </c>
      <c r="G17" s="63">
        <v>7</v>
      </c>
      <c r="H17" s="63">
        <v>8</v>
      </c>
    </row>
    <row r="18" spans="1:8" ht="16.5" x14ac:dyDescent="0.25">
      <c r="A18" s="64" t="str">
        <f>CONCATENATE("Локальная смета: ", Source!G20)</f>
        <v>Локальная смета: Новая локальная смета</v>
      </c>
      <c r="B18" s="64"/>
      <c r="C18" s="64"/>
      <c r="D18" s="64"/>
      <c r="E18" s="64"/>
      <c r="F18" s="64"/>
      <c r="G18" s="64"/>
      <c r="H18" s="64"/>
    </row>
    <row r="19" spans="1:8" ht="28.5" x14ac:dyDescent="0.2">
      <c r="A19" s="63">
        <v>1</v>
      </c>
      <c r="B19" s="63" t="str">
        <f>Source!E24</f>
        <v>1</v>
      </c>
      <c r="C19" s="67" t="str">
        <f>Source!G24</f>
        <v>Техническое обслуживание наружных блоков сплит систем мощностью свыше 10 кВт - ежемесячное (поз.1)</v>
      </c>
      <c r="D19" s="63" t="s">
        <v>16</v>
      </c>
      <c r="E19" s="68">
        <f>Source!I24</f>
        <v>1</v>
      </c>
      <c r="F19" s="63" t="str">
        <f>Source!J20</f>
        <v/>
      </c>
      <c r="G19" s="63">
        <f>Source!I24</f>
        <v>1</v>
      </c>
      <c r="H19" s="67"/>
    </row>
    <row r="20" spans="1:8" ht="28.5" x14ac:dyDescent="0.2">
      <c r="A20" s="63">
        <v>2</v>
      </c>
      <c r="B20" s="63" t="str">
        <f>Source!E28</f>
        <v>2</v>
      </c>
      <c r="C20" s="67" t="str">
        <f>Source!G28</f>
        <v>Техническое обслуживание внутренних настенных блоков сплит систем мощностью свыше 7 кВт - ежемесячное</v>
      </c>
      <c r="D20" s="63" t="s">
        <v>16</v>
      </c>
      <c r="E20" s="68">
        <f>Source!I28</f>
        <v>1</v>
      </c>
      <c r="F20" s="63" t="str">
        <f>Source!J20</f>
        <v/>
      </c>
      <c r="G20" s="63">
        <f>Source!I28</f>
        <v>1</v>
      </c>
      <c r="H20" s="67"/>
    </row>
    <row r="21" spans="1:8" ht="14.25" x14ac:dyDescent="0.2">
      <c r="A21" s="63">
        <v>3</v>
      </c>
      <c r="B21" s="63" t="str">
        <f>Source!E29</f>
        <v>3</v>
      </c>
      <c r="C21" s="67" t="str">
        <f>Source!G29</f>
        <v>Дозаправка хладагентом наружных блоков сплит-систем</v>
      </c>
      <c r="D21" s="63" t="s">
        <v>16</v>
      </c>
      <c r="E21" s="68">
        <f>Source!I29</f>
        <v>1</v>
      </c>
      <c r="F21" s="63" t="str">
        <f>Source!J20</f>
        <v/>
      </c>
      <c r="G21" s="63">
        <f>Source!I29</f>
        <v>1</v>
      </c>
      <c r="H21" s="67"/>
    </row>
    <row r="22" spans="1:8" ht="28.5" x14ac:dyDescent="0.2">
      <c r="A22" s="63">
        <v>4</v>
      </c>
      <c r="B22" s="63" t="str">
        <f>Source!E31</f>
        <v>4</v>
      </c>
      <c r="C22" s="67" t="str">
        <f>Source!G31</f>
        <v>Ремонт камер орошения центральных кондиционеров производительностью по воздуху до 5000 м3/ час (поз.2) применительно</v>
      </c>
      <c r="D22" s="63" t="s">
        <v>48</v>
      </c>
      <c r="E22" s="68">
        <f>Source!I31</f>
        <v>1</v>
      </c>
      <c r="F22" s="63" t="str">
        <f>Source!J20</f>
        <v/>
      </c>
      <c r="G22" s="63">
        <f>Source!I31</f>
        <v>1</v>
      </c>
      <c r="H22" s="67"/>
    </row>
    <row r="23" spans="1:8" ht="28.5" x14ac:dyDescent="0.2">
      <c r="A23" s="63">
        <v>5</v>
      </c>
      <c r="B23" s="63" t="str">
        <f>Source!E36</f>
        <v>5</v>
      </c>
      <c r="C23" s="67" t="str">
        <f>Source!G36</f>
        <v>Установка вентилей, задвижек, затворов, клапанов обратных, кранов проходных на трубопроводах из стальных труб диаметром до 25 мм</v>
      </c>
      <c r="D23" s="63" t="s">
        <v>48</v>
      </c>
      <c r="E23" s="68">
        <f>Source!I36</f>
        <v>2</v>
      </c>
      <c r="F23" s="63" t="str">
        <f>Source!J20</f>
        <v/>
      </c>
      <c r="G23" s="63">
        <f>Source!I36</f>
        <v>2</v>
      </c>
      <c r="H23" s="67"/>
    </row>
    <row r="24" spans="1:8" ht="57" x14ac:dyDescent="0.2">
      <c r="A24" s="63">
        <v>6</v>
      </c>
      <c r="B24" s="63" t="str">
        <f>Source!E46</f>
        <v>6</v>
      </c>
      <c r="C24" s="67" t="str">
        <f>Source!G46</f>
        <v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</v>
      </c>
      <c r="D24" s="63" t="s">
        <v>90</v>
      </c>
      <c r="E24" s="68">
        <f>Source!I46</f>
        <v>1</v>
      </c>
      <c r="F24" s="63" t="str">
        <f>Source!J20</f>
        <v/>
      </c>
      <c r="G24" s="63">
        <f>Source!I46</f>
        <v>1</v>
      </c>
      <c r="H24" s="67"/>
    </row>
    <row r="25" spans="1:8" ht="28.5" x14ac:dyDescent="0.2">
      <c r="A25" s="63">
        <v>7</v>
      </c>
      <c r="B25" s="63" t="str">
        <f>Source!E47</f>
        <v>7</v>
      </c>
      <c r="C25" s="67" t="str">
        <f>Source!G47</f>
        <v>Ремонт камер орошения центральных кондиционеров производительностью по воздуху до 5000 м3/ час (поз.3) применительно</v>
      </c>
      <c r="D25" s="63" t="s">
        <v>48</v>
      </c>
      <c r="E25" s="68">
        <f>Source!I47</f>
        <v>1</v>
      </c>
      <c r="F25" s="63" t="str">
        <f>Source!J20</f>
        <v/>
      </c>
      <c r="G25" s="63">
        <f>Source!I47</f>
        <v>1</v>
      </c>
      <c r="H25" s="67"/>
    </row>
    <row r="26" spans="1:8" ht="28.5" x14ac:dyDescent="0.2">
      <c r="A26" s="63">
        <v>8</v>
      </c>
      <c r="B26" s="63" t="str">
        <f>Source!E48</f>
        <v>8</v>
      </c>
      <c r="C26" s="67" t="str">
        <f>Source!G48</f>
        <v>Установка вентилей, задвижек, затворов, клапанов обратных, кранов проходных на трубопроводах из стальных труб диаметром до 25 мм</v>
      </c>
      <c r="D26" s="63" t="s">
        <v>48</v>
      </c>
      <c r="E26" s="68">
        <f>Source!I48</f>
        <v>1</v>
      </c>
      <c r="F26" s="63" t="str">
        <f>Source!J20</f>
        <v/>
      </c>
      <c r="G26" s="63">
        <f>Source!I48</f>
        <v>1</v>
      </c>
      <c r="H26" s="67"/>
    </row>
    <row r="27" spans="1:8" ht="14.25" x14ac:dyDescent="0.2">
      <c r="A27" s="63">
        <v>9</v>
      </c>
      <c r="B27" s="63" t="str">
        <f>Source!E54</f>
        <v>9</v>
      </c>
      <c r="C27" s="67" t="str">
        <f>Source!G54</f>
        <v>Дозаправка хладагентом наружных блоков сплит-систем</v>
      </c>
      <c r="D27" s="63" t="s">
        <v>16</v>
      </c>
      <c r="E27" s="68">
        <f>Source!I54</f>
        <v>1</v>
      </c>
      <c r="F27" s="63" t="str">
        <f>Source!J20</f>
        <v/>
      </c>
      <c r="G27" s="63">
        <f>Source!I54</f>
        <v>1</v>
      </c>
      <c r="H27" s="67"/>
    </row>
    <row r="28" spans="1:8" ht="28.5" x14ac:dyDescent="0.2">
      <c r="A28" s="63">
        <v>10</v>
      </c>
      <c r="B28" s="63" t="str">
        <f>Source!E56</f>
        <v>10</v>
      </c>
      <c r="C28" s="67" t="str">
        <f>Source!G56</f>
        <v>Изоляция плоских и криволинейных поверхностей изделиями из вспененного каучука</v>
      </c>
      <c r="D28" s="63" t="s">
        <v>102</v>
      </c>
      <c r="E28" s="68">
        <f>Source!I56</f>
        <v>0.13</v>
      </c>
      <c r="F28" s="63" t="str">
        <f>Source!J20</f>
        <v/>
      </c>
      <c r="G28" s="63" t="str">
        <f>"=10*"&amp;"0,013"</f>
        <v>=10*0,013</v>
      </c>
      <c r="H28" s="67"/>
    </row>
    <row r="29" spans="1:8" ht="57" x14ac:dyDescent="0.2">
      <c r="A29" s="63">
        <v>11</v>
      </c>
      <c r="B29" s="63" t="str">
        <f>Source!E58</f>
        <v>11</v>
      </c>
      <c r="C29" s="67" t="str">
        <f>Source!G58</f>
        <v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</v>
      </c>
      <c r="D29" s="63" t="s">
        <v>90</v>
      </c>
      <c r="E29" s="68">
        <f>Source!I58</f>
        <v>1</v>
      </c>
      <c r="F29" s="63" t="str">
        <f>Source!J20</f>
        <v/>
      </c>
      <c r="G29" s="63">
        <f>Source!I58</f>
        <v>1</v>
      </c>
      <c r="H29" s="67"/>
    </row>
    <row r="30" spans="1:8" ht="28.5" x14ac:dyDescent="0.2">
      <c r="A30" s="63">
        <v>12</v>
      </c>
      <c r="B30" s="63" t="str">
        <f>Source!E59</f>
        <v>12</v>
      </c>
      <c r="C30" s="67" t="str">
        <f>Source!G59</f>
        <v>Ремонт камер орошения центральных кондиционеров производительностью по воздуху до 5000 м3/ час (поз.4) применительно</v>
      </c>
      <c r="D30" s="63" t="s">
        <v>48</v>
      </c>
      <c r="E30" s="68">
        <f>Source!I59</f>
        <v>1</v>
      </c>
      <c r="F30" s="63" t="str">
        <f>Source!J20</f>
        <v/>
      </c>
      <c r="G30" s="63">
        <f>Source!I59</f>
        <v>1</v>
      </c>
      <c r="H30" s="67"/>
    </row>
    <row r="31" spans="1:8" ht="57" x14ac:dyDescent="0.2">
      <c r="A31" s="63">
        <v>13</v>
      </c>
      <c r="B31" s="63" t="str">
        <f>Source!E60</f>
        <v>13</v>
      </c>
      <c r="C31" s="67" t="str">
        <f>Source!G60</f>
        <v>Пусконаладочные работы - кондиционер местный неавтономный с централизованным тепло- и холодоснабжением номинальной подачей по воздуху до 3 тыс.м3/ч, при количестве однотипных кондиционеров в одном помещении до 5</v>
      </c>
      <c r="D31" s="63" t="s">
        <v>90</v>
      </c>
      <c r="E31" s="68">
        <f>Source!I60</f>
        <v>1</v>
      </c>
      <c r="F31" s="63" t="str">
        <f>Source!J20</f>
        <v/>
      </c>
      <c r="G31" s="63">
        <f>Source!I60</f>
        <v>1</v>
      </c>
      <c r="H31" s="67"/>
    </row>
    <row r="32" spans="1:8" ht="28.5" x14ac:dyDescent="0.2">
      <c r="A32" s="63">
        <v>14</v>
      </c>
      <c r="B32" s="63" t="str">
        <f>Source!E61</f>
        <v>14</v>
      </c>
      <c r="C32" s="67" t="str">
        <f>Source!G61</f>
        <v>Техническое обслуживание наружных блоков сплит систем мощностью до 10 кВт - ежемесячное (поз.5)</v>
      </c>
      <c r="D32" s="63" t="s">
        <v>16</v>
      </c>
      <c r="E32" s="68">
        <f>Source!I61</f>
        <v>1</v>
      </c>
      <c r="F32" s="63" t="str">
        <f>Source!J20</f>
        <v/>
      </c>
      <c r="G32" s="63">
        <f>Source!I61</f>
        <v>1</v>
      </c>
      <c r="H32" s="67"/>
    </row>
    <row r="33" spans="1:8" ht="28.5" x14ac:dyDescent="0.2">
      <c r="A33" s="63">
        <v>15</v>
      </c>
      <c r="B33" s="63" t="str">
        <f>Source!E63</f>
        <v>15</v>
      </c>
      <c r="C33" s="67" t="str">
        <f>Source!G63</f>
        <v>Техническое обслуживание наружных блоков сплит систем мощностью до 10 кВт - ежемесячное (поз.6)</v>
      </c>
      <c r="D33" s="63" t="s">
        <v>16</v>
      </c>
      <c r="E33" s="68">
        <f>Source!I63</f>
        <v>1</v>
      </c>
      <c r="F33" s="63" t="str">
        <f>Source!J20</f>
        <v/>
      </c>
      <c r="G33" s="63">
        <f>Source!I63</f>
        <v>1</v>
      </c>
      <c r="H33" s="67"/>
    </row>
    <row r="34" spans="1:8" ht="28.5" x14ac:dyDescent="0.2">
      <c r="A34" s="63">
        <v>16</v>
      </c>
      <c r="B34" s="63" t="str">
        <f>Source!E65</f>
        <v>16</v>
      </c>
      <c r="C34" s="67" t="str">
        <f>Source!G65</f>
        <v>Техническое обслуживание наружных блоков сплит систем мощностью свыше 10 кВт - ежемесячное (поз.7)</v>
      </c>
      <c r="D34" s="63" t="s">
        <v>16</v>
      </c>
      <c r="E34" s="68">
        <f>Source!I65</f>
        <v>1</v>
      </c>
      <c r="F34" s="63" t="str">
        <f>Source!J20</f>
        <v/>
      </c>
      <c r="G34" s="63">
        <f>Source!I65</f>
        <v>1</v>
      </c>
      <c r="H34" s="67"/>
    </row>
    <row r="35" spans="1:8" ht="28.5" x14ac:dyDescent="0.2">
      <c r="A35" s="63">
        <v>17</v>
      </c>
      <c r="B35" s="63" t="str">
        <f>Source!E72</f>
        <v>17</v>
      </c>
      <c r="C35" s="67" t="str">
        <f>Source!G72</f>
        <v>Техническое обслуживание наружных блоков сплит систем мощностью до 10 кВт - ежемесячное (поз.8)</v>
      </c>
      <c r="D35" s="63" t="s">
        <v>16</v>
      </c>
      <c r="E35" s="68">
        <f>Source!I72</f>
        <v>1</v>
      </c>
      <c r="F35" s="63" t="str">
        <f>Source!J20</f>
        <v/>
      </c>
      <c r="G35" s="63">
        <f>Source!I72</f>
        <v>1</v>
      </c>
      <c r="H35" s="67"/>
    </row>
    <row r="36" spans="1:8" ht="28.5" x14ac:dyDescent="0.2">
      <c r="A36" s="63">
        <v>18</v>
      </c>
      <c r="B36" s="63" t="str">
        <f>Source!E73</f>
        <v>18</v>
      </c>
      <c r="C36" s="67" t="str">
        <f>Source!G73</f>
        <v>Техническое обслуживание внутренних настенных блоков сплит систем мощностью свыше 7 кВт - ежемесячное</v>
      </c>
      <c r="D36" s="63" t="s">
        <v>16</v>
      </c>
      <c r="E36" s="68">
        <f>Source!I73</f>
        <v>1</v>
      </c>
      <c r="F36" s="63" t="str">
        <f>Source!J20</f>
        <v/>
      </c>
      <c r="G36" s="63">
        <f>Source!I73</f>
        <v>1</v>
      </c>
      <c r="H36" s="67"/>
    </row>
    <row r="37" spans="1:8" ht="28.5" x14ac:dyDescent="0.2">
      <c r="A37" s="63">
        <v>19</v>
      </c>
      <c r="B37" s="63" t="str">
        <f>Source!E74</f>
        <v>19</v>
      </c>
      <c r="C37" s="67" t="str">
        <f>Source!G74</f>
        <v>Техническое обслуживание наружных блоков сплит систем мощностью до 10 кВт - ежемесячное (поз.9)</v>
      </c>
      <c r="D37" s="63" t="s">
        <v>16</v>
      </c>
      <c r="E37" s="68">
        <f>Source!I74</f>
        <v>1</v>
      </c>
      <c r="F37" s="63" t="str">
        <f>Source!J20</f>
        <v/>
      </c>
      <c r="G37" s="63">
        <f>Source!I74</f>
        <v>1</v>
      </c>
      <c r="H37" s="67"/>
    </row>
    <row r="38" spans="1:8" ht="28.5" x14ac:dyDescent="0.2">
      <c r="A38" s="63">
        <v>20</v>
      </c>
      <c r="B38" s="63" t="str">
        <f>Source!E76</f>
        <v>20</v>
      </c>
      <c r="C38" s="67" t="str">
        <f>Source!G76</f>
        <v>Техническое обслуживание внутренних настенных блоков сплит систем мощностью свыше 7 кВт - ежемесячное</v>
      </c>
      <c r="D38" s="63" t="s">
        <v>16</v>
      </c>
      <c r="E38" s="68">
        <f>Source!I76</f>
        <v>1</v>
      </c>
      <c r="F38" s="63" t="str">
        <f>Source!J20</f>
        <v/>
      </c>
      <c r="G38" s="63">
        <f>Source!I76</f>
        <v>1</v>
      </c>
      <c r="H38" s="67"/>
    </row>
    <row r="39" spans="1:8" ht="28.5" x14ac:dyDescent="0.2">
      <c r="A39" s="63">
        <v>21</v>
      </c>
      <c r="B39" s="63" t="str">
        <f>Source!E78</f>
        <v>21</v>
      </c>
      <c r="C39" s="67" t="str">
        <f>Source!G78</f>
        <v>Техническое обслуживание внутренних настенных блоков сплит систем мощностью свыше 7 кВт - ежемесячное (поз.10)</v>
      </c>
      <c r="D39" s="63" t="s">
        <v>16</v>
      </c>
      <c r="E39" s="68">
        <f>Source!I78</f>
        <v>1</v>
      </c>
      <c r="F39" s="63" t="str">
        <f>Source!J20</f>
        <v/>
      </c>
      <c r="G39" s="63">
        <f>Source!I78</f>
        <v>1</v>
      </c>
      <c r="H39" s="67"/>
    </row>
    <row r="40" spans="1:8" ht="28.5" x14ac:dyDescent="0.2">
      <c r="A40" s="63">
        <v>22</v>
      </c>
      <c r="B40" s="63" t="str">
        <f>Source!E80</f>
        <v>22</v>
      </c>
      <c r="C40" s="67" t="str">
        <f>Source!G80</f>
        <v>Техническое обслуживание внутренних настенных блоков сплит систем мощностью свыше 7 кВт - ежемесячное (поз.11)</v>
      </c>
      <c r="D40" s="63" t="s">
        <v>16</v>
      </c>
      <c r="E40" s="68">
        <f>Source!I80</f>
        <v>1</v>
      </c>
      <c r="F40" s="63" t="str">
        <f>Source!J20</f>
        <v/>
      </c>
      <c r="G40" s="63">
        <f>Source!I80</f>
        <v>1</v>
      </c>
      <c r="H40" s="67"/>
    </row>
    <row r="41" spans="1:8" ht="28.5" x14ac:dyDescent="0.2">
      <c r="A41" s="63">
        <v>23</v>
      </c>
      <c r="B41" s="63" t="str">
        <f>Source!E81</f>
        <v>23</v>
      </c>
      <c r="C41" s="67" t="str">
        <f>Source!G81</f>
        <v>Ремонт камер орошения центральных кондиционеров производительностью по воздуху до 5000 м3/ час (поз.12) применительно</v>
      </c>
      <c r="D41" s="63" t="s">
        <v>48</v>
      </c>
      <c r="E41" s="68">
        <f>Source!I81</f>
        <v>1</v>
      </c>
      <c r="F41" s="63" t="str">
        <f>Source!J20</f>
        <v/>
      </c>
      <c r="G41" s="63">
        <f>Source!I81</f>
        <v>1</v>
      </c>
      <c r="H41" s="67"/>
    </row>
    <row r="42" spans="1:8" ht="28.5" x14ac:dyDescent="0.2">
      <c r="A42" s="63">
        <v>24</v>
      </c>
      <c r="B42" s="63" t="str">
        <f>Source!E86</f>
        <v>24</v>
      </c>
      <c r="C42" s="67" t="str">
        <f>Source!G86</f>
        <v>Установка наружного блока сплит-системы весом до 30 кг (без стоимости блока и кронштейнов) (поз.13)</v>
      </c>
      <c r="D42" s="63" t="s">
        <v>48</v>
      </c>
      <c r="E42" s="68">
        <f>Source!I86</f>
        <v>1</v>
      </c>
      <c r="F42" s="63" t="str">
        <f>Source!J20</f>
        <v/>
      </c>
      <c r="G42" s="63">
        <f>Source!I86</f>
        <v>1</v>
      </c>
      <c r="H42" s="67"/>
    </row>
    <row r="43" spans="1:8" ht="28.5" x14ac:dyDescent="0.2">
      <c r="A43" s="63">
        <v>25</v>
      </c>
      <c r="B43" s="63" t="str">
        <f>Source!E87</f>
        <v>25</v>
      </c>
      <c r="C43" s="67" t="str">
        <f>Source!G87</f>
        <v>Установка наружного блока сплит-системы весом до 30 кг (без стоимости блока и кронштейнов)</v>
      </c>
      <c r="D43" s="63" t="s">
        <v>48</v>
      </c>
      <c r="E43" s="68">
        <f>Source!I87</f>
        <v>1</v>
      </c>
      <c r="F43" s="63" t="str">
        <f>Source!J20</f>
        <v/>
      </c>
      <c r="G43" s="63">
        <f>Source!I87</f>
        <v>1</v>
      </c>
      <c r="H43" s="67"/>
    </row>
    <row r="44" spans="1:8" ht="28.5" x14ac:dyDescent="0.2">
      <c r="A44" s="63">
        <v>26</v>
      </c>
      <c r="B44" s="63" t="str">
        <f>Source!E88</f>
        <v>26</v>
      </c>
      <c r="C44" s="67" t="str">
        <f>Source!G88</f>
        <v>Монтаж решеток, затворов из полосовой и тонколистовой стали (поз.14) применительно</v>
      </c>
      <c r="D44" s="63" t="s">
        <v>158</v>
      </c>
      <c r="E44" s="68">
        <f>Source!I88</f>
        <v>0.04</v>
      </c>
      <c r="F44" s="63" t="str">
        <f>Source!J20</f>
        <v/>
      </c>
      <c r="G44" s="63" t="str">
        <f>"=40/"&amp;"1000"</f>
        <v>=40/1000</v>
      </c>
      <c r="H44" s="67"/>
    </row>
    <row r="45" spans="1:8" ht="14.25" x14ac:dyDescent="0.2">
      <c r="A45" s="63">
        <v>27</v>
      </c>
      <c r="B45" s="63" t="str">
        <f>Source!E94</f>
        <v>27</v>
      </c>
      <c r="C45" s="67" t="str">
        <f>Source!G94</f>
        <v>Текущий ремонт контроллеров логических операций (поз.15)</v>
      </c>
      <c r="D45" s="63" t="s">
        <v>48</v>
      </c>
      <c r="E45" s="68">
        <f>Source!I94</f>
        <v>2</v>
      </c>
      <c r="F45" s="63" t="str">
        <f>Source!J20</f>
        <v/>
      </c>
      <c r="G45" s="63">
        <f>Source!I94</f>
        <v>2</v>
      </c>
      <c r="H45" s="67"/>
    </row>
    <row r="46" spans="1:8" ht="14.25" x14ac:dyDescent="0.2">
      <c r="A46" s="63">
        <v>28</v>
      </c>
      <c r="B46" s="63" t="str">
        <f>Source!E96</f>
        <v>28</v>
      </c>
      <c r="C46" s="67" t="str">
        <f>Source!G96</f>
        <v>Текущий ремонт контроллеров логических операций (поз.16)</v>
      </c>
      <c r="D46" s="63" t="s">
        <v>48</v>
      </c>
      <c r="E46" s="68">
        <f>Source!I96</f>
        <v>2</v>
      </c>
      <c r="F46" s="63" t="str">
        <f>Source!J20</f>
        <v/>
      </c>
      <c r="G46" s="63">
        <f>Source!I96</f>
        <v>2</v>
      </c>
      <c r="H46" s="67"/>
    </row>
    <row r="47" spans="1:8" ht="28.5" x14ac:dyDescent="0.2">
      <c r="A47" s="63">
        <v>29</v>
      </c>
      <c r="B47" s="63" t="str">
        <f>Source!E102</f>
        <v>29</v>
      </c>
      <c r="C47" s="67" t="str">
        <f>Source!G102</f>
        <v>Установка номерных табличек для этажа, подъезда / таблички из пластмассы (поз.17) (ремонт кожуха)</v>
      </c>
      <c r="D47" s="63" t="s">
        <v>48</v>
      </c>
      <c r="E47" s="68">
        <f>Source!I102</f>
        <v>1</v>
      </c>
      <c r="F47" s="63" t="str">
        <f>Source!J20</f>
        <v/>
      </c>
      <c r="G47" s="63">
        <f>Source!I102</f>
        <v>1</v>
      </c>
      <c r="H47" s="67"/>
    </row>
    <row r="48" spans="1:8" ht="28.5" x14ac:dyDescent="0.2">
      <c r="A48" s="63">
        <v>30</v>
      </c>
      <c r="B48" s="63" t="str">
        <f>Source!E104</f>
        <v>30</v>
      </c>
      <c r="C48" s="67" t="str">
        <f>Source!G104</f>
        <v>Техническое обслуживание приточных установок производительностью до 5000 м3/ч - ежемесячное (поз.18)</v>
      </c>
      <c r="D48" s="63" t="s">
        <v>186</v>
      </c>
      <c r="E48" s="68">
        <f>Source!I104</f>
        <v>1</v>
      </c>
      <c r="F48" s="63" t="str">
        <f>Source!J20</f>
        <v/>
      </c>
      <c r="G48" s="63">
        <f>Source!I104</f>
        <v>1</v>
      </c>
      <c r="H48" s="67"/>
    </row>
    <row r="49" spans="1:8" ht="28.5" x14ac:dyDescent="0.2">
      <c r="A49" s="63">
        <v>31</v>
      </c>
      <c r="B49" s="63" t="str">
        <f>Source!E105</f>
        <v>31</v>
      </c>
      <c r="C49" s="67" t="str">
        <f>Source!G105</f>
        <v>Установка наружного блока сплит-системы весом до 30 кг (без стоимости блока и кронштейнов) (поз.19)</v>
      </c>
      <c r="D49" s="63" t="s">
        <v>48</v>
      </c>
      <c r="E49" s="68">
        <f>Source!I105</f>
        <v>6</v>
      </c>
      <c r="F49" s="63" t="str">
        <f>Source!J20</f>
        <v/>
      </c>
      <c r="G49" s="63">
        <f>Source!I105</f>
        <v>6</v>
      </c>
      <c r="H49" s="67"/>
    </row>
    <row r="50" spans="1:8" ht="28.5" x14ac:dyDescent="0.2">
      <c r="A50" s="63">
        <v>32</v>
      </c>
      <c r="B50" s="63" t="str">
        <f>Source!E107</f>
        <v>32</v>
      </c>
      <c r="C50" s="67" t="str">
        <f>Source!G107</f>
        <v>Установка номерных табличек для этажа, подъезда / таблички из пластмассы (поз.20, 21) (ремонт кожуха)</v>
      </c>
      <c r="D50" s="63" t="s">
        <v>48</v>
      </c>
      <c r="E50" s="68">
        <f>Source!I107</f>
        <v>1</v>
      </c>
      <c r="F50" s="63" t="str">
        <f>Source!J20</f>
        <v/>
      </c>
      <c r="G50" s="63">
        <f>Source!I107</f>
        <v>1</v>
      </c>
      <c r="H50" s="67"/>
    </row>
    <row r="51" spans="1:8" ht="28.5" x14ac:dyDescent="0.2">
      <c r="A51" s="63">
        <v>33</v>
      </c>
      <c r="B51" s="63" t="str">
        <f>Source!E112</f>
        <v>33</v>
      </c>
      <c r="C51" s="67" t="str">
        <f>Source!G112</f>
        <v>Техническое обслуживание наружных блоков сплит систем мощностью до 10 кВт - ежемесячное (поз.22)</v>
      </c>
      <c r="D51" s="63" t="s">
        <v>16</v>
      </c>
      <c r="E51" s="68">
        <f>Source!I112</f>
        <v>7</v>
      </c>
      <c r="F51" s="63" t="str">
        <f>Source!J20</f>
        <v/>
      </c>
      <c r="G51" s="63">
        <f>Source!I112</f>
        <v>7</v>
      </c>
      <c r="H51" s="67"/>
    </row>
    <row r="52" spans="1:8" ht="14.25" x14ac:dyDescent="0.2">
      <c r="A52" s="63">
        <v>34</v>
      </c>
      <c r="B52" s="63" t="str">
        <f>Source!E143</f>
        <v>34</v>
      </c>
      <c r="C52" s="67" t="str">
        <f>Source!G143</f>
        <v>Дозаправка хладагентом наружных блоков сплит-систем</v>
      </c>
      <c r="D52" s="63" t="s">
        <v>16</v>
      </c>
      <c r="E52" s="68">
        <f>Source!I143</f>
        <v>1</v>
      </c>
      <c r="F52" s="63" t="str">
        <f>Source!J20</f>
        <v/>
      </c>
      <c r="G52" s="63">
        <f>Source!I143</f>
        <v>1</v>
      </c>
      <c r="H52" s="67"/>
    </row>
    <row r="53" spans="1:8" ht="28.5" x14ac:dyDescent="0.2">
      <c r="A53" s="36">
        <v>35</v>
      </c>
      <c r="B53" s="36" t="str">
        <f>Source!E145</f>
        <v>35</v>
      </c>
      <c r="C53" s="65" t="str">
        <f>Source!G145</f>
        <v>Техническое обслуживание наружных блоков сплит систем мощностью до 10 кВт - ежемесячное (поз.45)</v>
      </c>
      <c r="D53" s="36" t="s">
        <v>16</v>
      </c>
      <c r="E53" s="66">
        <f>Source!I145</f>
        <v>2</v>
      </c>
      <c r="F53" s="36" t="str">
        <f>Source!J20</f>
        <v/>
      </c>
      <c r="G53" s="36" t="str">
        <f>"=1+"&amp;"1"</f>
        <v>=1+1</v>
      </c>
      <c r="H53" s="65"/>
    </row>
    <row r="56" spans="1:8" ht="15" x14ac:dyDescent="0.25">
      <c r="C56" s="69" t="s">
        <v>545</v>
      </c>
      <c r="D56" s="69" t="str">
        <f>IF(Source!X12&lt;&gt;"", Source!X12," ")</f>
        <v xml:space="preserve"> </v>
      </c>
      <c r="E56" s="70"/>
    </row>
    <row r="57" spans="1:8" ht="15" x14ac:dyDescent="0.25">
      <c r="C57" s="13"/>
      <c r="D57" s="70"/>
      <c r="E57" s="70"/>
    </row>
    <row r="58" spans="1:8" ht="15" x14ac:dyDescent="0.25">
      <c r="C58" s="71" t="s">
        <v>546</v>
      </c>
      <c r="D58" s="71" t="str">
        <f>IF(Source!AB12&lt;&gt;"", Source!AB12," ")</f>
        <v xml:space="preserve"> </v>
      </c>
      <c r="E58" s="70"/>
    </row>
  </sheetData>
  <mergeCells count="5">
    <mergeCell ref="D5:E5"/>
    <mergeCell ref="D7:E7"/>
    <mergeCell ref="B12:E12"/>
    <mergeCell ref="B13:E13"/>
    <mergeCell ref="A18:H18"/>
  </mergeCells>
  <pageMargins left="0.4" right="0.2" top="0.2" bottom="0.4" header="0.2" footer="0.2"/>
  <pageSetup paperSize="9" scale="59" fitToHeight="0" orientation="portrait" horizontalDpi="0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24"/>
  <sheetViews>
    <sheetView workbookViewId="0">
      <selection activeCell="A220" sqref="A220:O220"/>
    </sheetView>
  </sheetViews>
  <sheetFormatPr defaultColWidth="9.140625" defaultRowHeight="12.75" x14ac:dyDescent="0.2"/>
  <cols>
    <col min="1" max="256" width="9.140625" style="2" customWidth="1"/>
    <col min="257" max="16384" width="9.140625" style="2"/>
  </cols>
  <sheetData>
    <row r="1" spans="1:133" x14ac:dyDescent="0.2">
      <c r="A1" s="2">
        <v>0</v>
      </c>
      <c r="B1" s="2" t="s">
        <v>0</v>
      </c>
      <c r="D1" s="2" t="s">
        <v>1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74933</v>
      </c>
      <c r="M1" s="2">
        <v>10</v>
      </c>
      <c r="N1" s="2">
        <v>12</v>
      </c>
      <c r="O1" s="2">
        <v>1</v>
      </c>
      <c r="P1" s="2">
        <v>0</v>
      </c>
      <c r="Q1" s="2">
        <v>2</v>
      </c>
    </row>
    <row r="12" spans="1:133" x14ac:dyDescent="0.2">
      <c r="A12" s="7">
        <v>1</v>
      </c>
      <c r="B12" s="7">
        <v>220</v>
      </c>
      <c r="C12" s="7">
        <v>0</v>
      </c>
      <c r="D12" s="7">
        <f>ROW(A185)</f>
        <v>185</v>
      </c>
      <c r="E12" s="7">
        <v>0</v>
      </c>
      <c r="F12" s="7" t="s">
        <v>4</v>
      </c>
      <c r="G12" s="7" t="s">
        <v>5</v>
      </c>
      <c r="H12" s="7" t="s">
        <v>3</v>
      </c>
      <c r="I12" s="7">
        <v>0</v>
      </c>
      <c r="J12" s="7" t="s">
        <v>3</v>
      </c>
      <c r="K12" s="7">
        <v>0</v>
      </c>
      <c r="L12" s="7">
        <v>0</v>
      </c>
      <c r="M12" s="7">
        <v>2</v>
      </c>
      <c r="N12" s="7"/>
      <c r="O12" s="7">
        <v>0</v>
      </c>
      <c r="P12" s="7">
        <v>0</v>
      </c>
      <c r="Q12" s="7">
        <v>0</v>
      </c>
      <c r="R12" s="7">
        <v>108</v>
      </c>
      <c r="S12" s="7"/>
      <c r="T12" s="7">
        <v>1</v>
      </c>
      <c r="U12" s="7" t="s">
        <v>3</v>
      </c>
      <c r="V12" s="7">
        <v>0</v>
      </c>
      <c r="W12" s="7" t="s">
        <v>3</v>
      </c>
      <c r="X12" s="7" t="s">
        <v>3</v>
      </c>
      <c r="Y12" s="7" t="s">
        <v>3</v>
      </c>
      <c r="Z12" s="7" t="s">
        <v>3</v>
      </c>
      <c r="AA12" s="7" t="s">
        <v>3</v>
      </c>
      <c r="AB12" s="7" t="s">
        <v>3</v>
      </c>
      <c r="AC12" s="7" t="s">
        <v>3</v>
      </c>
      <c r="AD12" s="7" t="s">
        <v>3</v>
      </c>
      <c r="AE12" s="7" t="s">
        <v>3</v>
      </c>
      <c r="AF12" s="7" t="s">
        <v>3</v>
      </c>
      <c r="AG12" s="7" t="s">
        <v>3</v>
      </c>
      <c r="AH12" s="7" t="s">
        <v>3</v>
      </c>
      <c r="AI12" s="7" t="s">
        <v>3</v>
      </c>
      <c r="AJ12" s="7" t="s">
        <v>3</v>
      </c>
      <c r="AK12" s="7"/>
      <c r="AL12" s="7" t="s">
        <v>3</v>
      </c>
      <c r="AM12" s="7" t="s">
        <v>3</v>
      </c>
      <c r="AN12" s="7" t="s">
        <v>3</v>
      </c>
      <c r="AO12" s="7"/>
      <c r="AP12" s="7" t="s">
        <v>3</v>
      </c>
      <c r="AQ12" s="7" t="s">
        <v>3</v>
      </c>
      <c r="AR12" s="7" t="s">
        <v>3</v>
      </c>
      <c r="AS12" s="7"/>
      <c r="AT12" s="7"/>
      <c r="AU12" s="7"/>
      <c r="AV12" s="7"/>
      <c r="AW12" s="7"/>
      <c r="AX12" s="7" t="s">
        <v>3</v>
      </c>
      <c r="AY12" s="7" t="s">
        <v>3</v>
      </c>
      <c r="AZ12" s="7" t="s">
        <v>3</v>
      </c>
      <c r="BA12" s="7"/>
      <c r="BB12" s="7">
        <v>0</v>
      </c>
      <c r="BC12" s="7"/>
      <c r="BD12" s="7"/>
      <c r="BE12" s="7"/>
      <c r="BF12" s="7"/>
      <c r="BG12" s="7"/>
      <c r="BH12" s="7" t="s">
        <v>6</v>
      </c>
      <c r="BI12" s="7" t="s">
        <v>7</v>
      </c>
      <c r="BJ12" s="7">
        <v>1</v>
      </c>
      <c r="BK12" s="7">
        <v>1</v>
      </c>
      <c r="BL12" s="7">
        <v>0</v>
      </c>
      <c r="BM12" s="7">
        <v>0</v>
      </c>
      <c r="BN12" s="7">
        <v>1</v>
      </c>
      <c r="BO12" s="7">
        <v>0</v>
      </c>
      <c r="BP12" s="7">
        <v>6</v>
      </c>
      <c r="BQ12" s="7">
        <v>2</v>
      </c>
      <c r="BR12" s="7">
        <v>1</v>
      </c>
      <c r="BS12" s="7">
        <v>1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 t="s">
        <v>8</v>
      </c>
      <c r="BZ12" s="7" t="s">
        <v>9</v>
      </c>
      <c r="CA12" s="7" t="s">
        <v>10</v>
      </c>
      <c r="CB12" s="7" t="s">
        <v>10</v>
      </c>
      <c r="CC12" s="7" t="s">
        <v>10</v>
      </c>
      <c r="CD12" s="7" t="s">
        <v>10</v>
      </c>
      <c r="CE12" s="7" t="s">
        <v>11</v>
      </c>
      <c r="CF12" s="7">
        <v>0</v>
      </c>
      <c r="CG12" s="7">
        <v>0</v>
      </c>
      <c r="CH12" s="7">
        <v>8</v>
      </c>
      <c r="CI12" s="7" t="s">
        <v>3</v>
      </c>
      <c r="CJ12" s="7" t="s">
        <v>3</v>
      </c>
      <c r="CK12" s="7">
        <v>0</v>
      </c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>
        <v>0</v>
      </c>
      <c r="CZ12" s="7" t="s">
        <v>3</v>
      </c>
      <c r="DA12" s="7" t="s">
        <v>3</v>
      </c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>
        <v>0</v>
      </c>
    </row>
    <row r="15" spans="1:133" x14ac:dyDescent="0.2">
      <c r="A15" s="7">
        <v>15</v>
      </c>
      <c r="B15" s="7">
        <v>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8" spans="1:245" x14ac:dyDescent="0.2">
      <c r="A18" s="8">
        <v>52</v>
      </c>
      <c r="B18" s="8">
        <f t="shared" ref="B18:G18" si="0">B185</f>
        <v>220</v>
      </c>
      <c r="C18" s="8">
        <f t="shared" si="0"/>
        <v>1</v>
      </c>
      <c r="D18" s="8">
        <f t="shared" si="0"/>
        <v>12</v>
      </c>
      <c r="E18" s="8">
        <f t="shared" si="0"/>
        <v>0</v>
      </c>
      <c r="F18" s="8" t="str">
        <f t="shared" si="0"/>
        <v>Новый объект</v>
      </c>
      <c r="G18" s="8" t="str">
        <f t="shared" si="0"/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  <c r="H18" s="8"/>
      <c r="I18" s="8"/>
      <c r="J18" s="8"/>
      <c r="K18" s="8"/>
      <c r="L18" s="8"/>
      <c r="M18" s="8"/>
      <c r="N18" s="8"/>
      <c r="O18" s="8">
        <f t="shared" ref="O18:AT18" si="1">O185</f>
        <v>322996.21999999997</v>
      </c>
      <c r="P18" s="8">
        <f t="shared" si="1"/>
        <v>110071.27</v>
      </c>
      <c r="Q18" s="8">
        <f t="shared" si="1"/>
        <v>13369.86</v>
      </c>
      <c r="R18" s="8">
        <f t="shared" si="1"/>
        <v>7979.65</v>
      </c>
      <c r="S18" s="8">
        <f t="shared" si="1"/>
        <v>199555.09</v>
      </c>
      <c r="T18" s="8">
        <f t="shared" si="1"/>
        <v>0</v>
      </c>
      <c r="U18" s="8">
        <f t="shared" si="1"/>
        <v>291.41377</v>
      </c>
      <c r="V18" s="8">
        <f t="shared" si="1"/>
        <v>0</v>
      </c>
      <c r="W18" s="8">
        <f t="shared" si="1"/>
        <v>0</v>
      </c>
      <c r="X18" s="8">
        <f t="shared" si="1"/>
        <v>139688.57</v>
      </c>
      <c r="Y18" s="8">
        <f t="shared" si="1"/>
        <v>19955.490000000002</v>
      </c>
      <c r="Z18" s="8">
        <f t="shared" si="1"/>
        <v>0</v>
      </c>
      <c r="AA18" s="8">
        <f t="shared" si="1"/>
        <v>0</v>
      </c>
      <c r="AB18" s="8">
        <f t="shared" si="1"/>
        <v>0</v>
      </c>
      <c r="AC18" s="8">
        <f t="shared" si="1"/>
        <v>0</v>
      </c>
      <c r="AD18" s="8">
        <f t="shared" si="1"/>
        <v>0</v>
      </c>
      <c r="AE18" s="8">
        <f t="shared" si="1"/>
        <v>0</v>
      </c>
      <c r="AF18" s="8">
        <f t="shared" si="1"/>
        <v>0</v>
      </c>
      <c r="AG18" s="8">
        <f t="shared" si="1"/>
        <v>0</v>
      </c>
      <c r="AH18" s="8">
        <f t="shared" si="1"/>
        <v>0</v>
      </c>
      <c r="AI18" s="8">
        <f t="shared" si="1"/>
        <v>0</v>
      </c>
      <c r="AJ18" s="8">
        <f t="shared" si="1"/>
        <v>0</v>
      </c>
      <c r="AK18" s="8">
        <f t="shared" si="1"/>
        <v>0</v>
      </c>
      <c r="AL18" s="8">
        <f t="shared" si="1"/>
        <v>0</v>
      </c>
      <c r="AM18" s="8">
        <f t="shared" si="1"/>
        <v>0</v>
      </c>
      <c r="AN18" s="8">
        <f t="shared" si="1"/>
        <v>0</v>
      </c>
      <c r="AO18" s="8">
        <f t="shared" si="1"/>
        <v>0</v>
      </c>
      <c r="AP18" s="8">
        <f t="shared" si="1"/>
        <v>0</v>
      </c>
      <c r="AQ18" s="8">
        <f t="shared" si="1"/>
        <v>0</v>
      </c>
      <c r="AR18" s="8">
        <f t="shared" si="1"/>
        <v>491258.28</v>
      </c>
      <c r="AS18" s="8">
        <f t="shared" si="1"/>
        <v>0</v>
      </c>
      <c r="AT18" s="8">
        <f t="shared" si="1"/>
        <v>0</v>
      </c>
      <c r="AU18" s="8">
        <f t="shared" ref="AU18:BZ18" si="2">AU185</f>
        <v>491258.28</v>
      </c>
      <c r="AV18" s="8">
        <f t="shared" si="2"/>
        <v>110071.27</v>
      </c>
      <c r="AW18" s="8">
        <f t="shared" si="2"/>
        <v>110071.27</v>
      </c>
      <c r="AX18" s="8">
        <f t="shared" si="2"/>
        <v>0</v>
      </c>
      <c r="AY18" s="8">
        <f t="shared" si="2"/>
        <v>110071.27</v>
      </c>
      <c r="AZ18" s="8">
        <f t="shared" si="2"/>
        <v>0</v>
      </c>
      <c r="BA18" s="8">
        <f t="shared" si="2"/>
        <v>0</v>
      </c>
      <c r="BB18" s="8">
        <f t="shared" si="2"/>
        <v>0</v>
      </c>
      <c r="BC18" s="8">
        <f t="shared" si="2"/>
        <v>0</v>
      </c>
      <c r="BD18" s="8">
        <f t="shared" si="2"/>
        <v>0</v>
      </c>
      <c r="BE18" s="8">
        <f t="shared" si="2"/>
        <v>0</v>
      </c>
      <c r="BF18" s="8">
        <f t="shared" si="2"/>
        <v>0</v>
      </c>
      <c r="BG18" s="8">
        <f t="shared" si="2"/>
        <v>0</v>
      </c>
      <c r="BH18" s="8">
        <f t="shared" si="2"/>
        <v>0</v>
      </c>
      <c r="BI18" s="8">
        <f t="shared" si="2"/>
        <v>0</v>
      </c>
      <c r="BJ18" s="8">
        <f t="shared" si="2"/>
        <v>0</v>
      </c>
      <c r="BK18" s="8">
        <f t="shared" si="2"/>
        <v>0</v>
      </c>
      <c r="BL18" s="8">
        <f t="shared" si="2"/>
        <v>0</v>
      </c>
      <c r="BM18" s="8">
        <f t="shared" si="2"/>
        <v>0</v>
      </c>
      <c r="BN18" s="8">
        <f t="shared" si="2"/>
        <v>0</v>
      </c>
      <c r="BO18" s="8">
        <f t="shared" si="2"/>
        <v>0</v>
      </c>
      <c r="BP18" s="8">
        <f t="shared" si="2"/>
        <v>0</v>
      </c>
      <c r="BQ18" s="8">
        <f t="shared" si="2"/>
        <v>0</v>
      </c>
      <c r="BR18" s="8">
        <f t="shared" si="2"/>
        <v>0</v>
      </c>
      <c r="BS18" s="8">
        <f t="shared" si="2"/>
        <v>0</v>
      </c>
      <c r="BT18" s="8">
        <f t="shared" si="2"/>
        <v>0</v>
      </c>
      <c r="BU18" s="8">
        <f t="shared" si="2"/>
        <v>0</v>
      </c>
      <c r="BV18" s="8">
        <f t="shared" si="2"/>
        <v>0</v>
      </c>
      <c r="BW18" s="8">
        <f t="shared" si="2"/>
        <v>0</v>
      </c>
      <c r="BX18" s="8">
        <f t="shared" si="2"/>
        <v>0</v>
      </c>
      <c r="BY18" s="8">
        <f t="shared" si="2"/>
        <v>0</v>
      </c>
      <c r="BZ18" s="8">
        <f t="shared" si="2"/>
        <v>0</v>
      </c>
      <c r="CA18" s="8">
        <f t="shared" ref="CA18:DF18" si="3">CA185</f>
        <v>0</v>
      </c>
      <c r="CB18" s="8">
        <f t="shared" si="3"/>
        <v>0</v>
      </c>
      <c r="CC18" s="8">
        <f t="shared" si="3"/>
        <v>0</v>
      </c>
      <c r="CD18" s="8">
        <f t="shared" si="3"/>
        <v>0</v>
      </c>
      <c r="CE18" s="8">
        <f t="shared" si="3"/>
        <v>0</v>
      </c>
      <c r="CF18" s="8">
        <f t="shared" si="3"/>
        <v>0</v>
      </c>
      <c r="CG18" s="8">
        <f t="shared" si="3"/>
        <v>0</v>
      </c>
      <c r="CH18" s="8">
        <f t="shared" si="3"/>
        <v>0</v>
      </c>
      <c r="CI18" s="8">
        <f t="shared" si="3"/>
        <v>0</v>
      </c>
      <c r="CJ18" s="8">
        <f t="shared" si="3"/>
        <v>0</v>
      </c>
      <c r="CK18" s="8">
        <f t="shared" si="3"/>
        <v>0</v>
      </c>
      <c r="CL18" s="8">
        <f t="shared" si="3"/>
        <v>0</v>
      </c>
      <c r="CM18" s="8">
        <f t="shared" si="3"/>
        <v>0</v>
      </c>
      <c r="CN18" s="8">
        <f t="shared" si="3"/>
        <v>0</v>
      </c>
      <c r="CO18" s="8">
        <f t="shared" si="3"/>
        <v>0</v>
      </c>
      <c r="CP18" s="8">
        <f t="shared" si="3"/>
        <v>0</v>
      </c>
      <c r="CQ18" s="8">
        <f t="shared" si="3"/>
        <v>0</v>
      </c>
      <c r="CR18" s="8">
        <f t="shared" si="3"/>
        <v>0</v>
      </c>
      <c r="CS18" s="8">
        <f t="shared" si="3"/>
        <v>0</v>
      </c>
      <c r="CT18" s="8">
        <f t="shared" si="3"/>
        <v>0</v>
      </c>
      <c r="CU18" s="8">
        <f t="shared" si="3"/>
        <v>0</v>
      </c>
      <c r="CV18" s="8">
        <f t="shared" si="3"/>
        <v>0</v>
      </c>
      <c r="CW18" s="8">
        <f t="shared" si="3"/>
        <v>0</v>
      </c>
      <c r="CX18" s="8">
        <f t="shared" si="3"/>
        <v>0</v>
      </c>
      <c r="CY18" s="8">
        <f t="shared" si="3"/>
        <v>0</v>
      </c>
      <c r="CZ18" s="8">
        <f t="shared" si="3"/>
        <v>0</v>
      </c>
      <c r="DA18" s="8">
        <f t="shared" si="3"/>
        <v>0</v>
      </c>
      <c r="DB18" s="8">
        <f t="shared" si="3"/>
        <v>0</v>
      </c>
      <c r="DC18" s="8">
        <f t="shared" si="3"/>
        <v>0</v>
      </c>
      <c r="DD18" s="8">
        <f t="shared" si="3"/>
        <v>0</v>
      </c>
      <c r="DE18" s="8">
        <f t="shared" si="3"/>
        <v>0</v>
      </c>
      <c r="DF18" s="8">
        <f t="shared" si="3"/>
        <v>0</v>
      </c>
      <c r="DG18" s="9">
        <f t="shared" ref="DG18:EL18" si="4">DG185</f>
        <v>0</v>
      </c>
      <c r="DH18" s="9">
        <f t="shared" si="4"/>
        <v>0</v>
      </c>
      <c r="DI18" s="9">
        <f t="shared" si="4"/>
        <v>0</v>
      </c>
      <c r="DJ18" s="9">
        <f t="shared" si="4"/>
        <v>0</v>
      </c>
      <c r="DK18" s="9">
        <f t="shared" si="4"/>
        <v>0</v>
      </c>
      <c r="DL18" s="9">
        <f t="shared" si="4"/>
        <v>0</v>
      </c>
      <c r="DM18" s="9">
        <f t="shared" si="4"/>
        <v>0</v>
      </c>
      <c r="DN18" s="9">
        <f t="shared" si="4"/>
        <v>0</v>
      </c>
      <c r="DO18" s="9">
        <f t="shared" si="4"/>
        <v>0</v>
      </c>
      <c r="DP18" s="9">
        <f t="shared" si="4"/>
        <v>0</v>
      </c>
      <c r="DQ18" s="9">
        <f t="shared" si="4"/>
        <v>0</v>
      </c>
      <c r="DR18" s="9">
        <f t="shared" si="4"/>
        <v>0</v>
      </c>
      <c r="DS18" s="9">
        <f t="shared" si="4"/>
        <v>0</v>
      </c>
      <c r="DT18" s="9">
        <f t="shared" si="4"/>
        <v>0</v>
      </c>
      <c r="DU18" s="9">
        <f t="shared" si="4"/>
        <v>0</v>
      </c>
      <c r="DV18" s="9">
        <f t="shared" si="4"/>
        <v>0</v>
      </c>
      <c r="DW18" s="9">
        <f t="shared" si="4"/>
        <v>0</v>
      </c>
      <c r="DX18" s="9">
        <f t="shared" si="4"/>
        <v>0</v>
      </c>
      <c r="DY18" s="9">
        <f t="shared" si="4"/>
        <v>0</v>
      </c>
      <c r="DZ18" s="9">
        <f t="shared" si="4"/>
        <v>0</v>
      </c>
      <c r="EA18" s="9">
        <f t="shared" si="4"/>
        <v>0</v>
      </c>
      <c r="EB18" s="9">
        <f t="shared" si="4"/>
        <v>0</v>
      </c>
      <c r="EC18" s="9">
        <f t="shared" si="4"/>
        <v>0</v>
      </c>
      <c r="ED18" s="9">
        <f t="shared" si="4"/>
        <v>0</v>
      </c>
      <c r="EE18" s="9">
        <f t="shared" si="4"/>
        <v>0</v>
      </c>
      <c r="EF18" s="9">
        <f t="shared" si="4"/>
        <v>0</v>
      </c>
      <c r="EG18" s="9">
        <f t="shared" si="4"/>
        <v>0</v>
      </c>
      <c r="EH18" s="9">
        <f t="shared" si="4"/>
        <v>0</v>
      </c>
      <c r="EI18" s="9">
        <f t="shared" si="4"/>
        <v>0</v>
      </c>
      <c r="EJ18" s="9">
        <f t="shared" si="4"/>
        <v>0</v>
      </c>
      <c r="EK18" s="9">
        <f t="shared" si="4"/>
        <v>0</v>
      </c>
      <c r="EL18" s="9">
        <f t="shared" si="4"/>
        <v>0</v>
      </c>
      <c r="EM18" s="9">
        <f t="shared" ref="EM18:FR18" si="5">EM185</f>
        <v>0</v>
      </c>
      <c r="EN18" s="9">
        <f t="shared" si="5"/>
        <v>0</v>
      </c>
      <c r="EO18" s="9">
        <f t="shared" si="5"/>
        <v>0</v>
      </c>
      <c r="EP18" s="9">
        <f t="shared" si="5"/>
        <v>0</v>
      </c>
      <c r="EQ18" s="9">
        <f t="shared" si="5"/>
        <v>0</v>
      </c>
      <c r="ER18" s="9">
        <f t="shared" si="5"/>
        <v>0</v>
      </c>
      <c r="ES18" s="9">
        <f t="shared" si="5"/>
        <v>0</v>
      </c>
      <c r="ET18" s="9">
        <f t="shared" si="5"/>
        <v>0</v>
      </c>
      <c r="EU18" s="9">
        <f t="shared" si="5"/>
        <v>0</v>
      </c>
      <c r="EV18" s="9">
        <f t="shared" si="5"/>
        <v>0</v>
      </c>
      <c r="EW18" s="9">
        <f t="shared" si="5"/>
        <v>0</v>
      </c>
      <c r="EX18" s="9">
        <f t="shared" si="5"/>
        <v>0</v>
      </c>
      <c r="EY18" s="9">
        <f t="shared" si="5"/>
        <v>0</v>
      </c>
      <c r="EZ18" s="9">
        <f t="shared" si="5"/>
        <v>0</v>
      </c>
      <c r="FA18" s="9">
        <f t="shared" si="5"/>
        <v>0</v>
      </c>
      <c r="FB18" s="9">
        <f t="shared" si="5"/>
        <v>0</v>
      </c>
      <c r="FC18" s="9">
        <f t="shared" si="5"/>
        <v>0</v>
      </c>
      <c r="FD18" s="9">
        <f t="shared" si="5"/>
        <v>0</v>
      </c>
      <c r="FE18" s="9">
        <f t="shared" si="5"/>
        <v>0</v>
      </c>
      <c r="FF18" s="9">
        <f t="shared" si="5"/>
        <v>0</v>
      </c>
      <c r="FG18" s="9">
        <f t="shared" si="5"/>
        <v>0</v>
      </c>
      <c r="FH18" s="9">
        <f t="shared" si="5"/>
        <v>0</v>
      </c>
      <c r="FI18" s="9">
        <f t="shared" si="5"/>
        <v>0</v>
      </c>
      <c r="FJ18" s="9">
        <f t="shared" si="5"/>
        <v>0</v>
      </c>
      <c r="FK18" s="9">
        <f t="shared" si="5"/>
        <v>0</v>
      </c>
      <c r="FL18" s="9">
        <f t="shared" si="5"/>
        <v>0</v>
      </c>
      <c r="FM18" s="9">
        <f t="shared" si="5"/>
        <v>0</v>
      </c>
      <c r="FN18" s="9">
        <f t="shared" si="5"/>
        <v>0</v>
      </c>
      <c r="FO18" s="9">
        <f t="shared" si="5"/>
        <v>0</v>
      </c>
      <c r="FP18" s="9">
        <f t="shared" si="5"/>
        <v>0</v>
      </c>
      <c r="FQ18" s="9">
        <f t="shared" si="5"/>
        <v>0</v>
      </c>
      <c r="FR18" s="9">
        <f t="shared" si="5"/>
        <v>0</v>
      </c>
      <c r="FS18" s="9">
        <f t="shared" ref="FS18:GX18" si="6">FS185</f>
        <v>0</v>
      </c>
      <c r="FT18" s="9">
        <f t="shared" si="6"/>
        <v>0</v>
      </c>
      <c r="FU18" s="9">
        <f t="shared" si="6"/>
        <v>0</v>
      </c>
      <c r="FV18" s="9">
        <f t="shared" si="6"/>
        <v>0</v>
      </c>
      <c r="FW18" s="9">
        <f t="shared" si="6"/>
        <v>0</v>
      </c>
      <c r="FX18" s="9">
        <f t="shared" si="6"/>
        <v>0</v>
      </c>
      <c r="FY18" s="9">
        <f t="shared" si="6"/>
        <v>0</v>
      </c>
      <c r="FZ18" s="9">
        <f t="shared" si="6"/>
        <v>0</v>
      </c>
      <c r="GA18" s="9">
        <f t="shared" si="6"/>
        <v>0</v>
      </c>
      <c r="GB18" s="9">
        <f t="shared" si="6"/>
        <v>0</v>
      </c>
      <c r="GC18" s="9">
        <f t="shared" si="6"/>
        <v>0</v>
      </c>
      <c r="GD18" s="9">
        <f t="shared" si="6"/>
        <v>0</v>
      </c>
      <c r="GE18" s="9">
        <f t="shared" si="6"/>
        <v>0</v>
      </c>
      <c r="GF18" s="9">
        <f t="shared" si="6"/>
        <v>0</v>
      </c>
      <c r="GG18" s="9">
        <f t="shared" si="6"/>
        <v>0</v>
      </c>
      <c r="GH18" s="9">
        <f t="shared" si="6"/>
        <v>0</v>
      </c>
      <c r="GI18" s="9">
        <f t="shared" si="6"/>
        <v>0</v>
      </c>
      <c r="GJ18" s="9">
        <f t="shared" si="6"/>
        <v>0</v>
      </c>
      <c r="GK18" s="9">
        <f t="shared" si="6"/>
        <v>0</v>
      </c>
      <c r="GL18" s="9">
        <f t="shared" si="6"/>
        <v>0</v>
      </c>
      <c r="GM18" s="9">
        <f t="shared" si="6"/>
        <v>0</v>
      </c>
      <c r="GN18" s="9">
        <f t="shared" si="6"/>
        <v>0</v>
      </c>
      <c r="GO18" s="9">
        <f t="shared" si="6"/>
        <v>0</v>
      </c>
      <c r="GP18" s="9">
        <f t="shared" si="6"/>
        <v>0</v>
      </c>
      <c r="GQ18" s="9">
        <f t="shared" si="6"/>
        <v>0</v>
      </c>
      <c r="GR18" s="9">
        <f t="shared" si="6"/>
        <v>0</v>
      </c>
      <c r="GS18" s="9">
        <f t="shared" si="6"/>
        <v>0</v>
      </c>
      <c r="GT18" s="9">
        <f t="shared" si="6"/>
        <v>0</v>
      </c>
      <c r="GU18" s="9">
        <f t="shared" si="6"/>
        <v>0</v>
      </c>
      <c r="GV18" s="9">
        <f t="shared" si="6"/>
        <v>0</v>
      </c>
      <c r="GW18" s="9">
        <f t="shared" si="6"/>
        <v>0</v>
      </c>
      <c r="GX18" s="9">
        <f t="shared" si="6"/>
        <v>0</v>
      </c>
    </row>
    <row r="20" spans="1:245" x14ac:dyDescent="0.2">
      <c r="A20" s="7">
        <v>3</v>
      </c>
      <c r="B20" s="7">
        <v>1</v>
      </c>
      <c r="C20" s="7"/>
      <c r="D20" s="7">
        <f>ROW(A153)</f>
        <v>153</v>
      </c>
      <c r="E20" s="7"/>
      <c r="F20" s="7" t="s">
        <v>12</v>
      </c>
      <c r="G20" s="7" t="s">
        <v>12</v>
      </c>
      <c r="H20" s="7" t="s">
        <v>3</v>
      </c>
      <c r="I20" s="7">
        <v>0</v>
      </c>
      <c r="J20" s="7" t="s">
        <v>3</v>
      </c>
      <c r="K20" s="7">
        <v>0</v>
      </c>
      <c r="L20" s="7" t="s">
        <v>12</v>
      </c>
      <c r="M20" s="7" t="s">
        <v>3</v>
      </c>
      <c r="N20" s="7"/>
      <c r="O20" s="7"/>
      <c r="P20" s="7"/>
      <c r="Q20" s="7"/>
      <c r="R20" s="7"/>
      <c r="S20" s="7">
        <v>0</v>
      </c>
      <c r="T20" s="7"/>
      <c r="U20" s="7" t="s">
        <v>3</v>
      </c>
      <c r="V20" s="7">
        <v>0</v>
      </c>
      <c r="W20" s="7"/>
      <c r="X20" s="7"/>
      <c r="Y20" s="7"/>
      <c r="Z20" s="7"/>
      <c r="AA20" s="7"/>
      <c r="AB20" s="7" t="s">
        <v>3</v>
      </c>
      <c r="AC20" s="7" t="s">
        <v>3</v>
      </c>
      <c r="AD20" s="7" t="s">
        <v>3</v>
      </c>
      <c r="AE20" s="7" t="s">
        <v>3</v>
      </c>
      <c r="AF20" s="7" t="s">
        <v>3</v>
      </c>
      <c r="AG20" s="7" t="s">
        <v>3</v>
      </c>
      <c r="AH20" s="7"/>
      <c r="AI20" s="7"/>
      <c r="AJ20" s="7"/>
      <c r="AK20" s="7"/>
      <c r="AL20" s="7"/>
      <c r="AM20" s="7"/>
      <c r="AN20" s="7"/>
      <c r="AO20" s="7"/>
      <c r="AP20" s="7" t="s">
        <v>3</v>
      </c>
      <c r="AQ20" s="7" t="s">
        <v>3</v>
      </c>
      <c r="AR20" s="7" t="s">
        <v>3</v>
      </c>
      <c r="AS20" s="7"/>
      <c r="AT20" s="7"/>
      <c r="AU20" s="7"/>
      <c r="AV20" s="7"/>
      <c r="AW20" s="7"/>
      <c r="AX20" s="7"/>
      <c r="AY20" s="7"/>
      <c r="AZ20" s="7" t="s">
        <v>3</v>
      </c>
      <c r="BA20" s="7"/>
      <c r="BB20" s="7" t="s">
        <v>3</v>
      </c>
      <c r="BC20" s="7" t="s">
        <v>3</v>
      </c>
      <c r="BD20" s="7" t="s">
        <v>3</v>
      </c>
      <c r="BE20" s="7" t="s">
        <v>3</v>
      </c>
      <c r="BF20" s="7" t="s">
        <v>3</v>
      </c>
      <c r="BG20" s="7" t="s">
        <v>3</v>
      </c>
      <c r="BH20" s="7" t="s">
        <v>3</v>
      </c>
      <c r="BI20" s="7" t="s">
        <v>3</v>
      </c>
      <c r="BJ20" s="7" t="s">
        <v>3</v>
      </c>
      <c r="BK20" s="7" t="s">
        <v>3</v>
      </c>
      <c r="BL20" s="7" t="s">
        <v>3</v>
      </c>
      <c r="BM20" s="7" t="s">
        <v>3</v>
      </c>
      <c r="BN20" s="7" t="s">
        <v>3</v>
      </c>
      <c r="BO20" s="7" t="s">
        <v>3</v>
      </c>
      <c r="BP20" s="7" t="s">
        <v>3</v>
      </c>
      <c r="BQ20" s="7"/>
      <c r="BR20" s="7"/>
      <c r="BS20" s="7"/>
      <c r="BT20" s="7"/>
      <c r="BU20" s="7"/>
      <c r="BV20" s="7"/>
      <c r="BW20" s="7"/>
      <c r="BX20" s="7">
        <v>0</v>
      </c>
      <c r="BY20" s="7"/>
      <c r="BZ20" s="7"/>
      <c r="CA20" s="7"/>
      <c r="CB20" s="7"/>
      <c r="CC20" s="7"/>
      <c r="CD20" s="7"/>
      <c r="CE20" s="7"/>
      <c r="CF20" s="7">
        <v>0</v>
      </c>
      <c r="CG20" s="7">
        <v>0</v>
      </c>
      <c r="CH20" s="7"/>
      <c r="CI20" s="7" t="s">
        <v>3</v>
      </c>
      <c r="CJ20" s="7" t="s">
        <v>3</v>
      </c>
      <c r="CK20" s="2" t="s">
        <v>3</v>
      </c>
      <c r="CL20" s="2" t="s">
        <v>3</v>
      </c>
      <c r="CM20" s="2" t="s">
        <v>3</v>
      </c>
      <c r="CN20" s="2" t="s">
        <v>3</v>
      </c>
      <c r="CO20" s="2" t="s">
        <v>3</v>
      </c>
      <c r="CP20" s="2" t="s">
        <v>3</v>
      </c>
      <c r="CQ20" s="2" t="s">
        <v>3</v>
      </c>
    </row>
    <row r="22" spans="1:245" x14ac:dyDescent="0.2">
      <c r="A22" s="8">
        <v>52</v>
      </c>
      <c r="B22" s="8">
        <f t="shared" ref="B22:G22" si="7">B153</f>
        <v>1</v>
      </c>
      <c r="C22" s="8">
        <f t="shared" si="7"/>
        <v>3</v>
      </c>
      <c r="D22" s="8">
        <f t="shared" si="7"/>
        <v>20</v>
      </c>
      <c r="E22" s="8">
        <f t="shared" si="7"/>
        <v>0</v>
      </c>
      <c r="F22" s="8" t="str">
        <f t="shared" si="7"/>
        <v>Новая локальная смета</v>
      </c>
      <c r="G22" s="8" t="str">
        <f t="shared" si="7"/>
        <v>Новая локальная смета</v>
      </c>
      <c r="H22" s="8"/>
      <c r="I22" s="8"/>
      <c r="J22" s="8"/>
      <c r="K22" s="8"/>
      <c r="L22" s="8"/>
      <c r="M22" s="8"/>
      <c r="N22" s="8"/>
      <c r="O22" s="8">
        <f t="shared" ref="O22:AT22" si="8">O153</f>
        <v>322996.21999999997</v>
      </c>
      <c r="P22" s="8">
        <f t="shared" si="8"/>
        <v>110071.27</v>
      </c>
      <c r="Q22" s="8">
        <f t="shared" si="8"/>
        <v>13369.86</v>
      </c>
      <c r="R22" s="8">
        <f t="shared" si="8"/>
        <v>7979.65</v>
      </c>
      <c r="S22" s="8">
        <f t="shared" si="8"/>
        <v>199555.09</v>
      </c>
      <c r="T22" s="8">
        <f t="shared" si="8"/>
        <v>0</v>
      </c>
      <c r="U22" s="8">
        <f t="shared" si="8"/>
        <v>291.41377</v>
      </c>
      <c r="V22" s="8">
        <f t="shared" si="8"/>
        <v>0</v>
      </c>
      <c r="W22" s="8">
        <f t="shared" si="8"/>
        <v>0</v>
      </c>
      <c r="X22" s="8">
        <f t="shared" si="8"/>
        <v>139688.57</v>
      </c>
      <c r="Y22" s="8">
        <f t="shared" si="8"/>
        <v>19955.490000000002</v>
      </c>
      <c r="Z22" s="8">
        <f t="shared" si="8"/>
        <v>0</v>
      </c>
      <c r="AA22" s="8">
        <f t="shared" si="8"/>
        <v>0</v>
      </c>
      <c r="AB22" s="8">
        <f t="shared" si="8"/>
        <v>322996.21999999997</v>
      </c>
      <c r="AC22" s="8">
        <f t="shared" si="8"/>
        <v>110071.27</v>
      </c>
      <c r="AD22" s="8">
        <f t="shared" si="8"/>
        <v>13369.86</v>
      </c>
      <c r="AE22" s="8">
        <f t="shared" si="8"/>
        <v>7979.65</v>
      </c>
      <c r="AF22" s="8">
        <f t="shared" si="8"/>
        <v>199555.09</v>
      </c>
      <c r="AG22" s="8">
        <f t="shared" si="8"/>
        <v>0</v>
      </c>
      <c r="AH22" s="8">
        <f t="shared" si="8"/>
        <v>291.41377</v>
      </c>
      <c r="AI22" s="8">
        <f t="shared" si="8"/>
        <v>0</v>
      </c>
      <c r="AJ22" s="8">
        <f t="shared" si="8"/>
        <v>0</v>
      </c>
      <c r="AK22" s="8">
        <f t="shared" si="8"/>
        <v>139688.57</v>
      </c>
      <c r="AL22" s="8">
        <f t="shared" si="8"/>
        <v>19955.490000000002</v>
      </c>
      <c r="AM22" s="8">
        <f t="shared" si="8"/>
        <v>0</v>
      </c>
      <c r="AN22" s="8">
        <f t="shared" si="8"/>
        <v>0</v>
      </c>
      <c r="AO22" s="8">
        <f t="shared" si="8"/>
        <v>0</v>
      </c>
      <c r="AP22" s="8">
        <f t="shared" si="8"/>
        <v>0</v>
      </c>
      <c r="AQ22" s="8">
        <f t="shared" si="8"/>
        <v>0</v>
      </c>
      <c r="AR22" s="8">
        <f t="shared" si="8"/>
        <v>491258.28</v>
      </c>
      <c r="AS22" s="8">
        <f t="shared" si="8"/>
        <v>0</v>
      </c>
      <c r="AT22" s="8">
        <f t="shared" si="8"/>
        <v>0</v>
      </c>
      <c r="AU22" s="8">
        <f t="shared" ref="AU22:BZ22" si="9">AU153</f>
        <v>491258.28</v>
      </c>
      <c r="AV22" s="8">
        <f t="shared" si="9"/>
        <v>110071.27</v>
      </c>
      <c r="AW22" s="8">
        <f t="shared" si="9"/>
        <v>110071.27</v>
      </c>
      <c r="AX22" s="8">
        <f t="shared" si="9"/>
        <v>0</v>
      </c>
      <c r="AY22" s="8">
        <f t="shared" si="9"/>
        <v>110071.27</v>
      </c>
      <c r="AZ22" s="8">
        <f t="shared" si="9"/>
        <v>0</v>
      </c>
      <c r="BA22" s="8">
        <f t="shared" si="9"/>
        <v>0</v>
      </c>
      <c r="BB22" s="8">
        <f t="shared" si="9"/>
        <v>0</v>
      </c>
      <c r="BC22" s="8">
        <f t="shared" si="9"/>
        <v>0</v>
      </c>
      <c r="BD22" s="8">
        <f t="shared" si="9"/>
        <v>0</v>
      </c>
      <c r="BE22" s="8">
        <f t="shared" si="9"/>
        <v>0</v>
      </c>
      <c r="BF22" s="8">
        <f t="shared" si="9"/>
        <v>0</v>
      </c>
      <c r="BG22" s="8">
        <f t="shared" si="9"/>
        <v>0</v>
      </c>
      <c r="BH22" s="8">
        <f t="shared" si="9"/>
        <v>0</v>
      </c>
      <c r="BI22" s="8">
        <f t="shared" si="9"/>
        <v>0</v>
      </c>
      <c r="BJ22" s="8">
        <f t="shared" si="9"/>
        <v>0</v>
      </c>
      <c r="BK22" s="8">
        <f t="shared" si="9"/>
        <v>0</v>
      </c>
      <c r="BL22" s="8">
        <f t="shared" si="9"/>
        <v>0</v>
      </c>
      <c r="BM22" s="8">
        <f t="shared" si="9"/>
        <v>0</v>
      </c>
      <c r="BN22" s="8">
        <f t="shared" si="9"/>
        <v>0</v>
      </c>
      <c r="BO22" s="8">
        <f t="shared" si="9"/>
        <v>0</v>
      </c>
      <c r="BP22" s="8">
        <f t="shared" si="9"/>
        <v>0</v>
      </c>
      <c r="BQ22" s="8">
        <f t="shared" si="9"/>
        <v>0</v>
      </c>
      <c r="BR22" s="8">
        <f t="shared" si="9"/>
        <v>0</v>
      </c>
      <c r="BS22" s="8">
        <f t="shared" si="9"/>
        <v>0</v>
      </c>
      <c r="BT22" s="8">
        <f t="shared" si="9"/>
        <v>0</v>
      </c>
      <c r="BU22" s="8">
        <f t="shared" si="9"/>
        <v>0</v>
      </c>
      <c r="BV22" s="8">
        <f t="shared" si="9"/>
        <v>0</v>
      </c>
      <c r="BW22" s="8">
        <f t="shared" si="9"/>
        <v>0</v>
      </c>
      <c r="BX22" s="8">
        <f t="shared" si="9"/>
        <v>0</v>
      </c>
      <c r="BY22" s="8">
        <f t="shared" si="9"/>
        <v>0</v>
      </c>
      <c r="BZ22" s="8">
        <f t="shared" si="9"/>
        <v>0</v>
      </c>
      <c r="CA22" s="8">
        <f t="shared" ref="CA22:DF22" si="10">CA153</f>
        <v>491258.28</v>
      </c>
      <c r="CB22" s="8">
        <f t="shared" si="10"/>
        <v>0</v>
      </c>
      <c r="CC22" s="8">
        <f t="shared" si="10"/>
        <v>0</v>
      </c>
      <c r="CD22" s="8">
        <f t="shared" si="10"/>
        <v>491258.28</v>
      </c>
      <c r="CE22" s="8">
        <f t="shared" si="10"/>
        <v>110071.27</v>
      </c>
      <c r="CF22" s="8">
        <f t="shared" si="10"/>
        <v>110071.27</v>
      </c>
      <c r="CG22" s="8">
        <f t="shared" si="10"/>
        <v>0</v>
      </c>
      <c r="CH22" s="8">
        <f t="shared" si="10"/>
        <v>110071.27</v>
      </c>
      <c r="CI22" s="8">
        <f t="shared" si="10"/>
        <v>0</v>
      </c>
      <c r="CJ22" s="8">
        <f t="shared" si="10"/>
        <v>0</v>
      </c>
      <c r="CK22" s="8">
        <f t="shared" si="10"/>
        <v>0</v>
      </c>
      <c r="CL22" s="8">
        <f t="shared" si="10"/>
        <v>0</v>
      </c>
      <c r="CM22" s="8">
        <f t="shared" si="10"/>
        <v>0</v>
      </c>
      <c r="CN22" s="8">
        <f t="shared" si="10"/>
        <v>0</v>
      </c>
      <c r="CO22" s="8">
        <f t="shared" si="10"/>
        <v>0</v>
      </c>
      <c r="CP22" s="8">
        <f t="shared" si="10"/>
        <v>0</v>
      </c>
      <c r="CQ22" s="8">
        <f t="shared" si="10"/>
        <v>0</v>
      </c>
      <c r="CR22" s="8">
        <f t="shared" si="10"/>
        <v>0</v>
      </c>
      <c r="CS22" s="8">
        <f t="shared" si="10"/>
        <v>0</v>
      </c>
      <c r="CT22" s="8">
        <f t="shared" si="10"/>
        <v>0</v>
      </c>
      <c r="CU22" s="8">
        <f t="shared" si="10"/>
        <v>0</v>
      </c>
      <c r="CV22" s="8">
        <f t="shared" si="10"/>
        <v>0</v>
      </c>
      <c r="CW22" s="8">
        <f t="shared" si="10"/>
        <v>0</v>
      </c>
      <c r="CX22" s="8">
        <f t="shared" si="10"/>
        <v>0</v>
      </c>
      <c r="CY22" s="8">
        <f t="shared" si="10"/>
        <v>0</v>
      </c>
      <c r="CZ22" s="8">
        <f t="shared" si="10"/>
        <v>0</v>
      </c>
      <c r="DA22" s="8">
        <f t="shared" si="10"/>
        <v>0</v>
      </c>
      <c r="DB22" s="8">
        <f t="shared" si="10"/>
        <v>0</v>
      </c>
      <c r="DC22" s="8">
        <f t="shared" si="10"/>
        <v>0</v>
      </c>
      <c r="DD22" s="8">
        <f t="shared" si="10"/>
        <v>0</v>
      </c>
      <c r="DE22" s="8">
        <f t="shared" si="10"/>
        <v>0</v>
      </c>
      <c r="DF22" s="8">
        <f t="shared" si="10"/>
        <v>0</v>
      </c>
      <c r="DG22" s="9">
        <f t="shared" ref="DG22:EL22" si="11">DG153</f>
        <v>0</v>
      </c>
      <c r="DH22" s="9">
        <f t="shared" si="11"/>
        <v>0</v>
      </c>
      <c r="DI22" s="9">
        <f t="shared" si="11"/>
        <v>0</v>
      </c>
      <c r="DJ22" s="9">
        <f t="shared" si="11"/>
        <v>0</v>
      </c>
      <c r="DK22" s="9">
        <f t="shared" si="11"/>
        <v>0</v>
      </c>
      <c r="DL22" s="9">
        <f t="shared" si="11"/>
        <v>0</v>
      </c>
      <c r="DM22" s="9">
        <f t="shared" si="11"/>
        <v>0</v>
      </c>
      <c r="DN22" s="9">
        <f t="shared" si="11"/>
        <v>0</v>
      </c>
      <c r="DO22" s="9">
        <f t="shared" si="11"/>
        <v>0</v>
      </c>
      <c r="DP22" s="9">
        <f t="shared" si="11"/>
        <v>0</v>
      </c>
      <c r="DQ22" s="9">
        <f t="shared" si="11"/>
        <v>0</v>
      </c>
      <c r="DR22" s="9">
        <f t="shared" si="11"/>
        <v>0</v>
      </c>
      <c r="DS22" s="9">
        <f t="shared" si="11"/>
        <v>0</v>
      </c>
      <c r="DT22" s="9">
        <f t="shared" si="11"/>
        <v>0</v>
      </c>
      <c r="DU22" s="9">
        <f t="shared" si="11"/>
        <v>0</v>
      </c>
      <c r="DV22" s="9">
        <f t="shared" si="11"/>
        <v>0</v>
      </c>
      <c r="DW22" s="9">
        <f t="shared" si="11"/>
        <v>0</v>
      </c>
      <c r="DX22" s="9">
        <f t="shared" si="11"/>
        <v>0</v>
      </c>
      <c r="DY22" s="9">
        <f t="shared" si="11"/>
        <v>0</v>
      </c>
      <c r="DZ22" s="9">
        <f t="shared" si="11"/>
        <v>0</v>
      </c>
      <c r="EA22" s="9">
        <f t="shared" si="11"/>
        <v>0</v>
      </c>
      <c r="EB22" s="9">
        <f t="shared" si="11"/>
        <v>0</v>
      </c>
      <c r="EC22" s="9">
        <f t="shared" si="11"/>
        <v>0</v>
      </c>
      <c r="ED22" s="9">
        <f t="shared" si="11"/>
        <v>0</v>
      </c>
      <c r="EE22" s="9">
        <f t="shared" si="11"/>
        <v>0</v>
      </c>
      <c r="EF22" s="9">
        <f t="shared" si="11"/>
        <v>0</v>
      </c>
      <c r="EG22" s="9">
        <f t="shared" si="11"/>
        <v>0</v>
      </c>
      <c r="EH22" s="9">
        <f t="shared" si="11"/>
        <v>0</v>
      </c>
      <c r="EI22" s="9">
        <f t="shared" si="11"/>
        <v>0</v>
      </c>
      <c r="EJ22" s="9">
        <f t="shared" si="11"/>
        <v>0</v>
      </c>
      <c r="EK22" s="9">
        <f t="shared" si="11"/>
        <v>0</v>
      </c>
      <c r="EL22" s="9">
        <f t="shared" si="11"/>
        <v>0</v>
      </c>
      <c r="EM22" s="9">
        <f t="shared" ref="EM22:FR22" si="12">EM153</f>
        <v>0</v>
      </c>
      <c r="EN22" s="9">
        <f t="shared" si="12"/>
        <v>0</v>
      </c>
      <c r="EO22" s="9">
        <f t="shared" si="12"/>
        <v>0</v>
      </c>
      <c r="EP22" s="9">
        <f t="shared" si="12"/>
        <v>0</v>
      </c>
      <c r="EQ22" s="9">
        <f t="shared" si="12"/>
        <v>0</v>
      </c>
      <c r="ER22" s="9">
        <f t="shared" si="12"/>
        <v>0</v>
      </c>
      <c r="ES22" s="9">
        <f t="shared" si="12"/>
        <v>0</v>
      </c>
      <c r="ET22" s="9">
        <f t="shared" si="12"/>
        <v>0</v>
      </c>
      <c r="EU22" s="9">
        <f t="shared" si="12"/>
        <v>0</v>
      </c>
      <c r="EV22" s="9">
        <f t="shared" si="12"/>
        <v>0</v>
      </c>
      <c r="EW22" s="9">
        <f t="shared" si="12"/>
        <v>0</v>
      </c>
      <c r="EX22" s="9">
        <f t="shared" si="12"/>
        <v>0</v>
      </c>
      <c r="EY22" s="9">
        <f t="shared" si="12"/>
        <v>0</v>
      </c>
      <c r="EZ22" s="9">
        <f t="shared" si="12"/>
        <v>0</v>
      </c>
      <c r="FA22" s="9">
        <f t="shared" si="12"/>
        <v>0</v>
      </c>
      <c r="FB22" s="9">
        <f t="shared" si="12"/>
        <v>0</v>
      </c>
      <c r="FC22" s="9">
        <f t="shared" si="12"/>
        <v>0</v>
      </c>
      <c r="FD22" s="9">
        <f t="shared" si="12"/>
        <v>0</v>
      </c>
      <c r="FE22" s="9">
        <f t="shared" si="12"/>
        <v>0</v>
      </c>
      <c r="FF22" s="9">
        <f t="shared" si="12"/>
        <v>0</v>
      </c>
      <c r="FG22" s="9">
        <f t="shared" si="12"/>
        <v>0</v>
      </c>
      <c r="FH22" s="9">
        <f t="shared" si="12"/>
        <v>0</v>
      </c>
      <c r="FI22" s="9">
        <f t="shared" si="12"/>
        <v>0</v>
      </c>
      <c r="FJ22" s="9">
        <f t="shared" si="12"/>
        <v>0</v>
      </c>
      <c r="FK22" s="9">
        <f t="shared" si="12"/>
        <v>0</v>
      </c>
      <c r="FL22" s="9">
        <f t="shared" si="12"/>
        <v>0</v>
      </c>
      <c r="FM22" s="9">
        <f t="shared" si="12"/>
        <v>0</v>
      </c>
      <c r="FN22" s="9">
        <f t="shared" si="12"/>
        <v>0</v>
      </c>
      <c r="FO22" s="9">
        <f t="shared" si="12"/>
        <v>0</v>
      </c>
      <c r="FP22" s="9">
        <f t="shared" si="12"/>
        <v>0</v>
      </c>
      <c r="FQ22" s="9">
        <f t="shared" si="12"/>
        <v>0</v>
      </c>
      <c r="FR22" s="9">
        <f t="shared" si="12"/>
        <v>0</v>
      </c>
      <c r="FS22" s="9">
        <f t="shared" ref="FS22:GX22" si="13">FS153</f>
        <v>0</v>
      </c>
      <c r="FT22" s="9">
        <f t="shared" si="13"/>
        <v>0</v>
      </c>
      <c r="FU22" s="9">
        <f t="shared" si="13"/>
        <v>0</v>
      </c>
      <c r="FV22" s="9">
        <f t="shared" si="13"/>
        <v>0</v>
      </c>
      <c r="FW22" s="9">
        <f t="shared" si="13"/>
        <v>0</v>
      </c>
      <c r="FX22" s="9">
        <f t="shared" si="13"/>
        <v>0</v>
      </c>
      <c r="FY22" s="9">
        <f t="shared" si="13"/>
        <v>0</v>
      </c>
      <c r="FZ22" s="9">
        <f t="shared" si="13"/>
        <v>0</v>
      </c>
      <c r="GA22" s="9">
        <f t="shared" si="13"/>
        <v>0</v>
      </c>
      <c r="GB22" s="9">
        <f t="shared" si="13"/>
        <v>0</v>
      </c>
      <c r="GC22" s="9">
        <f t="shared" si="13"/>
        <v>0</v>
      </c>
      <c r="GD22" s="9">
        <f t="shared" si="13"/>
        <v>0</v>
      </c>
      <c r="GE22" s="9">
        <f t="shared" si="13"/>
        <v>0</v>
      </c>
      <c r="GF22" s="9">
        <f t="shared" si="13"/>
        <v>0</v>
      </c>
      <c r="GG22" s="9">
        <f t="shared" si="13"/>
        <v>0</v>
      </c>
      <c r="GH22" s="9">
        <f t="shared" si="13"/>
        <v>0</v>
      </c>
      <c r="GI22" s="9">
        <f t="shared" si="13"/>
        <v>0</v>
      </c>
      <c r="GJ22" s="9">
        <f t="shared" si="13"/>
        <v>0</v>
      </c>
      <c r="GK22" s="9">
        <f t="shared" si="13"/>
        <v>0</v>
      </c>
      <c r="GL22" s="9">
        <f t="shared" si="13"/>
        <v>0</v>
      </c>
      <c r="GM22" s="9">
        <f t="shared" si="13"/>
        <v>0</v>
      </c>
      <c r="GN22" s="9">
        <f t="shared" si="13"/>
        <v>0</v>
      </c>
      <c r="GO22" s="9">
        <f t="shared" si="13"/>
        <v>0</v>
      </c>
      <c r="GP22" s="9">
        <f t="shared" si="13"/>
        <v>0</v>
      </c>
      <c r="GQ22" s="9">
        <f t="shared" si="13"/>
        <v>0</v>
      </c>
      <c r="GR22" s="9">
        <f t="shared" si="13"/>
        <v>0</v>
      </c>
      <c r="GS22" s="9">
        <f t="shared" si="13"/>
        <v>0</v>
      </c>
      <c r="GT22" s="9">
        <f t="shared" si="13"/>
        <v>0</v>
      </c>
      <c r="GU22" s="9">
        <f t="shared" si="13"/>
        <v>0</v>
      </c>
      <c r="GV22" s="9">
        <f t="shared" si="13"/>
        <v>0</v>
      </c>
      <c r="GW22" s="9">
        <f t="shared" si="13"/>
        <v>0</v>
      </c>
      <c r="GX22" s="9">
        <f t="shared" si="13"/>
        <v>0</v>
      </c>
    </row>
    <row r="24" spans="1:245" x14ac:dyDescent="0.2">
      <c r="A24" s="2">
        <v>17</v>
      </c>
      <c r="B24" s="2">
        <v>1</v>
      </c>
      <c r="C24" s="2">
        <f>ROW(SmtRes!A4)</f>
        <v>4</v>
      </c>
      <c r="D24" s="2">
        <f>ROW(EtalonRes!A3)</f>
        <v>3</v>
      </c>
      <c r="E24" s="2" t="s">
        <v>13</v>
      </c>
      <c r="F24" s="2" t="s">
        <v>14</v>
      </c>
      <c r="G24" s="2" t="s">
        <v>15</v>
      </c>
      <c r="H24" s="2" t="s">
        <v>16</v>
      </c>
      <c r="I24" s="2">
        <f>ROUND(1,9)</f>
        <v>1</v>
      </c>
      <c r="J24" s="2">
        <v>0</v>
      </c>
      <c r="K24" s="2">
        <f>ROUND(1,9)</f>
        <v>1</v>
      </c>
      <c r="O24" s="2">
        <f t="shared" ref="O24:O55" si="14">ROUND(CP24,2)</f>
        <v>1729.41</v>
      </c>
      <c r="P24" s="2">
        <f t="shared" ref="P24:P55" si="15">ROUND(CQ24*I24,2)</f>
        <v>2.14</v>
      </c>
      <c r="Q24" s="2">
        <f t="shared" ref="Q24:Q55" si="16">ROUND(CR24*I24,2)</f>
        <v>7.6</v>
      </c>
      <c r="R24" s="2">
        <f t="shared" ref="R24:R55" si="17">ROUND(CS24*I24,2)</f>
        <v>0.12</v>
      </c>
      <c r="S24" s="2">
        <f t="shared" ref="S24:S55" si="18">ROUND(CT24*I24,2)</f>
        <v>1719.67</v>
      </c>
      <c r="T24" s="2">
        <f t="shared" ref="T24:T55" si="19">ROUND(CU24*I24,2)</f>
        <v>0</v>
      </c>
      <c r="U24" s="2">
        <f t="shared" ref="U24:U55" si="20">CV24*I24</f>
        <v>2.4990000000000001</v>
      </c>
      <c r="V24" s="2">
        <f t="shared" ref="V24:V55" si="21">CW24*I24</f>
        <v>0</v>
      </c>
      <c r="W24" s="2">
        <f t="shared" ref="W24:W55" si="22">ROUND(CX24*I24,2)</f>
        <v>0</v>
      </c>
      <c r="X24" s="2">
        <f t="shared" ref="X24:X55" si="23">ROUND(CY24,2)</f>
        <v>1203.77</v>
      </c>
      <c r="Y24" s="2">
        <f t="shared" ref="Y24:Y55" si="24">ROUND(CZ24,2)</f>
        <v>171.97</v>
      </c>
      <c r="AA24" s="2">
        <v>90973531</v>
      </c>
      <c r="AB24" s="2">
        <f t="shared" ref="AB24:AB55" si="25">ROUND((AC24+AD24+AF24),6)</f>
        <v>1729.4110000000001</v>
      </c>
      <c r="AC24" s="2">
        <f t="shared" ref="AC24:AC55" si="26">ROUND((ES24),6)</f>
        <v>2.14</v>
      </c>
      <c r="AD24" s="2">
        <f>ROUND(((((ET24*1.05))-((EU24*1.05)))+AE24),6)</f>
        <v>7.6020000000000003</v>
      </c>
      <c r="AE24" s="2">
        <f>ROUND(((EU24*1.05)),6)</f>
        <v>0.11550000000000001</v>
      </c>
      <c r="AF24" s="2">
        <f>ROUND(((EV24*1.05)),6)</f>
        <v>1719.6690000000001</v>
      </c>
      <c r="AG24" s="2">
        <f t="shared" ref="AG24:AG55" si="27">ROUND((AP24),6)</f>
        <v>0</v>
      </c>
      <c r="AH24" s="2">
        <f>((EW24*1.05))</f>
        <v>2.4990000000000001</v>
      </c>
      <c r="AI24" s="2">
        <f>((EX24*1.05))</f>
        <v>0</v>
      </c>
      <c r="AJ24" s="2">
        <f t="shared" ref="AJ24:AJ55" si="28">(AS24)</f>
        <v>0</v>
      </c>
      <c r="AK24" s="2">
        <v>1647.16</v>
      </c>
      <c r="AL24" s="2">
        <v>2.14</v>
      </c>
      <c r="AM24" s="2">
        <v>7.24</v>
      </c>
      <c r="AN24" s="2">
        <v>0.11</v>
      </c>
      <c r="AO24" s="2">
        <v>1637.78</v>
      </c>
      <c r="AP24" s="2">
        <v>0</v>
      </c>
      <c r="AQ24" s="2">
        <v>2.38</v>
      </c>
      <c r="AR24" s="2">
        <v>0</v>
      </c>
      <c r="AS24" s="2">
        <v>0</v>
      </c>
      <c r="AT24" s="2">
        <v>70</v>
      </c>
      <c r="AU24" s="2">
        <v>10</v>
      </c>
      <c r="AV24" s="2">
        <v>1</v>
      </c>
      <c r="AW24" s="2">
        <v>1</v>
      </c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4</v>
      </c>
      <c r="BJ24" s="2" t="s">
        <v>17</v>
      </c>
      <c r="BM24" s="2">
        <v>0</v>
      </c>
      <c r="BN24" s="2">
        <v>0</v>
      </c>
      <c r="BO24" s="2" t="s">
        <v>3</v>
      </c>
      <c r="BP24" s="2">
        <v>0</v>
      </c>
      <c r="BQ24" s="2">
        <v>1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70</v>
      </c>
      <c r="CA24" s="2">
        <v>10</v>
      </c>
      <c r="CB24" s="2" t="s">
        <v>3</v>
      </c>
      <c r="CE24" s="2">
        <v>0</v>
      </c>
      <c r="CF24" s="2">
        <v>0</v>
      </c>
      <c r="CG24" s="2">
        <v>0</v>
      </c>
      <c r="CM24" s="2">
        <v>0</v>
      </c>
      <c r="CN24" s="2" t="s">
        <v>18</v>
      </c>
      <c r="CO24" s="2">
        <v>0</v>
      </c>
      <c r="CP24" s="2">
        <f t="shared" ref="CP24:CP55" si="29">(P24+Q24+S24)</f>
        <v>1729.41</v>
      </c>
      <c r="CQ24" s="2">
        <f t="shared" ref="CQ24:CQ55" si="30">(AC24*BC24*AW24)</f>
        <v>2.14</v>
      </c>
      <c r="CR24" s="2">
        <f>(((((ET24*1.05))*BB24-((EU24*1.05))*BS24)+AE24*BS24)*AV24)</f>
        <v>7.6020000000000003</v>
      </c>
      <c r="CS24" s="2">
        <f t="shared" ref="CS24:CS55" si="31">(AE24*BS24*AV24)</f>
        <v>0.11550000000000001</v>
      </c>
      <c r="CT24" s="2">
        <f t="shared" ref="CT24:CT55" si="32">(AF24*BA24*AV24)</f>
        <v>1719.6690000000001</v>
      </c>
      <c r="CU24" s="2">
        <f t="shared" ref="CU24:CU55" si="33">AG24</f>
        <v>0</v>
      </c>
      <c r="CV24" s="2">
        <f t="shared" ref="CV24:CV55" si="34">(AH24*AV24)</f>
        <v>2.4990000000000001</v>
      </c>
      <c r="CW24" s="2">
        <f t="shared" ref="CW24:CW55" si="35">AI24</f>
        <v>0</v>
      </c>
      <c r="CX24" s="2">
        <f t="shared" ref="CX24:CX55" si="36">AJ24</f>
        <v>0</v>
      </c>
      <c r="CY24" s="2">
        <f t="shared" ref="CY24:CY55" si="37">((S24*BZ24)/100)</f>
        <v>1203.769</v>
      </c>
      <c r="CZ24" s="2">
        <f t="shared" ref="CZ24:CZ55" si="38">((S24*CA24)/100)</f>
        <v>171.96700000000001</v>
      </c>
      <c r="DB24" s="2">
        <v>1</v>
      </c>
      <c r="DC24" s="2" t="s">
        <v>3</v>
      </c>
      <c r="DD24" s="2" t="s">
        <v>3</v>
      </c>
      <c r="DE24" s="2" t="s">
        <v>19</v>
      </c>
      <c r="DF24" s="2" t="s">
        <v>19</v>
      </c>
      <c r="DG24" s="2" t="s">
        <v>19</v>
      </c>
      <c r="DH24" s="2" t="s">
        <v>3</v>
      </c>
      <c r="DI24" s="2" t="s">
        <v>19</v>
      </c>
      <c r="DJ24" s="2" t="s">
        <v>19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</v>
      </c>
      <c r="DQ24" s="2">
        <v>1</v>
      </c>
      <c r="DU24" s="2">
        <v>1013</v>
      </c>
      <c r="DV24" s="2" t="s">
        <v>16</v>
      </c>
      <c r="DW24" s="2" t="s">
        <v>16</v>
      </c>
      <c r="DX24" s="2">
        <v>1</v>
      </c>
      <c r="DZ24" s="2" t="s">
        <v>3</v>
      </c>
      <c r="EA24" s="2" t="s">
        <v>3</v>
      </c>
      <c r="EB24" s="2" t="s">
        <v>3</v>
      </c>
      <c r="EC24" s="2" t="s">
        <v>3</v>
      </c>
      <c r="EE24" s="2">
        <v>90740938</v>
      </c>
      <c r="EF24" s="2">
        <v>1</v>
      </c>
      <c r="EG24" s="2" t="s">
        <v>20</v>
      </c>
      <c r="EH24" s="2">
        <v>0</v>
      </c>
      <c r="EI24" s="2" t="s">
        <v>3</v>
      </c>
      <c r="EJ24" s="2">
        <v>4</v>
      </c>
      <c r="EK24" s="2">
        <v>0</v>
      </c>
      <c r="EL24" s="2" t="s">
        <v>21</v>
      </c>
      <c r="EM24" s="2" t="s">
        <v>22</v>
      </c>
      <c r="EO24" s="2" t="s">
        <v>23</v>
      </c>
      <c r="EQ24" s="2">
        <v>0</v>
      </c>
      <c r="ER24" s="2">
        <v>1647.16</v>
      </c>
      <c r="ES24" s="2">
        <v>2.14</v>
      </c>
      <c r="ET24" s="2">
        <v>7.24</v>
      </c>
      <c r="EU24" s="2">
        <v>0.11</v>
      </c>
      <c r="EV24" s="2">
        <v>1637.78</v>
      </c>
      <c r="EW24" s="2">
        <v>2.38</v>
      </c>
      <c r="EX24" s="2">
        <v>0</v>
      </c>
      <c r="EY24" s="2">
        <v>0</v>
      </c>
      <c r="FQ24" s="2">
        <v>0</v>
      </c>
      <c r="FR24" s="2">
        <v>0</v>
      </c>
      <c r="FS24" s="2">
        <v>0</v>
      </c>
      <c r="FX24" s="2">
        <v>70</v>
      </c>
      <c r="FY24" s="2">
        <v>10</v>
      </c>
      <c r="GA24" s="2" t="s">
        <v>3</v>
      </c>
      <c r="GD24" s="2">
        <v>0</v>
      </c>
      <c r="GF24" s="2">
        <v>-1638184836</v>
      </c>
      <c r="GG24" s="2">
        <v>2</v>
      </c>
      <c r="GH24" s="2">
        <v>1</v>
      </c>
      <c r="GI24" s="2">
        <v>-2</v>
      </c>
      <c r="GJ24" s="2">
        <v>0</v>
      </c>
      <c r="GK24" s="2">
        <f>ROUND(R24*(R12)/100,2)</f>
        <v>0.13</v>
      </c>
      <c r="GL24" s="2">
        <f t="shared" ref="GL24:GL55" si="39">ROUND(IF(AND(BH24=3,BI24=3,FS24&lt;&gt;0),P24,0),2)</f>
        <v>0</v>
      </c>
      <c r="GM24" s="2">
        <f t="shared" ref="GM24:GM55" si="40">ROUND(O24+X24+Y24+GK24,2)+GX24</f>
        <v>3105.28</v>
      </c>
      <c r="GN24" s="2">
        <f t="shared" ref="GN24:GN55" si="41">IF(OR(BI24=0,BI24=1),GM24-GX24,0)</f>
        <v>0</v>
      </c>
      <c r="GO24" s="2">
        <f t="shared" ref="GO24:GO55" si="42">IF(BI24=2,GM24-GX24,0)</f>
        <v>0</v>
      </c>
      <c r="GP24" s="2">
        <f t="shared" ref="GP24:GP55" si="43">IF(BI24=4,GM24-GX24,0)</f>
        <v>3105.28</v>
      </c>
      <c r="GR24" s="2">
        <v>0</v>
      </c>
      <c r="GS24" s="2">
        <v>3</v>
      </c>
      <c r="GT24" s="2">
        <v>0</v>
      </c>
      <c r="GU24" s="2" t="s">
        <v>3</v>
      </c>
      <c r="GV24" s="2">
        <f t="shared" ref="GV24:GV55" si="44">ROUND((GT24),6)</f>
        <v>0</v>
      </c>
      <c r="GW24" s="2">
        <v>1</v>
      </c>
      <c r="GX24" s="2">
        <f t="shared" ref="GX24:GX55" si="45">ROUND(HC24*I24,2)</f>
        <v>0</v>
      </c>
      <c r="HA24" s="2">
        <v>0</v>
      </c>
      <c r="HB24" s="2">
        <v>0</v>
      </c>
      <c r="HC24" s="2">
        <f t="shared" ref="HC24:HC55" si="46">GV24*GW24</f>
        <v>0</v>
      </c>
      <c r="HE24" s="2" t="s">
        <v>3</v>
      </c>
      <c r="HF24" s="2" t="s">
        <v>3</v>
      </c>
      <c r="HM24" s="2" t="s">
        <v>3</v>
      </c>
      <c r="HN24" s="2" t="s">
        <v>3</v>
      </c>
      <c r="HO24" s="2" t="s">
        <v>3</v>
      </c>
      <c r="HP24" s="2" t="s">
        <v>3</v>
      </c>
      <c r="HQ24" s="2" t="s">
        <v>3</v>
      </c>
      <c r="HS24" s="2">
        <v>0</v>
      </c>
      <c r="IK24" s="2">
        <v>0</v>
      </c>
    </row>
    <row r="25" spans="1:245" x14ac:dyDescent="0.2">
      <c r="A25" s="2">
        <v>18</v>
      </c>
      <c r="B25" s="2">
        <v>1</v>
      </c>
      <c r="C25" s="2">
        <v>4</v>
      </c>
      <c r="E25" s="2" t="s">
        <v>24</v>
      </c>
      <c r="F25" s="2" t="s">
        <v>25</v>
      </c>
      <c r="G25" s="2" t="s">
        <v>26</v>
      </c>
      <c r="H25" s="2" t="s">
        <v>27</v>
      </c>
      <c r="I25" s="2">
        <f>I24*J25</f>
        <v>35</v>
      </c>
      <c r="J25" s="2">
        <v>35</v>
      </c>
      <c r="K25" s="2">
        <v>35</v>
      </c>
      <c r="O25" s="2">
        <f t="shared" si="14"/>
        <v>4796.75</v>
      </c>
      <c r="P25" s="2">
        <f t="shared" si="15"/>
        <v>4796.75</v>
      </c>
      <c r="Q25" s="2">
        <f t="shared" si="16"/>
        <v>0</v>
      </c>
      <c r="R25" s="2">
        <f t="shared" si="17"/>
        <v>0</v>
      </c>
      <c r="S25" s="2">
        <f t="shared" si="18"/>
        <v>0</v>
      </c>
      <c r="T25" s="2">
        <f t="shared" si="19"/>
        <v>0</v>
      </c>
      <c r="U25" s="2">
        <f t="shared" si="20"/>
        <v>0</v>
      </c>
      <c r="V25" s="2">
        <f t="shared" si="21"/>
        <v>0</v>
      </c>
      <c r="W25" s="2">
        <f t="shared" si="22"/>
        <v>0</v>
      </c>
      <c r="X25" s="2">
        <f t="shared" si="23"/>
        <v>0</v>
      </c>
      <c r="Y25" s="2">
        <f t="shared" si="24"/>
        <v>0</v>
      </c>
      <c r="AA25" s="2">
        <v>90973531</v>
      </c>
      <c r="AB25" s="2">
        <f t="shared" si="25"/>
        <v>137.05000000000001</v>
      </c>
      <c r="AC25" s="2">
        <f t="shared" si="26"/>
        <v>137.05000000000001</v>
      </c>
      <c r="AD25" s="2">
        <f>ROUND((((ET25)-(EU25))+AE25),6)</f>
        <v>0</v>
      </c>
      <c r="AE25" s="2">
        <f>ROUND((EU25),6)</f>
        <v>0</v>
      </c>
      <c r="AF25" s="2">
        <f>ROUND((EV25),6)</f>
        <v>0</v>
      </c>
      <c r="AG25" s="2">
        <f t="shared" si="27"/>
        <v>0</v>
      </c>
      <c r="AH25" s="2">
        <f>(EW25)</f>
        <v>0</v>
      </c>
      <c r="AI25" s="2">
        <f>(EX25)</f>
        <v>0</v>
      </c>
      <c r="AJ25" s="2">
        <f t="shared" si="28"/>
        <v>0</v>
      </c>
      <c r="AK25" s="2">
        <v>137.05000000000001</v>
      </c>
      <c r="AL25" s="2">
        <v>137.05000000000001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70</v>
      </c>
      <c r="AU25" s="2">
        <v>10</v>
      </c>
      <c r="AV25" s="2">
        <v>1</v>
      </c>
      <c r="AW25" s="2">
        <v>1</v>
      </c>
      <c r="AZ25" s="2">
        <v>1</v>
      </c>
      <c r="BA25" s="2">
        <v>1</v>
      </c>
      <c r="BB25" s="2">
        <v>1</v>
      </c>
      <c r="BC25" s="2">
        <v>1</v>
      </c>
      <c r="BD25" s="2" t="s">
        <v>3</v>
      </c>
      <c r="BE25" s="2" t="s">
        <v>3</v>
      </c>
      <c r="BF25" s="2" t="s">
        <v>3</v>
      </c>
      <c r="BG25" s="2" t="s">
        <v>3</v>
      </c>
      <c r="BH25" s="2">
        <v>3</v>
      </c>
      <c r="BI25" s="2">
        <v>4</v>
      </c>
      <c r="BJ25" s="2" t="s">
        <v>28</v>
      </c>
      <c r="BM25" s="2">
        <v>0</v>
      </c>
      <c r="BN25" s="2">
        <v>0</v>
      </c>
      <c r="BO25" s="2" t="s">
        <v>3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3</v>
      </c>
      <c r="BZ25" s="2">
        <v>70</v>
      </c>
      <c r="CA25" s="2">
        <v>10</v>
      </c>
      <c r="CB25" s="2" t="s">
        <v>3</v>
      </c>
      <c r="CE25" s="2">
        <v>0</v>
      </c>
      <c r="CF25" s="2">
        <v>0</v>
      </c>
      <c r="CG25" s="2">
        <v>0</v>
      </c>
      <c r="CM25" s="2">
        <v>0</v>
      </c>
      <c r="CN25" s="2" t="s">
        <v>3</v>
      </c>
      <c r="CO25" s="2">
        <v>0</v>
      </c>
      <c r="CP25" s="2">
        <f t="shared" si="29"/>
        <v>4796.75</v>
      </c>
      <c r="CQ25" s="2">
        <f t="shared" si="30"/>
        <v>137.05000000000001</v>
      </c>
      <c r="CR25" s="2">
        <f>((((ET25)*BB25-(EU25)*BS25)+AE25*BS25)*AV25)</f>
        <v>0</v>
      </c>
      <c r="CS25" s="2">
        <f t="shared" si="31"/>
        <v>0</v>
      </c>
      <c r="CT25" s="2">
        <f t="shared" si="32"/>
        <v>0</v>
      </c>
      <c r="CU25" s="2">
        <f t="shared" si="33"/>
        <v>0</v>
      </c>
      <c r="CV25" s="2">
        <f t="shared" si="34"/>
        <v>0</v>
      </c>
      <c r="CW25" s="2">
        <f t="shared" si="35"/>
        <v>0</v>
      </c>
      <c r="CX25" s="2">
        <f t="shared" si="36"/>
        <v>0</v>
      </c>
      <c r="CY25" s="2">
        <f t="shared" si="37"/>
        <v>0</v>
      </c>
      <c r="CZ25" s="2">
        <f t="shared" si="38"/>
        <v>0</v>
      </c>
      <c r="DC25" s="2" t="s">
        <v>3</v>
      </c>
      <c r="DD25" s="2" t="s">
        <v>3</v>
      </c>
      <c r="DE25" s="2" t="s">
        <v>3</v>
      </c>
      <c r="DF25" s="2" t="s">
        <v>3</v>
      </c>
      <c r="DG25" s="2" t="s">
        <v>3</v>
      </c>
      <c r="DH25" s="2" t="s">
        <v>3</v>
      </c>
      <c r="DI25" s="2" t="s">
        <v>3</v>
      </c>
      <c r="DJ25" s="2" t="s">
        <v>3</v>
      </c>
      <c r="DK25" s="2" t="s">
        <v>3</v>
      </c>
      <c r="DL25" s="2" t="s">
        <v>3</v>
      </c>
      <c r="DM25" s="2" t="s">
        <v>3</v>
      </c>
      <c r="DN25" s="2">
        <v>0</v>
      </c>
      <c r="DO25" s="2">
        <v>0</v>
      </c>
      <c r="DP25" s="2">
        <v>1</v>
      </c>
      <c r="DQ25" s="2">
        <v>1</v>
      </c>
      <c r="DU25" s="2">
        <v>1007</v>
      </c>
      <c r="DV25" s="2" t="s">
        <v>27</v>
      </c>
      <c r="DW25" s="2" t="s">
        <v>27</v>
      </c>
      <c r="DX25" s="2">
        <v>1</v>
      </c>
      <c r="DZ25" s="2" t="s">
        <v>3</v>
      </c>
      <c r="EA25" s="2" t="s">
        <v>3</v>
      </c>
      <c r="EB25" s="2" t="s">
        <v>3</v>
      </c>
      <c r="EC25" s="2" t="s">
        <v>3</v>
      </c>
      <c r="EE25" s="2">
        <v>90740938</v>
      </c>
      <c r="EF25" s="2">
        <v>1</v>
      </c>
      <c r="EG25" s="2" t="s">
        <v>20</v>
      </c>
      <c r="EH25" s="2">
        <v>0</v>
      </c>
      <c r="EI25" s="2" t="s">
        <v>3</v>
      </c>
      <c r="EJ25" s="2">
        <v>4</v>
      </c>
      <c r="EK25" s="2">
        <v>0</v>
      </c>
      <c r="EL25" s="2" t="s">
        <v>21</v>
      </c>
      <c r="EM25" s="2" t="s">
        <v>22</v>
      </c>
      <c r="EO25" s="2" t="s">
        <v>3</v>
      </c>
      <c r="EQ25" s="2">
        <v>0</v>
      </c>
      <c r="ER25" s="2">
        <v>137.05000000000001</v>
      </c>
      <c r="ES25" s="2">
        <v>137.05000000000001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FQ25" s="2">
        <v>0</v>
      </c>
      <c r="FR25" s="2">
        <v>0</v>
      </c>
      <c r="FS25" s="2">
        <v>0</v>
      </c>
      <c r="FX25" s="2">
        <v>70</v>
      </c>
      <c r="FY25" s="2">
        <v>10</v>
      </c>
      <c r="GA25" s="2" t="s">
        <v>3</v>
      </c>
      <c r="GD25" s="2">
        <v>0</v>
      </c>
      <c r="GF25" s="2">
        <v>1583636112</v>
      </c>
      <c r="GG25" s="2">
        <v>2</v>
      </c>
      <c r="GH25" s="2">
        <v>1</v>
      </c>
      <c r="GI25" s="2">
        <v>-2</v>
      </c>
      <c r="GJ25" s="2">
        <v>0</v>
      </c>
      <c r="GK25" s="2">
        <f>ROUND(R25*(R12)/100,2)</f>
        <v>0</v>
      </c>
      <c r="GL25" s="2">
        <f t="shared" si="39"/>
        <v>0</v>
      </c>
      <c r="GM25" s="2">
        <f t="shared" si="40"/>
        <v>4796.75</v>
      </c>
      <c r="GN25" s="2">
        <f t="shared" si="41"/>
        <v>0</v>
      </c>
      <c r="GO25" s="2">
        <f t="shared" si="42"/>
        <v>0</v>
      </c>
      <c r="GP25" s="2">
        <f t="shared" si="43"/>
        <v>4796.75</v>
      </c>
      <c r="GR25" s="2">
        <v>0</v>
      </c>
      <c r="GS25" s="2">
        <v>3</v>
      </c>
      <c r="GT25" s="2">
        <v>0</v>
      </c>
      <c r="GU25" s="2" t="s">
        <v>3</v>
      </c>
      <c r="GV25" s="2">
        <f t="shared" si="44"/>
        <v>0</v>
      </c>
      <c r="GW25" s="2">
        <v>1</v>
      </c>
      <c r="GX25" s="2">
        <f t="shared" si="45"/>
        <v>0</v>
      </c>
      <c r="HA25" s="2">
        <v>0</v>
      </c>
      <c r="HB25" s="2">
        <v>0</v>
      </c>
      <c r="HC25" s="2">
        <f t="shared" si="46"/>
        <v>0</v>
      </c>
      <c r="HE25" s="2" t="s">
        <v>3</v>
      </c>
      <c r="HF25" s="2" t="s">
        <v>3</v>
      </c>
      <c r="HM25" s="2" t="s">
        <v>3</v>
      </c>
      <c r="HN25" s="2" t="s">
        <v>3</v>
      </c>
      <c r="HO25" s="2" t="s">
        <v>3</v>
      </c>
      <c r="HP25" s="2" t="s">
        <v>3</v>
      </c>
      <c r="HQ25" s="2" t="s">
        <v>3</v>
      </c>
      <c r="HS25" s="2">
        <v>0</v>
      </c>
      <c r="IK25" s="2">
        <v>0</v>
      </c>
    </row>
    <row r="26" spans="1:245" x14ac:dyDescent="0.2">
      <c r="A26" s="2">
        <v>17</v>
      </c>
      <c r="B26" s="2">
        <v>1</v>
      </c>
      <c r="C26" s="2">
        <f>ROW(SmtRes!A8)</f>
        <v>8</v>
      </c>
      <c r="D26" s="2">
        <f>ROW(EtalonRes!A6)</f>
        <v>6</v>
      </c>
      <c r="E26" s="2" t="s">
        <v>3</v>
      </c>
      <c r="F26" s="2" t="s">
        <v>29</v>
      </c>
      <c r="G26" s="2" t="s">
        <v>30</v>
      </c>
      <c r="H26" s="2" t="s">
        <v>16</v>
      </c>
      <c r="I26" s="2">
        <v>1</v>
      </c>
      <c r="J26" s="2">
        <v>0</v>
      </c>
      <c r="K26" s="2">
        <v>1</v>
      </c>
      <c r="O26" s="2">
        <f t="shared" si="14"/>
        <v>1348.65</v>
      </c>
      <c r="P26" s="2">
        <f t="shared" si="15"/>
        <v>0.91</v>
      </c>
      <c r="Q26" s="2">
        <f t="shared" si="16"/>
        <v>3.8</v>
      </c>
      <c r="R26" s="2">
        <f t="shared" si="17"/>
        <v>0.05</v>
      </c>
      <c r="S26" s="2">
        <f t="shared" si="18"/>
        <v>1343.94</v>
      </c>
      <c r="T26" s="2">
        <f t="shared" si="19"/>
        <v>0</v>
      </c>
      <c r="U26" s="2">
        <f t="shared" si="20"/>
        <v>1.9530000000000003</v>
      </c>
      <c r="V26" s="2">
        <f t="shared" si="21"/>
        <v>0</v>
      </c>
      <c r="W26" s="2">
        <f t="shared" si="22"/>
        <v>0</v>
      </c>
      <c r="X26" s="2">
        <f t="shared" si="23"/>
        <v>940.76</v>
      </c>
      <c r="Y26" s="2">
        <f t="shared" si="24"/>
        <v>134.38999999999999</v>
      </c>
      <c r="AA26" s="2">
        <v>-1</v>
      </c>
      <c r="AB26" s="2">
        <f t="shared" si="25"/>
        <v>1348.6479999999999</v>
      </c>
      <c r="AC26" s="2">
        <f t="shared" si="26"/>
        <v>0.91</v>
      </c>
      <c r="AD26" s="2">
        <f>ROUND(((((ET26*1.05))-((EU26*1.05)))+AE26),6)</f>
        <v>3.8010000000000002</v>
      </c>
      <c r="AE26" s="2">
        <f>ROUND(((EU26*1.05)),6)</f>
        <v>5.2499999999999998E-2</v>
      </c>
      <c r="AF26" s="2">
        <f>ROUND(((EV26*1.05)),6)</f>
        <v>1343.9369999999999</v>
      </c>
      <c r="AG26" s="2">
        <f t="shared" si="27"/>
        <v>0</v>
      </c>
      <c r="AH26" s="2">
        <f>((EW26*1.05))</f>
        <v>1.9530000000000003</v>
      </c>
      <c r="AI26" s="2">
        <f>((EX26*1.05))</f>
        <v>0</v>
      </c>
      <c r="AJ26" s="2">
        <f t="shared" si="28"/>
        <v>0</v>
      </c>
      <c r="AK26" s="2">
        <v>1284.47</v>
      </c>
      <c r="AL26" s="2">
        <v>0.91</v>
      </c>
      <c r="AM26" s="2">
        <v>3.62</v>
      </c>
      <c r="AN26" s="2">
        <v>0.05</v>
      </c>
      <c r="AO26" s="2">
        <v>1279.94</v>
      </c>
      <c r="AP26" s="2">
        <v>0</v>
      </c>
      <c r="AQ26" s="2">
        <v>1.86</v>
      </c>
      <c r="AR26" s="2">
        <v>0</v>
      </c>
      <c r="AS26" s="2">
        <v>0</v>
      </c>
      <c r="AT26" s="2">
        <v>70</v>
      </c>
      <c r="AU26" s="2">
        <v>10</v>
      </c>
      <c r="AV26" s="2">
        <v>1</v>
      </c>
      <c r="AW26" s="2">
        <v>1</v>
      </c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0</v>
      </c>
      <c r="BI26" s="2">
        <v>4</v>
      </c>
      <c r="BJ26" s="2" t="s">
        <v>31</v>
      </c>
      <c r="BM26" s="2">
        <v>0</v>
      </c>
      <c r="BN26" s="2">
        <v>0</v>
      </c>
      <c r="BO26" s="2" t="s">
        <v>3</v>
      </c>
      <c r="BP26" s="2">
        <v>0</v>
      </c>
      <c r="BQ26" s="2">
        <v>1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70</v>
      </c>
      <c r="CA26" s="2">
        <v>10</v>
      </c>
      <c r="CB26" s="2" t="s">
        <v>3</v>
      </c>
      <c r="CE26" s="2">
        <v>0</v>
      </c>
      <c r="CF26" s="2">
        <v>0</v>
      </c>
      <c r="CG26" s="2">
        <v>0</v>
      </c>
      <c r="CM26" s="2">
        <v>0</v>
      </c>
      <c r="CN26" s="2" t="s">
        <v>18</v>
      </c>
      <c r="CO26" s="2">
        <v>0</v>
      </c>
      <c r="CP26" s="2">
        <f t="shared" si="29"/>
        <v>1348.65</v>
      </c>
      <c r="CQ26" s="2">
        <f t="shared" si="30"/>
        <v>0.91</v>
      </c>
      <c r="CR26" s="2">
        <f>(((((ET26*1.05))*BB26-((EU26*1.05))*BS26)+AE26*BS26)*AV26)</f>
        <v>3.8010000000000002</v>
      </c>
      <c r="CS26" s="2">
        <f t="shared" si="31"/>
        <v>5.2499999999999998E-2</v>
      </c>
      <c r="CT26" s="2">
        <f t="shared" si="32"/>
        <v>1343.9369999999999</v>
      </c>
      <c r="CU26" s="2">
        <f t="shared" si="33"/>
        <v>0</v>
      </c>
      <c r="CV26" s="2">
        <f t="shared" si="34"/>
        <v>1.9530000000000003</v>
      </c>
      <c r="CW26" s="2">
        <f t="shared" si="35"/>
        <v>0</v>
      </c>
      <c r="CX26" s="2">
        <f t="shared" si="36"/>
        <v>0</v>
      </c>
      <c r="CY26" s="2">
        <f t="shared" si="37"/>
        <v>940.75800000000004</v>
      </c>
      <c r="CZ26" s="2">
        <f t="shared" si="38"/>
        <v>134.39400000000001</v>
      </c>
      <c r="DB26" s="2">
        <v>2</v>
      </c>
      <c r="DC26" s="2" t="s">
        <v>3</v>
      </c>
      <c r="DD26" s="2" t="s">
        <v>3</v>
      </c>
      <c r="DE26" s="2" t="s">
        <v>19</v>
      </c>
      <c r="DF26" s="2" t="s">
        <v>19</v>
      </c>
      <c r="DG26" s="2" t="s">
        <v>19</v>
      </c>
      <c r="DH26" s="2" t="s">
        <v>3</v>
      </c>
      <c r="DI26" s="2" t="s">
        <v>19</v>
      </c>
      <c r="DJ26" s="2" t="s">
        <v>19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</v>
      </c>
      <c r="DQ26" s="2">
        <v>1</v>
      </c>
      <c r="DU26" s="2">
        <v>1013</v>
      </c>
      <c r="DV26" s="2" t="s">
        <v>16</v>
      </c>
      <c r="DW26" s="2" t="s">
        <v>16</v>
      </c>
      <c r="DX26" s="2">
        <v>1</v>
      </c>
      <c r="DZ26" s="2" t="s">
        <v>3</v>
      </c>
      <c r="EA26" s="2" t="s">
        <v>3</v>
      </c>
      <c r="EB26" s="2" t="s">
        <v>3</v>
      </c>
      <c r="EC26" s="2" t="s">
        <v>3</v>
      </c>
      <c r="EE26" s="2">
        <v>90740938</v>
      </c>
      <c r="EF26" s="2">
        <v>1</v>
      </c>
      <c r="EG26" s="2" t="s">
        <v>20</v>
      </c>
      <c r="EH26" s="2">
        <v>0</v>
      </c>
      <c r="EI26" s="2" t="s">
        <v>3</v>
      </c>
      <c r="EJ26" s="2">
        <v>4</v>
      </c>
      <c r="EK26" s="2">
        <v>0</v>
      </c>
      <c r="EL26" s="2" t="s">
        <v>21</v>
      </c>
      <c r="EM26" s="2" t="s">
        <v>22</v>
      </c>
      <c r="EO26" s="2" t="s">
        <v>23</v>
      </c>
      <c r="EQ26" s="2">
        <v>1024</v>
      </c>
      <c r="ER26" s="2">
        <v>1284.47</v>
      </c>
      <c r="ES26" s="2">
        <v>0.91</v>
      </c>
      <c r="ET26" s="2">
        <v>3.62</v>
      </c>
      <c r="EU26" s="2">
        <v>0.05</v>
      </c>
      <c r="EV26" s="2">
        <v>1279.94</v>
      </c>
      <c r="EW26" s="2">
        <v>1.86</v>
      </c>
      <c r="EX26" s="2">
        <v>0</v>
      </c>
      <c r="EY26" s="2">
        <v>0</v>
      </c>
      <c r="FQ26" s="2">
        <v>0</v>
      </c>
      <c r="FR26" s="2">
        <v>0</v>
      </c>
      <c r="FS26" s="2">
        <v>0</v>
      </c>
      <c r="FX26" s="2">
        <v>70</v>
      </c>
      <c r="FY26" s="2">
        <v>10</v>
      </c>
      <c r="GA26" s="2" t="s">
        <v>3</v>
      </c>
      <c r="GD26" s="2">
        <v>0</v>
      </c>
      <c r="GF26" s="2">
        <v>2004515828</v>
      </c>
      <c r="GG26" s="2">
        <v>2</v>
      </c>
      <c r="GH26" s="2">
        <v>1</v>
      </c>
      <c r="GI26" s="2">
        <v>-2</v>
      </c>
      <c r="GJ26" s="2">
        <v>0</v>
      </c>
      <c r="GK26" s="2">
        <f>ROUND(R26*(R12)/100,2)</f>
        <v>0.05</v>
      </c>
      <c r="GL26" s="2">
        <f t="shared" si="39"/>
        <v>0</v>
      </c>
      <c r="GM26" s="2">
        <f t="shared" si="40"/>
        <v>2423.85</v>
      </c>
      <c r="GN26" s="2">
        <f t="shared" si="41"/>
        <v>0</v>
      </c>
      <c r="GO26" s="2">
        <f t="shared" si="42"/>
        <v>0</v>
      </c>
      <c r="GP26" s="2">
        <f t="shared" si="43"/>
        <v>2423.85</v>
      </c>
      <c r="GR26" s="2">
        <v>0</v>
      </c>
      <c r="GS26" s="2">
        <v>3</v>
      </c>
      <c r="GT26" s="2">
        <v>0</v>
      </c>
      <c r="GU26" s="2" t="s">
        <v>3</v>
      </c>
      <c r="GV26" s="2">
        <f t="shared" si="44"/>
        <v>0</v>
      </c>
      <c r="GW26" s="2">
        <v>1</v>
      </c>
      <c r="GX26" s="2">
        <f t="shared" si="45"/>
        <v>0</v>
      </c>
      <c r="HA26" s="2">
        <v>0</v>
      </c>
      <c r="HB26" s="2">
        <v>0</v>
      </c>
      <c r="HC26" s="2">
        <f t="shared" si="46"/>
        <v>0</v>
      </c>
      <c r="HE26" s="2" t="s">
        <v>3</v>
      </c>
      <c r="HF26" s="2" t="s">
        <v>3</v>
      </c>
      <c r="HM26" s="2" t="s">
        <v>3</v>
      </c>
      <c r="HN26" s="2" t="s">
        <v>3</v>
      </c>
      <c r="HO26" s="2" t="s">
        <v>3</v>
      </c>
      <c r="HP26" s="2" t="s">
        <v>3</v>
      </c>
      <c r="HQ26" s="2" t="s">
        <v>3</v>
      </c>
      <c r="HS26" s="2">
        <v>0</v>
      </c>
      <c r="IK26" s="2">
        <v>0</v>
      </c>
    </row>
    <row r="27" spans="1:245" x14ac:dyDescent="0.2">
      <c r="A27" s="2">
        <v>18</v>
      </c>
      <c r="B27" s="2">
        <v>1</v>
      </c>
      <c r="C27" s="2">
        <v>8</v>
      </c>
      <c r="E27" s="2" t="s">
        <v>3</v>
      </c>
      <c r="F27" s="2" t="s">
        <v>25</v>
      </c>
      <c r="G27" s="2" t="s">
        <v>26</v>
      </c>
      <c r="H27" s="2" t="s">
        <v>27</v>
      </c>
      <c r="I27" s="2">
        <f>I26*J27</f>
        <v>35</v>
      </c>
      <c r="J27" s="2">
        <v>35</v>
      </c>
      <c r="K27" s="2">
        <v>35</v>
      </c>
      <c r="O27" s="2">
        <f t="shared" si="14"/>
        <v>4796.75</v>
      </c>
      <c r="P27" s="2">
        <f t="shared" si="15"/>
        <v>4796.75</v>
      </c>
      <c r="Q27" s="2">
        <f t="shared" si="16"/>
        <v>0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4"/>
        <v>0</v>
      </c>
      <c r="AA27" s="2">
        <v>-1</v>
      </c>
      <c r="AB27" s="2">
        <f t="shared" si="25"/>
        <v>137.05000000000001</v>
      </c>
      <c r="AC27" s="2">
        <f t="shared" si="26"/>
        <v>137.05000000000001</v>
      </c>
      <c r="AD27" s="2">
        <f>ROUND((((ET27)-(EU27))+AE27),6)</f>
        <v>0</v>
      </c>
      <c r="AE27" s="2">
        <f>ROUND((EU27),6)</f>
        <v>0</v>
      </c>
      <c r="AF27" s="2">
        <f>ROUND((EV27),6)</f>
        <v>0</v>
      </c>
      <c r="AG27" s="2">
        <f t="shared" si="27"/>
        <v>0</v>
      </c>
      <c r="AH27" s="2">
        <f>(EW27)</f>
        <v>0</v>
      </c>
      <c r="AI27" s="2">
        <f>(EX27)</f>
        <v>0</v>
      </c>
      <c r="AJ27" s="2">
        <f t="shared" si="28"/>
        <v>0</v>
      </c>
      <c r="AK27" s="2">
        <v>137.05000000000001</v>
      </c>
      <c r="AL27" s="2">
        <v>137.05000000000001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70</v>
      </c>
      <c r="AU27" s="2">
        <v>10</v>
      </c>
      <c r="AV27" s="2">
        <v>1</v>
      </c>
      <c r="AW27" s="2">
        <v>1</v>
      </c>
      <c r="AZ27" s="2">
        <v>1</v>
      </c>
      <c r="BA27" s="2">
        <v>1</v>
      </c>
      <c r="BB27" s="2">
        <v>1</v>
      </c>
      <c r="BC27" s="2">
        <v>1</v>
      </c>
      <c r="BD27" s="2" t="s">
        <v>3</v>
      </c>
      <c r="BE27" s="2" t="s">
        <v>3</v>
      </c>
      <c r="BF27" s="2" t="s">
        <v>3</v>
      </c>
      <c r="BG27" s="2" t="s">
        <v>3</v>
      </c>
      <c r="BH27" s="2">
        <v>3</v>
      </c>
      <c r="BI27" s="2">
        <v>4</v>
      </c>
      <c r="BJ27" s="2" t="s">
        <v>28</v>
      </c>
      <c r="BM27" s="2">
        <v>0</v>
      </c>
      <c r="BN27" s="2">
        <v>0</v>
      </c>
      <c r="BO27" s="2" t="s">
        <v>3</v>
      </c>
      <c r="BP27" s="2">
        <v>0</v>
      </c>
      <c r="BQ27" s="2">
        <v>1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3</v>
      </c>
      <c r="BZ27" s="2">
        <v>70</v>
      </c>
      <c r="CA27" s="2">
        <v>10</v>
      </c>
      <c r="CB27" s="2" t="s">
        <v>3</v>
      </c>
      <c r="CE27" s="2">
        <v>0</v>
      </c>
      <c r="CF27" s="2">
        <v>0</v>
      </c>
      <c r="CG27" s="2">
        <v>0</v>
      </c>
      <c r="CM27" s="2">
        <v>0</v>
      </c>
      <c r="CN27" s="2" t="s">
        <v>3</v>
      </c>
      <c r="CO27" s="2">
        <v>0</v>
      </c>
      <c r="CP27" s="2">
        <f t="shared" si="29"/>
        <v>4796.75</v>
      </c>
      <c r="CQ27" s="2">
        <f t="shared" si="30"/>
        <v>137.05000000000001</v>
      </c>
      <c r="CR27" s="2">
        <f>((((ET27)*BB27-(EU27)*BS27)+AE27*BS27)*AV27)</f>
        <v>0</v>
      </c>
      <c r="CS27" s="2">
        <f t="shared" si="31"/>
        <v>0</v>
      </c>
      <c r="CT27" s="2">
        <f t="shared" si="32"/>
        <v>0</v>
      </c>
      <c r="CU27" s="2">
        <f t="shared" si="33"/>
        <v>0</v>
      </c>
      <c r="CV27" s="2">
        <f t="shared" si="34"/>
        <v>0</v>
      </c>
      <c r="CW27" s="2">
        <f t="shared" si="35"/>
        <v>0</v>
      </c>
      <c r="CX27" s="2">
        <f t="shared" si="36"/>
        <v>0</v>
      </c>
      <c r="CY27" s="2">
        <f t="shared" si="37"/>
        <v>0</v>
      </c>
      <c r="CZ27" s="2">
        <f t="shared" si="38"/>
        <v>0</v>
      </c>
      <c r="DC27" s="2" t="s">
        <v>3</v>
      </c>
      <c r="DD27" s="2" t="s">
        <v>3</v>
      </c>
      <c r="DE27" s="2" t="s">
        <v>3</v>
      </c>
      <c r="DF27" s="2" t="s">
        <v>3</v>
      </c>
      <c r="DG27" s="2" t="s">
        <v>3</v>
      </c>
      <c r="DH27" s="2" t="s">
        <v>3</v>
      </c>
      <c r="DI27" s="2" t="s">
        <v>3</v>
      </c>
      <c r="DJ27" s="2" t="s">
        <v>3</v>
      </c>
      <c r="DK27" s="2" t="s">
        <v>3</v>
      </c>
      <c r="DL27" s="2" t="s">
        <v>3</v>
      </c>
      <c r="DM27" s="2" t="s">
        <v>3</v>
      </c>
      <c r="DN27" s="2">
        <v>0</v>
      </c>
      <c r="DO27" s="2">
        <v>0</v>
      </c>
      <c r="DP27" s="2">
        <v>1</v>
      </c>
      <c r="DQ27" s="2">
        <v>1</v>
      </c>
      <c r="DU27" s="2">
        <v>1007</v>
      </c>
      <c r="DV27" s="2" t="s">
        <v>27</v>
      </c>
      <c r="DW27" s="2" t="s">
        <v>27</v>
      </c>
      <c r="DX27" s="2">
        <v>1</v>
      </c>
      <c r="DZ27" s="2" t="s">
        <v>3</v>
      </c>
      <c r="EA27" s="2" t="s">
        <v>3</v>
      </c>
      <c r="EB27" s="2" t="s">
        <v>3</v>
      </c>
      <c r="EC27" s="2" t="s">
        <v>3</v>
      </c>
      <c r="EE27" s="2">
        <v>90740938</v>
      </c>
      <c r="EF27" s="2">
        <v>1</v>
      </c>
      <c r="EG27" s="2" t="s">
        <v>20</v>
      </c>
      <c r="EH27" s="2">
        <v>0</v>
      </c>
      <c r="EI27" s="2" t="s">
        <v>3</v>
      </c>
      <c r="EJ27" s="2">
        <v>4</v>
      </c>
      <c r="EK27" s="2">
        <v>0</v>
      </c>
      <c r="EL27" s="2" t="s">
        <v>21</v>
      </c>
      <c r="EM27" s="2" t="s">
        <v>22</v>
      </c>
      <c r="EO27" s="2" t="s">
        <v>3</v>
      </c>
      <c r="EQ27" s="2">
        <v>1024</v>
      </c>
      <c r="ER27" s="2">
        <v>137.05000000000001</v>
      </c>
      <c r="ES27" s="2">
        <v>137.05000000000001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FQ27" s="2">
        <v>0</v>
      </c>
      <c r="FR27" s="2">
        <v>0</v>
      </c>
      <c r="FS27" s="2">
        <v>0</v>
      </c>
      <c r="FX27" s="2">
        <v>70</v>
      </c>
      <c r="FY27" s="2">
        <v>10</v>
      </c>
      <c r="GA27" s="2" t="s">
        <v>3</v>
      </c>
      <c r="GD27" s="2">
        <v>0</v>
      </c>
      <c r="GF27" s="2">
        <v>1583636112</v>
      </c>
      <c r="GG27" s="2">
        <v>2</v>
      </c>
      <c r="GH27" s="2">
        <v>1</v>
      </c>
      <c r="GI27" s="2">
        <v>-2</v>
      </c>
      <c r="GJ27" s="2">
        <v>0</v>
      </c>
      <c r="GK27" s="2">
        <f>ROUND(R27*(R12)/100,2)</f>
        <v>0</v>
      </c>
      <c r="GL27" s="2">
        <f t="shared" si="39"/>
        <v>0</v>
      </c>
      <c r="GM27" s="2">
        <f t="shared" si="40"/>
        <v>4796.75</v>
      </c>
      <c r="GN27" s="2">
        <f t="shared" si="41"/>
        <v>0</v>
      </c>
      <c r="GO27" s="2">
        <f t="shared" si="42"/>
        <v>0</v>
      </c>
      <c r="GP27" s="2">
        <f t="shared" si="43"/>
        <v>4796.75</v>
      </c>
      <c r="GR27" s="2">
        <v>0</v>
      </c>
      <c r="GS27" s="2">
        <v>3</v>
      </c>
      <c r="GT27" s="2">
        <v>0</v>
      </c>
      <c r="GU27" s="2" t="s">
        <v>3</v>
      </c>
      <c r="GV27" s="2">
        <f t="shared" si="44"/>
        <v>0</v>
      </c>
      <c r="GW27" s="2">
        <v>1</v>
      </c>
      <c r="GX27" s="2">
        <f t="shared" si="45"/>
        <v>0</v>
      </c>
      <c r="HA27" s="2">
        <v>0</v>
      </c>
      <c r="HB27" s="2">
        <v>0</v>
      </c>
      <c r="HC27" s="2">
        <f t="shared" si="46"/>
        <v>0</v>
      </c>
      <c r="HE27" s="2" t="s">
        <v>3</v>
      </c>
      <c r="HF27" s="2" t="s">
        <v>3</v>
      </c>
      <c r="HM27" s="2" t="s">
        <v>3</v>
      </c>
      <c r="HN27" s="2" t="s">
        <v>3</v>
      </c>
      <c r="HO27" s="2" t="s">
        <v>3</v>
      </c>
      <c r="HP27" s="2" t="s">
        <v>3</v>
      </c>
      <c r="HQ27" s="2" t="s">
        <v>3</v>
      </c>
      <c r="HS27" s="2">
        <v>0</v>
      </c>
      <c r="IK27" s="2">
        <v>0</v>
      </c>
    </row>
    <row r="28" spans="1:245" x14ac:dyDescent="0.2">
      <c r="A28" s="2">
        <v>17</v>
      </c>
      <c r="B28" s="2">
        <v>1</v>
      </c>
      <c r="C28" s="2">
        <f>ROW(SmtRes!A10)</f>
        <v>10</v>
      </c>
      <c r="D28" s="2">
        <f>ROW(EtalonRes!A8)</f>
        <v>8</v>
      </c>
      <c r="E28" s="2" t="s">
        <v>32</v>
      </c>
      <c r="F28" s="2" t="s">
        <v>33</v>
      </c>
      <c r="G28" s="2" t="s">
        <v>34</v>
      </c>
      <c r="H28" s="2" t="s">
        <v>16</v>
      </c>
      <c r="I28" s="2">
        <v>1</v>
      </c>
      <c r="J28" s="2">
        <v>0</v>
      </c>
      <c r="K28" s="2">
        <v>1</v>
      </c>
      <c r="O28" s="2">
        <f t="shared" si="14"/>
        <v>665.35</v>
      </c>
      <c r="P28" s="2">
        <f t="shared" si="15"/>
        <v>0.61</v>
      </c>
      <c r="Q28" s="2">
        <f t="shared" si="16"/>
        <v>0</v>
      </c>
      <c r="R28" s="2">
        <f t="shared" si="17"/>
        <v>0</v>
      </c>
      <c r="S28" s="2">
        <f t="shared" si="18"/>
        <v>664.74</v>
      </c>
      <c r="T28" s="2">
        <f t="shared" si="19"/>
        <v>0</v>
      </c>
      <c r="U28" s="2">
        <f t="shared" si="20"/>
        <v>0.96600000000000008</v>
      </c>
      <c r="V28" s="2">
        <f t="shared" si="21"/>
        <v>0</v>
      </c>
      <c r="W28" s="2">
        <f t="shared" si="22"/>
        <v>0</v>
      </c>
      <c r="X28" s="2">
        <f t="shared" si="23"/>
        <v>465.32</v>
      </c>
      <c r="Y28" s="2">
        <f t="shared" si="24"/>
        <v>66.47</v>
      </c>
      <c r="AA28" s="2">
        <v>90973531</v>
      </c>
      <c r="AB28" s="2">
        <f t="shared" si="25"/>
        <v>665.35450000000003</v>
      </c>
      <c r="AC28" s="2">
        <f t="shared" si="26"/>
        <v>0.61</v>
      </c>
      <c r="AD28" s="2">
        <f>ROUND(((((ET28*1.05))-((EU28*1.05)))+AE28),6)</f>
        <v>0</v>
      </c>
      <c r="AE28" s="2">
        <f>ROUND(((EU28*1.05)),6)</f>
        <v>0</v>
      </c>
      <c r="AF28" s="2">
        <f>ROUND(((EV28*1.05)),6)</f>
        <v>664.74450000000002</v>
      </c>
      <c r="AG28" s="2">
        <f t="shared" si="27"/>
        <v>0</v>
      </c>
      <c r="AH28" s="2">
        <f>((EW28*1.05))</f>
        <v>0.96600000000000008</v>
      </c>
      <c r="AI28" s="2">
        <f>((EX28*1.05))</f>
        <v>0</v>
      </c>
      <c r="AJ28" s="2">
        <f t="shared" si="28"/>
        <v>0</v>
      </c>
      <c r="AK28" s="2">
        <v>633.70000000000005</v>
      </c>
      <c r="AL28" s="2">
        <v>0.61</v>
      </c>
      <c r="AM28" s="2">
        <v>0</v>
      </c>
      <c r="AN28" s="2">
        <v>0</v>
      </c>
      <c r="AO28" s="2">
        <v>633.09</v>
      </c>
      <c r="AP28" s="2">
        <v>0</v>
      </c>
      <c r="AQ28" s="2">
        <v>0.92</v>
      </c>
      <c r="AR28" s="2">
        <v>0</v>
      </c>
      <c r="AS28" s="2">
        <v>0</v>
      </c>
      <c r="AT28" s="2">
        <v>70</v>
      </c>
      <c r="AU28" s="2">
        <v>10</v>
      </c>
      <c r="AV28" s="2">
        <v>1</v>
      </c>
      <c r="AW28" s="2">
        <v>1</v>
      </c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4</v>
      </c>
      <c r="BJ28" s="2" t="s">
        <v>35</v>
      </c>
      <c r="BM28" s="2">
        <v>0</v>
      </c>
      <c r="BN28" s="2">
        <v>0</v>
      </c>
      <c r="BO28" s="2" t="s">
        <v>3</v>
      </c>
      <c r="BP28" s="2">
        <v>0</v>
      </c>
      <c r="BQ28" s="2">
        <v>1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70</v>
      </c>
      <c r="CA28" s="2">
        <v>10</v>
      </c>
      <c r="CB28" s="2" t="s">
        <v>3</v>
      </c>
      <c r="CE28" s="2">
        <v>0</v>
      </c>
      <c r="CF28" s="2">
        <v>0</v>
      </c>
      <c r="CG28" s="2">
        <v>0</v>
      </c>
      <c r="CM28" s="2">
        <v>0</v>
      </c>
      <c r="CN28" s="2" t="s">
        <v>18</v>
      </c>
      <c r="CO28" s="2">
        <v>0</v>
      </c>
      <c r="CP28" s="2">
        <f t="shared" si="29"/>
        <v>665.35</v>
      </c>
      <c r="CQ28" s="2">
        <f t="shared" si="30"/>
        <v>0.61</v>
      </c>
      <c r="CR28" s="2">
        <f>(((((ET28*1.05))*BB28-((EU28*1.05))*BS28)+AE28*BS28)*AV28)</f>
        <v>0</v>
      </c>
      <c r="CS28" s="2">
        <f t="shared" si="31"/>
        <v>0</v>
      </c>
      <c r="CT28" s="2">
        <f t="shared" si="32"/>
        <v>664.74450000000002</v>
      </c>
      <c r="CU28" s="2">
        <f t="shared" si="33"/>
        <v>0</v>
      </c>
      <c r="CV28" s="2">
        <f t="shared" si="34"/>
        <v>0.96600000000000008</v>
      </c>
      <c r="CW28" s="2">
        <f t="shared" si="35"/>
        <v>0</v>
      </c>
      <c r="CX28" s="2">
        <f t="shared" si="36"/>
        <v>0</v>
      </c>
      <c r="CY28" s="2">
        <f t="shared" si="37"/>
        <v>465.31800000000004</v>
      </c>
      <c r="CZ28" s="2">
        <f t="shared" si="38"/>
        <v>66.47399999999999</v>
      </c>
      <c r="DB28" s="2">
        <v>3</v>
      </c>
      <c r="DC28" s="2" t="s">
        <v>3</v>
      </c>
      <c r="DD28" s="2" t="s">
        <v>3</v>
      </c>
      <c r="DE28" s="2" t="s">
        <v>19</v>
      </c>
      <c r="DF28" s="2" t="s">
        <v>19</v>
      </c>
      <c r="DG28" s="2" t="s">
        <v>19</v>
      </c>
      <c r="DH28" s="2" t="s">
        <v>3</v>
      </c>
      <c r="DI28" s="2" t="s">
        <v>19</v>
      </c>
      <c r="DJ28" s="2" t="s">
        <v>19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U28" s="2">
        <v>1013</v>
      </c>
      <c r="DV28" s="2" t="s">
        <v>16</v>
      </c>
      <c r="DW28" s="2" t="s">
        <v>16</v>
      </c>
      <c r="DX28" s="2">
        <v>1</v>
      </c>
      <c r="DZ28" s="2" t="s">
        <v>3</v>
      </c>
      <c r="EA28" s="2" t="s">
        <v>3</v>
      </c>
      <c r="EB28" s="2" t="s">
        <v>3</v>
      </c>
      <c r="EC28" s="2" t="s">
        <v>3</v>
      </c>
      <c r="EE28" s="2">
        <v>90740938</v>
      </c>
      <c r="EF28" s="2">
        <v>1</v>
      </c>
      <c r="EG28" s="2" t="s">
        <v>20</v>
      </c>
      <c r="EH28" s="2">
        <v>0</v>
      </c>
      <c r="EI28" s="2" t="s">
        <v>3</v>
      </c>
      <c r="EJ28" s="2">
        <v>4</v>
      </c>
      <c r="EK28" s="2">
        <v>0</v>
      </c>
      <c r="EL28" s="2" t="s">
        <v>21</v>
      </c>
      <c r="EM28" s="2" t="s">
        <v>22</v>
      </c>
      <c r="EO28" s="2" t="s">
        <v>23</v>
      </c>
      <c r="EQ28" s="2">
        <v>0</v>
      </c>
      <c r="ER28" s="2">
        <v>633.70000000000005</v>
      </c>
      <c r="ES28" s="2">
        <v>0.61</v>
      </c>
      <c r="ET28" s="2">
        <v>0</v>
      </c>
      <c r="EU28" s="2">
        <v>0</v>
      </c>
      <c r="EV28" s="2">
        <v>633.09</v>
      </c>
      <c r="EW28" s="2">
        <v>0.92</v>
      </c>
      <c r="EX28" s="2">
        <v>0</v>
      </c>
      <c r="EY28" s="2">
        <v>0</v>
      </c>
      <c r="FQ28" s="2">
        <v>0</v>
      </c>
      <c r="FR28" s="2">
        <v>0</v>
      </c>
      <c r="FS28" s="2">
        <v>0</v>
      </c>
      <c r="FX28" s="2">
        <v>70</v>
      </c>
      <c r="FY28" s="2">
        <v>10</v>
      </c>
      <c r="GA28" s="2" t="s">
        <v>3</v>
      </c>
      <c r="GD28" s="2">
        <v>0</v>
      </c>
      <c r="GF28" s="2">
        <v>1402171177</v>
      </c>
      <c r="GG28" s="2">
        <v>2</v>
      </c>
      <c r="GH28" s="2">
        <v>1</v>
      </c>
      <c r="GI28" s="2">
        <v>-2</v>
      </c>
      <c r="GJ28" s="2">
        <v>0</v>
      </c>
      <c r="GK28" s="2">
        <f>ROUND(R28*(R12)/100,2)</f>
        <v>0</v>
      </c>
      <c r="GL28" s="2">
        <f t="shared" si="39"/>
        <v>0</v>
      </c>
      <c r="GM28" s="2">
        <f t="shared" si="40"/>
        <v>1197.1400000000001</v>
      </c>
      <c r="GN28" s="2">
        <f t="shared" si="41"/>
        <v>0</v>
      </c>
      <c r="GO28" s="2">
        <f t="shared" si="42"/>
        <v>0</v>
      </c>
      <c r="GP28" s="2">
        <f t="shared" si="43"/>
        <v>1197.1400000000001</v>
      </c>
      <c r="GR28" s="2">
        <v>0</v>
      </c>
      <c r="GS28" s="2">
        <v>3</v>
      </c>
      <c r="GT28" s="2">
        <v>0</v>
      </c>
      <c r="GU28" s="2" t="s">
        <v>3</v>
      </c>
      <c r="GV28" s="2">
        <f t="shared" si="44"/>
        <v>0</v>
      </c>
      <c r="GW28" s="2">
        <v>1</v>
      </c>
      <c r="GX28" s="2">
        <f t="shared" si="45"/>
        <v>0</v>
      </c>
      <c r="HA28" s="2">
        <v>0</v>
      </c>
      <c r="HB28" s="2">
        <v>0</v>
      </c>
      <c r="HC28" s="2">
        <f t="shared" si="46"/>
        <v>0</v>
      </c>
      <c r="HE28" s="2" t="s">
        <v>3</v>
      </c>
      <c r="HF28" s="2" t="s">
        <v>3</v>
      </c>
      <c r="HM28" s="2" t="s">
        <v>3</v>
      </c>
      <c r="HN28" s="2" t="s">
        <v>3</v>
      </c>
      <c r="HO28" s="2" t="s">
        <v>3</v>
      </c>
      <c r="HP28" s="2" t="s">
        <v>3</v>
      </c>
      <c r="HQ28" s="2" t="s">
        <v>3</v>
      </c>
      <c r="HS28" s="2">
        <v>0</v>
      </c>
      <c r="IK28" s="2">
        <v>0</v>
      </c>
    </row>
    <row r="29" spans="1:245" x14ac:dyDescent="0.2">
      <c r="A29" s="2">
        <v>17</v>
      </c>
      <c r="B29" s="2">
        <v>1</v>
      </c>
      <c r="C29" s="2">
        <f>ROW(SmtRes!A12)</f>
        <v>12</v>
      </c>
      <c r="D29" s="2">
        <f>ROW(EtalonRes!A10)</f>
        <v>10</v>
      </c>
      <c r="E29" s="2" t="s">
        <v>36</v>
      </c>
      <c r="F29" s="2" t="s">
        <v>37</v>
      </c>
      <c r="G29" s="2" t="s">
        <v>38</v>
      </c>
      <c r="H29" s="2" t="s">
        <v>16</v>
      </c>
      <c r="I29" s="2">
        <v>1</v>
      </c>
      <c r="J29" s="2">
        <v>0</v>
      </c>
      <c r="K29" s="2">
        <v>1</v>
      </c>
      <c r="O29" s="2">
        <f t="shared" si="14"/>
        <v>650.29999999999995</v>
      </c>
      <c r="P29" s="2">
        <f t="shared" si="15"/>
        <v>0</v>
      </c>
      <c r="Q29" s="2">
        <f t="shared" si="16"/>
        <v>0</v>
      </c>
      <c r="R29" s="2">
        <f t="shared" si="17"/>
        <v>0</v>
      </c>
      <c r="S29" s="2">
        <f t="shared" si="18"/>
        <v>650.29999999999995</v>
      </c>
      <c r="T29" s="2">
        <f t="shared" si="19"/>
        <v>0</v>
      </c>
      <c r="U29" s="2">
        <f t="shared" si="20"/>
        <v>0.94500000000000006</v>
      </c>
      <c r="V29" s="2">
        <f t="shared" si="21"/>
        <v>0</v>
      </c>
      <c r="W29" s="2">
        <f t="shared" si="22"/>
        <v>0</v>
      </c>
      <c r="X29" s="2">
        <f t="shared" si="23"/>
        <v>455.21</v>
      </c>
      <c r="Y29" s="2">
        <f t="shared" si="24"/>
        <v>65.03</v>
      </c>
      <c r="AA29" s="2">
        <v>90973531</v>
      </c>
      <c r="AB29" s="2">
        <f t="shared" si="25"/>
        <v>650.29650000000004</v>
      </c>
      <c r="AC29" s="2">
        <f t="shared" si="26"/>
        <v>0</v>
      </c>
      <c r="AD29" s="2">
        <f>ROUND(((((ET29*1.05))-((EU29*1.05)))+AE29),6)</f>
        <v>0</v>
      </c>
      <c r="AE29" s="2">
        <f>ROUND(((EU29*1.05)),6)</f>
        <v>0</v>
      </c>
      <c r="AF29" s="2">
        <f>ROUND(((EV29*1.05)),6)</f>
        <v>650.29650000000004</v>
      </c>
      <c r="AG29" s="2">
        <f t="shared" si="27"/>
        <v>0</v>
      </c>
      <c r="AH29" s="2">
        <f>((EW29*1.05))</f>
        <v>0.94500000000000006</v>
      </c>
      <c r="AI29" s="2">
        <f>((EX29*1.05))</f>
        <v>0</v>
      </c>
      <c r="AJ29" s="2">
        <f t="shared" si="28"/>
        <v>0</v>
      </c>
      <c r="AK29" s="2">
        <v>619.33000000000004</v>
      </c>
      <c r="AL29" s="2">
        <v>0</v>
      </c>
      <c r="AM29" s="2">
        <v>0</v>
      </c>
      <c r="AN29" s="2">
        <v>0</v>
      </c>
      <c r="AO29" s="2">
        <v>619.33000000000004</v>
      </c>
      <c r="AP29" s="2">
        <v>0</v>
      </c>
      <c r="AQ29" s="2">
        <v>0.9</v>
      </c>
      <c r="AR29" s="2">
        <v>0</v>
      </c>
      <c r="AS29" s="2">
        <v>0</v>
      </c>
      <c r="AT29" s="2">
        <v>70</v>
      </c>
      <c r="AU29" s="2">
        <v>10</v>
      </c>
      <c r="AV29" s="2">
        <v>1</v>
      </c>
      <c r="AW29" s="2">
        <v>1</v>
      </c>
      <c r="AZ29" s="2">
        <v>1</v>
      </c>
      <c r="BA29" s="2">
        <v>1</v>
      </c>
      <c r="BB29" s="2">
        <v>1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0</v>
      </c>
      <c r="BI29" s="2">
        <v>4</v>
      </c>
      <c r="BJ29" s="2" t="s">
        <v>39</v>
      </c>
      <c r="BM29" s="2">
        <v>0</v>
      </c>
      <c r="BN29" s="2">
        <v>0</v>
      </c>
      <c r="BO29" s="2" t="s">
        <v>3</v>
      </c>
      <c r="BP29" s="2">
        <v>0</v>
      </c>
      <c r="BQ29" s="2">
        <v>1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70</v>
      </c>
      <c r="CA29" s="2">
        <v>10</v>
      </c>
      <c r="CB29" s="2" t="s">
        <v>3</v>
      </c>
      <c r="CE29" s="2">
        <v>0</v>
      </c>
      <c r="CF29" s="2">
        <v>0</v>
      </c>
      <c r="CG29" s="2">
        <v>0</v>
      </c>
      <c r="CM29" s="2">
        <v>0</v>
      </c>
      <c r="CN29" s="2" t="s">
        <v>18</v>
      </c>
      <c r="CO29" s="2">
        <v>0</v>
      </c>
      <c r="CP29" s="2">
        <f t="shared" si="29"/>
        <v>650.29999999999995</v>
      </c>
      <c r="CQ29" s="2">
        <f t="shared" si="30"/>
        <v>0</v>
      </c>
      <c r="CR29" s="2">
        <f>(((((ET29*1.05))*BB29-((EU29*1.05))*BS29)+AE29*BS29)*AV29)</f>
        <v>0</v>
      </c>
      <c r="CS29" s="2">
        <f t="shared" si="31"/>
        <v>0</v>
      </c>
      <c r="CT29" s="2">
        <f t="shared" si="32"/>
        <v>650.29650000000004</v>
      </c>
      <c r="CU29" s="2">
        <f t="shared" si="33"/>
        <v>0</v>
      </c>
      <c r="CV29" s="2">
        <f t="shared" si="34"/>
        <v>0.94500000000000006</v>
      </c>
      <c r="CW29" s="2">
        <f t="shared" si="35"/>
        <v>0</v>
      </c>
      <c r="CX29" s="2">
        <f t="shared" si="36"/>
        <v>0</v>
      </c>
      <c r="CY29" s="2">
        <f t="shared" si="37"/>
        <v>455.21</v>
      </c>
      <c r="CZ29" s="2">
        <f t="shared" si="38"/>
        <v>65.03</v>
      </c>
      <c r="DB29" s="2">
        <v>4</v>
      </c>
      <c r="DC29" s="2" t="s">
        <v>3</v>
      </c>
      <c r="DD29" s="2" t="s">
        <v>3</v>
      </c>
      <c r="DE29" s="2" t="s">
        <v>19</v>
      </c>
      <c r="DF29" s="2" t="s">
        <v>19</v>
      </c>
      <c r="DG29" s="2" t="s">
        <v>19</v>
      </c>
      <c r="DH29" s="2" t="s">
        <v>3</v>
      </c>
      <c r="DI29" s="2" t="s">
        <v>19</v>
      </c>
      <c r="DJ29" s="2" t="s">
        <v>19</v>
      </c>
      <c r="DK29" s="2" t="s">
        <v>3</v>
      </c>
      <c r="DL29" s="2" t="s">
        <v>3</v>
      </c>
      <c r="DM29" s="2" t="s">
        <v>3</v>
      </c>
      <c r="DN29" s="2">
        <v>0</v>
      </c>
      <c r="DO29" s="2">
        <v>0</v>
      </c>
      <c r="DP29" s="2">
        <v>1</v>
      </c>
      <c r="DQ29" s="2">
        <v>1</v>
      </c>
      <c r="DU29" s="2">
        <v>1013</v>
      </c>
      <c r="DV29" s="2" t="s">
        <v>16</v>
      </c>
      <c r="DW29" s="2" t="s">
        <v>16</v>
      </c>
      <c r="DX29" s="2">
        <v>1</v>
      </c>
      <c r="DZ29" s="2" t="s">
        <v>3</v>
      </c>
      <c r="EA29" s="2" t="s">
        <v>3</v>
      </c>
      <c r="EB29" s="2" t="s">
        <v>3</v>
      </c>
      <c r="EC29" s="2" t="s">
        <v>3</v>
      </c>
      <c r="EE29" s="2">
        <v>90740938</v>
      </c>
      <c r="EF29" s="2">
        <v>1</v>
      </c>
      <c r="EG29" s="2" t="s">
        <v>20</v>
      </c>
      <c r="EH29" s="2">
        <v>0</v>
      </c>
      <c r="EI29" s="2" t="s">
        <v>3</v>
      </c>
      <c r="EJ29" s="2">
        <v>4</v>
      </c>
      <c r="EK29" s="2">
        <v>0</v>
      </c>
      <c r="EL29" s="2" t="s">
        <v>21</v>
      </c>
      <c r="EM29" s="2" t="s">
        <v>22</v>
      </c>
      <c r="EO29" s="2" t="s">
        <v>23</v>
      </c>
      <c r="EQ29" s="2">
        <v>0</v>
      </c>
      <c r="ER29" s="2">
        <v>619.33000000000004</v>
      </c>
      <c r="ES29" s="2">
        <v>0</v>
      </c>
      <c r="ET29" s="2">
        <v>0</v>
      </c>
      <c r="EU29" s="2">
        <v>0</v>
      </c>
      <c r="EV29" s="2">
        <v>619.33000000000004</v>
      </c>
      <c r="EW29" s="2">
        <v>0.9</v>
      </c>
      <c r="EX29" s="2">
        <v>0</v>
      </c>
      <c r="EY29" s="2">
        <v>0</v>
      </c>
      <c r="FQ29" s="2">
        <v>0</v>
      </c>
      <c r="FR29" s="2">
        <v>0</v>
      </c>
      <c r="FS29" s="2">
        <v>0</v>
      </c>
      <c r="FX29" s="2">
        <v>70</v>
      </c>
      <c r="FY29" s="2">
        <v>10</v>
      </c>
      <c r="GA29" s="2" t="s">
        <v>3</v>
      </c>
      <c r="GD29" s="2">
        <v>0</v>
      </c>
      <c r="GF29" s="2">
        <v>504469716</v>
      </c>
      <c r="GG29" s="2">
        <v>2</v>
      </c>
      <c r="GH29" s="2">
        <v>1</v>
      </c>
      <c r="GI29" s="2">
        <v>-2</v>
      </c>
      <c r="GJ29" s="2">
        <v>0</v>
      </c>
      <c r="GK29" s="2">
        <f>ROUND(R29*(R12)/100,2)</f>
        <v>0</v>
      </c>
      <c r="GL29" s="2">
        <f t="shared" si="39"/>
        <v>0</v>
      </c>
      <c r="GM29" s="2">
        <f t="shared" si="40"/>
        <v>1170.54</v>
      </c>
      <c r="GN29" s="2">
        <f t="shared" si="41"/>
        <v>0</v>
      </c>
      <c r="GO29" s="2">
        <f t="shared" si="42"/>
        <v>0</v>
      </c>
      <c r="GP29" s="2">
        <f t="shared" si="43"/>
        <v>1170.54</v>
      </c>
      <c r="GR29" s="2">
        <v>0</v>
      </c>
      <c r="GS29" s="2">
        <v>3</v>
      </c>
      <c r="GT29" s="2">
        <v>0</v>
      </c>
      <c r="GU29" s="2" t="s">
        <v>3</v>
      </c>
      <c r="GV29" s="2">
        <f t="shared" si="44"/>
        <v>0</v>
      </c>
      <c r="GW29" s="2">
        <v>1</v>
      </c>
      <c r="GX29" s="2">
        <f t="shared" si="45"/>
        <v>0</v>
      </c>
      <c r="HA29" s="2">
        <v>0</v>
      </c>
      <c r="HB29" s="2">
        <v>0</v>
      </c>
      <c r="HC29" s="2">
        <f t="shared" si="46"/>
        <v>0</v>
      </c>
      <c r="HE29" s="2" t="s">
        <v>3</v>
      </c>
      <c r="HF29" s="2" t="s">
        <v>3</v>
      </c>
      <c r="HM29" s="2" t="s">
        <v>3</v>
      </c>
      <c r="HN29" s="2" t="s">
        <v>3</v>
      </c>
      <c r="HO29" s="2" t="s">
        <v>3</v>
      </c>
      <c r="HP29" s="2" t="s">
        <v>3</v>
      </c>
      <c r="HQ29" s="2" t="s">
        <v>3</v>
      </c>
      <c r="HS29" s="2">
        <v>0</v>
      </c>
      <c r="IK29" s="2">
        <v>0</v>
      </c>
    </row>
    <row r="30" spans="1:245" x14ac:dyDescent="0.2">
      <c r="A30" s="2">
        <v>18</v>
      </c>
      <c r="B30" s="2">
        <v>1</v>
      </c>
      <c r="C30" s="2">
        <v>12</v>
      </c>
      <c r="E30" s="2" t="s">
        <v>40</v>
      </c>
      <c r="F30" s="2" t="s">
        <v>41</v>
      </c>
      <c r="G30" s="2" t="s">
        <v>42</v>
      </c>
      <c r="H30" s="2" t="s">
        <v>43</v>
      </c>
      <c r="I30" s="2">
        <f>I29*J30</f>
        <v>6</v>
      </c>
      <c r="J30" s="2">
        <v>6</v>
      </c>
      <c r="K30" s="2">
        <v>6</v>
      </c>
      <c r="O30" s="2">
        <f t="shared" si="14"/>
        <v>5273.94</v>
      </c>
      <c r="P30" s="2">
        <f t="shared" si="15"/>
        <v>5273.94</v>
      </c>
      <c r="Q30" s="2">
        <f t="shared" si="16"/>
        <v>0</v>
      </c>
      <c r="R30" s="2">
        <f t="shared" si="17"/>
        <v>0</v>
      </c>
      <c r="S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W30" s="2">
        <f t="shared" si="22"/>
        <v>0</v>
      </c>
      <c r="X30" s="2">
        <f t="shared" si="23"/>
        <v>0</v>
      </c>
      <c r="Y30" s="2">
        <f t="shared" si="24"/>
        <v>0</v>
      </c>
      <c r="AA30" s="2">
        <v>90973531</v>
      </c>
      <c r="AB30" s="2">
        <f t="shared" si="25"/>
        <v>878.99</v>
      </c>
      <c r="AC30" s="2">
        <f t="shared" si="26"/>
        <v>878.99</v>
      </c>
      <c r="AD30" s="2">
        <f>ROUND((((ET30)-(EU30))+AE30),6)</f>
        <v>0</v>
      </c>
      <c r="AE30" s="2">
        <f>ROUND((EU30),6)</f>
        <v>0</v>
      </c>
      <c r="AF30" s="2">
        <f>ROUND((EV30),6)</f>
        <v>0</v>
      </c>
      <c r="AG30" s="2">
        <f t="shared" si="27"/>
        <v>0</v>
      </c>
      <c r="AH30" s="2">
        <f>(EW30)</f>
        <v>0</v>
      </c>
      <c r="AI30" s="2">
        <f>(EX30)</f>
        <v>0</v>
      </c>
      <c r="AJ30" s="2">
        <f t="shared" si="28"/>
        <v>0</v>
      </c>
      <c r="AK30" s="2">
        <v>878.99</v>
      </c>
      <c r="AL30" s="2">
        <v>878.99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70</v>
      </c>
      <c r="AU30" s="2">
        <v>10</v>
      </c>
      <c r="AV30" s="2">
        <v>1</v>
      </c>
      <c r="AW30" s="2">
        <v>1</v>
      </c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3</v>
      </c>
      <c r="BI30" s="2">
        <v>4</v>
      </c>
      <c r="BJ30" s="2" t="s">
        <v>44</v>
      </c>
      <c r="BM30" s="2">
        <v>0</v>
      </c>
      <c r="BN30" s="2">
        <v>0</v>
      </c>
      <c r="BO30" s="2" t="s">
        <v>3</v>
      </c>
      <c r="BP30" s="2">
        <v>0</v>
      </c>
      <c r="BQ30" s="2">
        <v>1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70</v>
      </c>
      <c r="CA30" s="2">
        <v>10</v>
      </c>
      <c r="CB30" s="2" t="s">
        <v>3</v>
      </c>
      <c r="CE30" s="2">
        <v>0</v>
      </c>
      <c r="CF30" s="2">
        <v>0</v>
      </c>
      <c r="CG30" s="2">
        <v>0</v>
      </c>
      <c r="CM30" s="2">
        <v>0</v>
      </c>
      <c r="CN30" s="2" t="s">
        <v>3</v>
      </c>
      <c r="CO30" s="2">
        <v>0</v>
      </c>
      <c r="CP30" s="2">
        <f t="shared" si="29"/>
        <v>5273.94</v>
      </c>
      <c r="CQ30" s="2">
        <f t="shared" si="30"/>
        <v>878.99</v>
      </c>
      <c r="CR30" s="2">
        <f>((((ET30)*BB30-(EU30)*BS30)+AE30*BS30)*AV30)</f>
        <v>0</v>
      </c>
      <c r="CS30" s="2">
        <f t="shared" si="31"/>
        <v>0</v>
      </c>
      <c r="CT30" s="2">
        <f t="shared" si="32"/>
        <v>0</v>
      </c>
      <c r="CU30" s="2">
        <f t="shared" si="33"/>
        <v>0</v>
      </c>
      <c r="CV30" s="2">
        <f t="shared" si="34"/>
        <v>0</v>
      </c>
      <c r="CW30" s="2">
        <f t="shared" si="35"/>
        <v>0</v>
      </c>
      <c r="CX30" s="2">
        <f t="shared" si="36"/>
        <v>0</v>
      </c>
      <c r="CY30" s="2">
        <f t="shared" si="37"/>
        <v>0</v>
      </c>
      <c r="CZ30" s="2">
        <f t="shared" si="38"/>
        <v>0</v>
      </c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U30" s="2">
        <v>1009</v>
      </c>
      <c r="DV30" s="2" t="s">
        <v>43</v>
      </c>
      <c r="DW30" s="2" t="s">
        <v>43</v>
      </c>
      <c r="DX30" s="2">
        <v>1</v>
      </c>
      <c r="DZ30" s="2" t="s">
        <v>3</v>
      </c>
      <c r="EA30" s="2" t="s">
        <v>3</v>
      </c>
      <c r="EB30" s="2" t="s">
        <v>3</v>
      </c>
      <c r="EC30" s="2" t="s">
        <v>3</v>
      </c>
      <c r="EE30" s="2">
        <v>90740938</v>
      </c>
      <c r="EF30" s="2">
        <v>1</v>
      </c>
      <c r="EG30" s="2" t="s">
        <v>20</v>
      </c>
      <c r="EH30" s="2">
        <v>0</v>
      </c>
      <c r="EI30" s="2" t="s">
        <v>3</v>
      </c>
      <c r="EJ30" s="2">
        <v>4</v>
      </c>
      <c r="EK30" s="2">
        <v>0</v>
      </c>
      <c r="EL30" s="2" t="s">
        <v>21</v>
      </c>
      <c r="EM30" s="2" t="s">
        <v>22</v>
      </c>
      <c r="EO30" s="2" t="s">
        <v>3</v>
      </c>
      <c r="EQ30" s="2">
        <v>0</v>
      </c>
      <c r="ER30" s="2">
        <v>878.99</v>
      </c>
      <c r="ES30" s="2">
        <v>878.99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FQ30" s="2">
        <v>0</v>
      </c>
      <c r="FR30" s="2">
        <v>0</v>
      </c>
      <c r="FS30" s="2">
        <v>0</v>
      </c>
      <c r="FX30" s="2">
        <v>70</v>
      </c>
      <c r="FY30" s="2">
        <v>10</v>
      </c>
      <c r="GA30" s="2" t="s">
        <v>3</v>
      </c>
      <c r="GD30" s="2">
        <v>0</v>
      </c>
      <c r="GF30" s="2">
        <v>930069253</v>
      </c>
      <c r="GG30" s="2">
        <v>2</v>
      </c>
      <c r="GH30" s="2">
        <v>1</v>
      </c>
      <c r="GI30" s="2">
        <v>-2</v>
      </c>
      <c r="GJ30" s="2">
        <v>0</v>
      </c>
      <c r="GK30" s="2">
        <f>ROUND(R30*(R12)/100,2)</f>
        <v>0</v>
      </c>
      <c r="GL30" s="2">
        <f t="shared" si="39"/>
        <v>0</v>
      </c>
      <c r="GM30" s="2">
        <f t="shared" si="40"/>
        <v>5273.94</v>
      </c>
      <c r="GN30" s="2">
        <f t="shared" si="41"/>
        <v>0</v>
      </c>
      <c r="GO30" s="2">
        <f t="shared" si="42"/>
        <v>0</v>
      </c>
      <c r="GP30" s="2">
        <f t="shared" si="43"/>
        <v>5273.94</v>
      </c>
      <c r="GR30" s="2">
        <v>0</v>
      </c>
      <c r="GS30" s="2">
        <v>3</v>
      </c>
      <c r="GT30" s="2">
        <v>0</v>
      </c>
      <c r="GU30" s="2" t="s">
        <v>3</v>
      </c>
      <c r="GV30" s="2">
        <f t="shared" si="44"/>
        <v>0</v>
      </c>
      <c r="GW30" s="2">
        <v>1</v>
      </c>
      <c r="GX30" s="2">
        <f t="shared" si="45"/>
        <v>0</v>
      </c>
      <c r="HA30" s="2">
        <v>0</v>
      </c>
      <c r="HB30" s="2">
        <v>0</v>
      </c>
      <c r="HC30" s="2">
        <f t="shared" si="46"/>
        <v>0</v>
      </c>
      <c r="HE30" s="2" t="s">
        <v>3</v>
      </c>
      <c r="HF30" s="2" t="s">
        <v>3</v>
      </c>
      <c r="HM30" s="2" t="s">
        <v>3</v>
      </c>
      <c r="HN30" s="2" t="s">
        <v>3</v>
      </c>
      <c r="HO30" s="2" t="s">
        <v>3</v>
      </c>
      <c r="HP30" s="2" t="s">
        <v>3</v>
      </c>
      <c r="HQ30" s="2" t="s">
        <v>3</v>
      </c>
      <c r="HS30" s="2">
        <v>0</v>
      </c>
      <c r="IK30" s="2">
        <v>0</v>
      </c>
    </row>
    <row r="31" spans="1:245" x14ac:dyDescent="0.2">
      <c r="A31" s="2">
        <v>17</v>
      </c>
      <c r="B31" s="2">
        <v>1</v>
      </c>
      <c r="C31" s="2">
        <f>ROW(SmtRes!A21)</f>
        <v>21</v>
      </c>
      <c r="D31" s="2">
        <f>ROW(EtalonRes!A19)</f>
        <v>19</v>
      </c>
      <c r="E31" s="2" t="s">
        <v>45</v>
      </c>
      <c r="F31" s="2" t="s">
        <v>46</v>
      </c>
      <c r="G31" s="2" t="s">
        <v>47</v>
      </c>
      <c r="H31" s="2" t="s">
        <v>48</v>
      </c>
      <c r="I31" s="2">
        <f>ROUND(1,9)</f>
        <v>1</v>
      </c>
      <c r="J31" s="2">
        <v>0</v>
      </c>
      <c r="K31" s="2">
        <f>ROUND(1,9)</f>
        <v>1</v>
      </c>
      <c r="O31" s="2">
        <f t="shared" si="14"/>
        <v>32031.27</v>
      </c>
      <c r="P31" s="2">
        <f t="shared" si="15"/>
        <v>7153.67</v>
      </c>
      <c r="Q31" s="2">
        <f t="shared" si="16"/>
        <v>0</v>
      </c>
      <c r="R31" s="2">
        <f t="shared" si="17"/>
        <v>0</v>
      </c>
      <c r="S31" s="2">
        <f t="shared" si="18"/>
        <v>24877.599999999999</v>
      </c>
      <c r="T31" s="2">
        <f t="shared" si="19"/>
        <v>0</v>
      </c>
      <c r="U31" s="2">
        <f t="shared" si="20"/>
        <v>38.85</v>
      </c>
      <c r="V31" s="2">
        <f t="shared" si="21"/>
        <v>0</v>
      </c>
      <c r="W31" s="2">
        <f t="shared" si="22"/>
        <v>0</v>
      </c>
      <c r="X31" s="2">
        <f t="shared" si="23"/>
        <v>17414.32</v>
      </c>
      <c r="Y31" s="2">
        <f t="shared" si="24"/>
        <v>2487.7600000000002</v>
      </c>
      <c r="AA31" s="2">
        <v>90973531</v>
      </c>
      <c r="AB31" s="2">
        <f t="shared" si="25"/>
        <v>32031.267500000002</v>
      </c>
      <c r="AC31" s="2">
        <f t="shared" si="26"/>
        <v>7153.67</v>
      </c>
      <c r="AD31" s="2">
        <f>ROUND(((((ET31*1.05))-((EU31*1.05)))+AE31),6)</f>
        <v>0</v>
      </c>
      <c r="AE31" s="2">
        <f t="shared" ref="AE31:AF33" si="47">ROUND(((EU31*1.05)),6)</f>
        <v>0</v>
      </c>
      <c r="AF31" s="2">
        <f t="shared" si="47"/>
        <v>24877.5975</v>
      </c>
      <c r="AG31" s="2">
        <f t="shared" si="27"/>
        <v>0</v>
      </c>
      <c r="AH31" s="2">
        <f t="shared" ref="AH31:AI33" si="48">((EW31*1.05))</f>
        <v>38.85</v>
      </c>
      <c r="AI31" s="2">
        <f t="shared" si="48"/>
        <v>0</v>
      </c>
      <c r="AJ31" s="2">
        <f t="shared" si="28"/>
        <v>0</v>
      </c>
      <c r="AK31" s="2">
        <v>30846.62</v>
      </c>
      <c r="AL31" s="2">
        <v>7153.67</v>
      </c>
      <c r="AM31" s="2">
        <v>0</v>
      </c>
      <c r="AN31" s="2">
        <v>0</v>
      </c>
      <c r="AO31" s="2">
        <v>23692.95</v>
      </c>
      <c r="AP31" s="2">
        <v>0</v>
      </c>
      <c r="AQ31" s="2">
        <v>37</v>
      </c>
      <c r="AR31" s="2">
        <v>0</v>
      </c>
      <c r="AS31" s="2">
        <v>0</v>
      </c>
      <c r="AT31" s="2">
        <v>70</v>
      </c>
      <c r="AU31" s="2">
        <v>10</v>
      </c>
      <c r="AV31" s="2">
        <v>1</v>
      </c>
      <c r="AW31" s="2">
        <v>1</v>
      </c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4</v>
      </c>
      <c r="BJ31" s="2" t="s">
        <v>49</v>
      </c>
      <c r="BM31" s="2">
        <v>0</v>
      </c>
      <c r="BN31" s="2">
        <v>0</v>
      </c>
      <c r="BO31" s="2" t="s">
        <v>3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70</v>
      </c>
      <c r="CA31" s="2">
        <v>10</v>
      </c>
      <c r="CB31" s="2" t="s">
        <v>3</v>
      </c>
      <c r="CE31" s="2">
        <v>0</v>
      </c>
      <c r="CF31" s="2">
        <v>0</v>
      </c>
      <c r="CG31" s="2">
        <v>0</v>
      </c>
      <c r="CM31" s="2">
        <v>0</v>
      </c>
      <c r="CN31" s="2" t="s">
        <v>18</v>
      </c>
      <c r="CO31" s="2">
        <v>0</v>
      </c>
      <c r="CP31" s="2">
        <f t="shared" si="29"/>
        <v>32031.269999999997</v>
      </c>
      <c r="CQ31" s="2">
        <f t="shared" si="30"/>
        <v>7153.67</v>
      </c>
      <c r="CR31" s="2">
        <f>(((((ET31*1.05))*BB31-((EU31*1.05))*BS31)+AE31*BS31)*AV31)</f>
        <v>0</v>
      </c>
      <c r="CS31" s="2">
        <f t="shared" si="31"/>
        <v>0</v>
      </c>
      <c r="CT31" s="2">
        <f t="shared" si="32"/>
        <v>24877.5975</v>
      </c>
      <c r="CU31" s="2">
        <f t="shared" si="33"/>
        <v>0</v>
      </c>
      <c r="CV31" s="2">
        <f t="shared" si="34"/>
        <v>38.85</v>
      </c>
      <c r="CW31" s="2">
        <f t="shared" si="35"/>
        <v>0</v>
      </c>
      <c r="CX31" s="2">
        <f t="shared" si="36"/>
        <v>0</v>
      </c>
      <c r="CY31" s="2">
        <f t="shared" si="37"/>
        <v>17414.32</v>
      </c>
      <c r="CZ31" s="2">
        <f t="shared" si="38"/>
        <v>2487.7600000000002</v>
      </c>
      <c r="DB31" s="2">
        <v>5</v>
      </c>
      <c r="DC31" s="2" t="s">
        <v>3</v>
      </c>
      <c r="DD31" s="2" t="s">
        <v>3</v>
      </c>
      <c r="DE31" s="2" t="s">
        <v>19</v>
      </c>
      <c r="DF31" s="2" t="s">
        <v>19</v>
      </c>
      <c r="DG31" s="2" t="s">
        <v>19</v>
      </c>
      <c r="DH31" s="2" t="s">
        <v>3</v>
      </c>
      <c r="DI31" s="2" t="s">
        <v>19</v>
      </c>
      <c r="DJ31" s="2" t="s">
        <v>19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U31" s="2">
        <v>1010</v>
      </c>
      <c r="DV31" s="2" t="s">
        <v>48</v>
      </c>
      <c r="DW31" s="2" t="s">
        <v>48</v>
      </c>
      <c r="DX31" s="2">
        <v>1</v>
      </c>
      <c r="DZ31" s="2" t="s">
        <v>3</v>
      </c>
      <c r="EA31" s="2" t="s">
        <v>3</v>
      </c>
      <c r="EB31" s="2" t="s">
        <v>3</v>
      </c>
      <c r="EC31" s="2" t="s">
        <v>3</v>
      </c>
      <c r="EE31" s="2">
        <v>90740938</v>
      </c>
      <c r="EF31" s="2">
        <v>1</v>
      </c>
      <c r="EG31" s="2" t="s">
        <v>20</v>
      </c>
      <c r="EH31" s="2">
        <v>0</v>
      </c>
      <c r="EI31" s="2" t="s">
        <v>3</v>
      </c>
      <c r="EJ31" s="2">
        <v>4</v>
      </c>
      <c r="EK31" s="2">
        <v>0</v>
      </c>
      <c r="EL31" s="2" t="s">
        <v>21</v>
      </c>
      <c r="EM31" s="2" t="s">
        <v>22</v>
      </c>
      <c r="EO31" s="2" t="s">
        <v>23</v>
      </c>
      <c r="EQ31" s="2">
        <v>0</v>
      </c>
      <c r="ER31" s="2">
        <v>30846.62</v>
      </c>
      <c r="ES31" s="2">
        <v>7153.67</v>
      </c>
      <c r="ET31" s="2">
        <v>0</v>
      </c>
      <c r="EU31" s="2">
        <v>0</v>
      </c>
      <c r="EV31" s="2">
        <v>23692.95</v>
      </c>
      <c r="EW31" s="2">
        <v>37</v>
      </c>
      <c r="EX31" s="2">
        <v>0</v>
      </c>
      <c r="EY31" s="2">
        <v>0</v>
      </c>
      <c r="FQ31" s="2">
        <v>0</v>
      </c>
      <c r="FR31" s="2">
        <v>0</v>
      </c>
      <c r="FS31" s="2">
        <v>0</v>
      </c>
      <c r="FX31" s="2">
        <v>70</v>
      </c>
      <c r="FY31" s="2">
        <v>10</v>
      </c>
      <c r="GA31" s="2" t="s">
        <v>3</v>
      </c>
      <c r="GD31" s="2">
        <v>0</v>
      </c>
      <c r="GF31" s="2">
        <v>-786226657</v>
      </c>
      <c r="GG31" s="2">
        <v>2</v>
      </c>
      <c r="GH31" s="2">
        <v>1</v>
      </c>
      <c r="GI31" s="2">
        <v>-2</v>
      </c>
      <c r="GJ31" s="2">
        <v>0</v>
      </c>
      <c r="GK31" s="2">
        <f>ROUND(R31*(R12)/100,2)</f>
        <v>0</v>
      </c>
      <c r="GL31" s="2">
        <f t="shared" si="39"/>
        <v>0</v>
      </c>
      <c r="GM31" s="2">
        <f t="shared" si="40"/>
        <v>51933.35</v>
      </c>
      <c r="GN31" s="2">
        <f t="shared" si="41"/>
        <v>0</v>
      </c>
      <c r="GO31" s="2">
        <f t="shared" si="42"/>
        <v>0</v>
      </c>
      <c r="GP31" s="2">
        <f t="shared" si="43"/>
        <v>51933.35</v>
      </c>
      <c r="GR31" s="2">
        <v>0</v>
      </c>
      <c r="GS31" s="2">
        <v>3</v>
      </c>
      <c r="GT31" s="2">
        <v>0</v>
      </c>
      <c r="GU31" s="2" t="s">
        <v>3</v>
      </c>
      <c r="GV31" s="2">
        <f t="shared" si="44"/>
        <v>0</v>
      </c>
      <c r="GW31" s="2">
        <v>1</v>
      </c>
      <c r="GX31" s="2">
        <f t="shared" si="45"/>
        <v>0</v>
      </c>
      <c r="HA31" s="2">
        <v>0</v>
      </c>
      <c r="HB31" s="2">
        <v>0</v>
      </c>
      <c r="HC31" s="2">
        <f t="shared" si="46"/>
        <v>0</v>
      </c>
      <c r="HE31" s="2" t="s">
        <v>3</v>
      </c>
      <c r="HF31" s="2" t="s">
        <v>3</v>
      </c>
      <c r="HM31" s="2" t="s">
        <v>3</v>
      </c>
      <c r="HN31" s="2" t="s">
        <v>3</v>
      </c>
      <c r="HO31" s="2" t="s">
        <v>3</v>
      </c>
      <c r="HP31" s="2" t="s">
        <v>3</v>
      </c>
      <c r="HQ31" s="2" t="s">
        <v>3</v>
      </c>
      <c r="HS31" s="2">
        <v>0</v>
      </c>
      <c r="IK31" s="2">
        <v>0</v>
      </c>
    </row>
    <row r="32" spans="1:245" x14ac:dyDescent="0.2">
      <c r="A32" s="2">
        <v>17</v>
      </c>
      <c r="B32" s="2">
        <v>1</v>
      </c>
      <c r="C32" s="2">
        <f>ROW(SmtRes!A24)</f>
        <v>24</v>
      </c>
      <c r="D32" s="2">
        <f>ROW(EtalonRes!A22)</f>
        <v>22</v>
      </c>
      <c r="E32" s="2" t="s">
        <v>3</v>
      </c>
      <c r="F32" s="2" t="s">
        <v>29</v>
      </c>
      <c r="G32" s="2" t="s">
        <v>50</v>
      </c>
      <c r="H32" s="2" t="s">
        <v>16</v>
      </c>
      <c r="I32" s="2">
        <v>1</v>
      </c>
      <c r="J32" s="2">
        <v>0</v>
      </c>
      <c r="K32" s="2">
        <v>1</v>
      </c>
      <c r="O32" s="2">
        <f t="shared" si="14"/>
        <v>1348.65</v>
      </c>
      <c r="P32" s="2">
        <f t="shared" si="15"/>
        <v>0.91</v>
      </c>
      <c r="Q32" s="2">
        <f t="shared" si="16"/>
        <v>3.8</v>
      </c>
      <c r="R32" s="2">
        <f t="shared" si="17"/>
        <v>0.05</v>
      </c>
      <c r="S32" s="2">
        <f t="shared" si="18"/>
        <v>1343.94</v>
      </c>
      <c r="T32" s="2">
        <f t="shared" si="19"/>
        <v>0</v>
      </c>
      <c r="U32" s="2">
        <f t="shared" si="20"/>
        <v>1.9530000000000003</v>
      </c>
      <c r="V32" s="2">
        <f t="shared" si="21"/>
        <v>0</v>
      </c>
      <c r="W32" s="2">
        <f t="shared" si="22"/>
        <v>0</v>
      </c>
      <c r="X32" s="2">
        <f t="shared" si="23"/>
        <v>940.76</v>
      </c>
      <c r="Y32" s="2">
        <f t="shared" si="24"/>
        <v>134.38999999999999</v>
      </c>
      <c r="AA32" s="2">
        <v>-1</v>
      </c>
      <c r="AB32" s="2">
        <f t="shared" si="25"/>
        <v>1348.6479999999999</v>
      </c>
      <c r="AC32" s="2">
        <f t="shared" si="26"/>
        <v>0.91</v>
      </c>
      <c r="AD32" s="2">
        <f>ROUND(((((ET32*1.05))-((EU32*1.05)))+AE32),6)</f>
        <v>3.8010000000000002</v>
      </c>
      <c r="AE32" s="2">
        <f t="shared" si="47"/>
        <v>5.2499999999999998E-2</v>
      </c>
      <c r="AF32" s="2">
        <f t="shared" si="47"/>
        <v>1343.9369999999999</v>
      </c>
      <c r="AG32" s="2">
        <f t="shared" si="27"/>
        <v>0</v>
      </c>
      <c r="AH32" s="2">
        <f t="shared" si="48"/>
        <v>1.9530000000000003</v>
      </c>
      <c r="AI32" s="2">
        <f t="shared" si="48"/>
        <v>0</v>
      </c>
      <c r="AJ32" s="2">
        <f t="shared" si="28"/>
        <v>0</v>
      </c>
      <c r="AK32" s="2">
        <v>1284.47</v>
      </c>
      <c r="AL32" s="2">
        <v>0.91</v>
      </c>
      <c r="AM32" s="2">
        <v>3.62</v>
      </c>
      <c r="AN32" s="2">
        <v>0.05</v>
      </c>
      <c r="AO32" s="2">
        <v>1279.94</v>
      </c>
      <c r="AP32" s="2">
        <v>0</v>
      </c>
      <c r="AQ32" s="2">
        <v>1.86</v>
      </c>
      <c r="AR32" s="2">
        <v>0</v>
      </c>
      <c r="AS32" s="2">
        <v>0</v>
      </c>
      <c r="AT32" s="2">
        <v>70</v>
      </c>
      <c r="AU32" s="2">
        <v>10</v>
      </c>
      <c r="AV32" s="2">
        <v>1</v>
      </c>
      <c r="AW32" s="2">
        <v>1</v>
      </c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4</v>
      </c>
      <c r="BJ32" s="2" t="s">
        <v>31</v>
      </c>
      <c r="BM32" s="2">
        <v>0</v>
      </c>
      <c r="BN32" s="2">
        <v>0</v>
      </c>
      <c r="BO32" s="2" t="s">
        <v>3</v>
      </c>
      <c r="BP32" s="2">
        <v>0</v>
      </c>
      <c r="BQ32" s="2">
        <v>1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70</v>
      </c>
      <c r="CA32" s="2">
        <v>10</v>
      </c>
      <c r="CB32" s="2" t="s">
        <v>3</v>
      </c>
      <c r="CE32" s="2">
        <v>0</v>
      </c>
      <c r="CF32" s="2">
        <v>0</v>
      </c>
      <c r="CG32" s="2">
        <v>0</v>
      </c>
      <c r="CM32" s="2">
        <v>0</v>
      </c>
      <c r="CN32" s="2" t="s">
        <v>18</v>
      </c>
      <c r="CO32" s="2">
        <v>0</v>
      </c>
      <c r="CP32" s="2">
        <f t="shared" si="29"/>
        <v>1348.65</v>
      </c>
      <c r="CQ32" s="2">
        <f t="shared" si="30"/>
        <v>0.91</v>
      </c>
      <c r="CR32" s="2">
        <f>(((((ET32*1.05))*BB32-((EU32*1.05))*BS32)+AE32*BS32)*AV32)</f>
        <v>3.8010000000000002</v>
      </c>
      <c r="CS32" s="2">
        <f t="shared" si="31"/>
        <v>5.2499999999999998E-2</v>
      </c>
      <c r="CT32" s="2">
        <f t="shared" si="32"/>
        <v>1343.9369999999999</v>
      </c>
      <c r="CU32" s="2">
        <f t="shared" si="33"/>
        <v>0</v>
      </c>
      <c r="CV32" s="2">
        <f t="shared" si="34"/>
        <v>1.9530000000000003</v>
      </c>
      <c r="CW32" s="2">
        <f t="shared" si="35"/>
        <v>0</v>
      </c>
      <c r="CX32" s="2">
        <f t="shared" si="36"/>
        <v>0</v>
      </c>
      <c r="CY32" s="2">
        <f t="shared" si="37"/>
        <v>940.75800000000004</v>
      </c>
      <c r="CZ32" s="2">
        <f t="shared" si="38"/>
        <v>134.39400000000001</v>
      </c>
      <c r="DB32" s="2">
        <v>6</v>
      </c>
      <c r="DC32" s="2" t="s">
        <v>3</v>
      </c>
      <c r="DD32" s="2" t="s">
        <v>3</v>
      </c>
      <c r="DE32" s="2" t="s">
        <v>19</v>
      </c>
      <c r="DF32" s="2" t="s">
        <v>19</v>
      </c>
      <c r="DG32" s="2" t="s">
        <v>19</v>
      </c>
      <c r="DH32" s="2" t="s">
        <v>3</v>
      </c>
      <c r="DI32" s="2" t="s">
        <v>19</v>
      </c>
      <c r="DJ32" s="2" t="s">
        <v>19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U32" s="2">
        <v>1013</v>
      </c>
      <c r="DV32" s="2" t="s">
        <v>16</v>
      </c>
      <c r="DW32" s="2" t="s">
        <v>16</v>
      </c>
      <c r="DX32" s="2">
        <v>1</v>
      </c>
      <c r="DZ32" s="2" t="s">
        <v>3</v>
      </c>
      <c r="EA32" s="2" t="s">
        <v>3</v>
      </c>
      <c r="EB32" s="2" t="s">
        <v>3</v>
      </c>
      <c r="EC32" s="2" t="s">
        <v>3</v>
      </c>
      <c r="EE32" s="2">
        <v>90740938</v>
      </c>
      <c r="EF32" s="2">
        <v>1</v>
      </c>
      <c r="EG32" s="2" t="s">
        <v>20</v>
      </c>
      <c r="EH32" s="2">
        <v>0</v>
      </c>
      <c r="EI32" s="2" t="s">
        <v>3</v>
      </c>
      <c r="EJ32" s="2">
        <v>4</v>
      </c>
      <c r="EK32" s="2">
        <v>0</v>
      </c>
      <c r="EL32" s="2" t="s">
        <v>21</v>
      </c>
      <c r="EM32" s="2" t="s">
        <v>22</v>
      </c>
      <c r="EO32" s="2" t="s">
        <v>23</v>
      </c>
      <c r="EQ32" s="2">
        <v>1024</v>
      </c>
      <c r="ER32" s="2">
        <v>1284.47</v>
      </c>
      <c r="ES32" s="2">
        <v>0.91</v>
      </c>
      <c r="ET32" s="2">
        <v>3.62</v>
      </c>
      <c r="EU32" s="2">
        <v>0.05</v>
      </c>
      <c r="EV32" s="2">
        <v>1279.94</v>
      </c>
      <c r="EW32" s="2">
        <v>1.86</v>
      </c>
      <c r="EX32" s="2">
        <v>0</v>
      </c>
      <c r="EY32" s="2">
        <v>0</v>
      </c>
      <c r="FQ32" s="2">
        <v>0</v>
      </c>
      <c r="FR32" s="2">
        <v>0</v>
      </c>
      <c r="FS32" s="2">
        <v>0</v>
      </c>
      <c r="FX32" s="2">
        <v>70</v>
      </c>
      <c r="FY32" s="2">
        <v>10</v>
      </c>
      <c r="GA32" s="2" t="s">
        <v>3</v>
      </c>
      <c r="GD32" s="2">
        <v>0</v>
      </c>
      <c r="GF32" s="2">
        <v>-871936348</v>
      </c>
      <c r="GG32" s="2">
        <v>2</v>
      </c>
      <c r="GH32" s="2">
        <v>1</v>
      </c>
      <c r="GI32" s="2">
        <v>-2</v>
      </c>
      <c r="GJ32" s="2">
        <v>0</v>
      </c>
      <c r="GK32" s="2">
        <f>ROUND(R32*(R12)/100,2)</f>
        <v>0.05</v>
      </c>
      <c r="GL32" s="2">
        <f t="shared" si="39"/>
        <v>0</v>
      </c>
      <c r="GM32" s="2">
        <f t="shared" si="40"/>
        <v>2423.85</v>
      </c>
      <c r="GN32" s="2">
        <f t="shared" si="41"/>
        <v>0</v>
      </c>
      <c r="GO32" s="2">
        <f t="shared" si="42"/>
        <v>0</v>
      </c>
      <c r="GP32" s="2">
        <f t="shared" si="43"/>
        <v>2423.85</v>
      </c>
      <c r="GR32" s="2">
        <v>0</v>
      </c>
      <c r="GS32" s="2">
        <v>3</v>
      </c>
      <c r="GT32" s="2">
        <v>0</v>
      </c>
      <c r="GU32" s="2" t="s">
        <v>3</v>
      </c>
      <c r="GV32" s="2">
        <f t="shared" si="44"/>
        <v>0</v>
      </c>
      <c r="GW32" s="2">
        <v>1</v>
      </c>
      <c r="GX32" s="2">
        <f t="shared" si="45"/>
        <v>0</v>
      </c>
      <c r="HA32" s="2">
        <v>0</v>
      </c>
      <c r="HB32" s="2">
        <v>0</v>
      </c>
      <c r="HC32" s="2">
        <f t="shared" si="46"/>
        <v>0</v>
      </c>
      <c r="HE32" s="2" t="s">
        <v>3</v>
      </c>
      <c r="HF32" s="2" t="s">
        <v>3</v>
      </c>
      <c r="HM32" s="2" t="s">
        <v>3</v>
      </c>
      <c r="HN32" s="2" t="s">
        <v>3</v>
      </c>
      <c r="HO32" s="2" t="s">
        <v>3</v>
      </c>
      <c r="HP32" s="2" t="s">
        <v>3</v>
      </c>
      <c r="HQ32" s="2" t="s">
        <v>3</v>
      </c>
      <c r="HS32" s="2">
        <v>0</v>
      </c>
      <c r="IK32" s="2">
        <v>0</v>
      </c>
    </row>
    <row r="33" spans="1:245" x14ac:dyDescent="0.2">
      <c r="A33" s="2">
        <v>17</v>
      </c>
      <c r="B33" s="2">
        <v>1</v>
      </c>
      <c r="C33" s="2">
        <f>ROW(SmtRes!A26)</f>
        <v>26</v>
      </c>
      <c r="D33" s="2">
        <f>ROW(EtalonRes!A24)</f>
        <v>24</v>
      </c>
      <c r="E33" s="2" t="s">
        <v>3</v>
      </c>
      <c r="F33" s="2" t="s">
        <v>33</v>
      </c>
      <c r="G33" s="2" t="s">
        <v>34</v>
      </c>
      <c r="H33" s="2" t="s">
        <v>16</v>
      </c>
      <c r="I33" s="2">
        <v>1</v>
      </c>
      <c r="J33" s="2">
        <v>0</v>
      </c>
      <c r="K33" s="2">
        <v>1</v>
      </c>
      <c r="O33" s="2">
        <f t="shared" si="14"/>
        <v>665.35</v>
      </c>
      <c r="P33" s="2">
        <f t="shared" si="15"/>
        <v>0.61</v>
      </c>
      <c r="Q33" s="2">
        <f t="shared" si="16"/>
        <v>0</v>
      </c>
      <c r="R33" s="2">
        <f t="shared" si="17"/>
        <v>0</v>
      </c>
      <c r="S33" s="2">
        <f t="shared" si="18"/>
        <v>664.74</v>
      </c>
      <c r="T33" s="2">
        <f t="shared" si="19"/>
        <v>0</v>
      </c>
      <c r="U33" s="2">
        <f t="shared" si="20"/>
        <v>0.96600000000000008</v>
      </c>
      <c r="V33" s="2">
        <f t="shared" si="21"/>
        <v>0</v>
      </c>
      <c r="W33" s="2">
        <f t="shared" si="22"/>
        <v>0</v>
      </c>
      <c r="X33" s="2">
        <f t="shared" si="23"/>
        <v>465.32</v>
      </c>
      <c r="Y33" s="2">
        <f t="shared" si="24"/>
        <v>66.47</v>
      </c>
      <c r="AA33" s="2">
        <v>-1</v>
      </c>
      <c r="AB33" s="2">
        <f t="shared" si="25"/>
        <v>665.35450000000003</v>
      </c>
      <c r="AC33" s="2">
        <f t="shared" si="26"/>
        <v>0.61</v>
      </c>
      <c r="AD33" s="2">
        <f>ROUND(((((ET33*1.05))-((EU33*1.05)))+AE33),6)</f>
        <v>0</v>
      </c>
      <c r="AE33" s="2">
        <f t="shared" si="47"/>
        <v>0</v>
      </c>
      <c r="AF33" s="2">
        <f t="shared" si="47"/>
        <v>664.74450000000002</v>
      </c>
      <c r="AG33" s="2">
        <f t="shared" si="27"/>
        <v>0</v>
      </c>
      <c r="AH33" s="2">
        <f t="shared" si="48"/>
        <v>0.96600000000000008</v>
      </c>
      <c r="AI33" s="2">
        <f t="shared" si="48"/>
        <v>0</v>
      </c>
      <c r="AJ33" s="2">
        <f t="shared" si="28"/>
        <v>0</v>
      </c>
      <c r="AK33" s="2">
        <v>633.70000000000005</v>
      </c>
      <c r="AL33" s="2">
        <v>0.61</v>
      </c>
      <c r="AM33" s="2">
        <v>0</v>
      </c>
      <c r="AN33" s="2">
        <v>0</v>
      </c>
      <c r="AO33" s="2">
        <v>633.09</v>
      </c>
      <c r="AP33" s="2">
        <v>0</v>
      </c>
      <c r="AQ33" s="2">
        <v>0.92</v>
      </c>
      <c r="AR33" s="2">
        <v>0</v>
      </c>
      <c r="AS33" s="2">
        <v>0</v>
      </c>
      <c r="AT33" s="2">
        <v>70</v>
      </c>
      <c r="AU33" s="2">
        <v>10</v>
      </c>
      <c r="AV33" s="2">
        <v>1</v>
      </c>
      <c r="AW33" s="2">
        <v>1</v>
      </c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0</v>
      </c>
      <c r="BI33" s="2">
        <v>4</v>
      </c>
      <c r="BJ33" s="2" t="s">
        <v>35</v>
      </c>
      <c r="BM33" s="2">
        <v>0</v>
      </c>
      <c r="BN33" s="2">
        <v>0</v>
      </c>
      <c r="BO33" s="2" t="s">
        <v>3</v>
      </c>
      <c r="BP33" s="2">
        <v>0</v>
      </c>
      <c r="BQ33" s="2">
        <v>1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70</v>
      </c>
      <c r="CA33" s="2">
        <v>10</v>
      </c>
      <c r="CB33" s="2" t="s">
        <v>3</v>
      </c>
      <c r="CE33" s="2">
        <v>0</v>
      </c>
      <c r="CF33" s="2">
        <v>0</v>
      </c>
      <c r="CG33" s="2">
        <v>0</v>
      </c>
      <c r="CM33" s="2">
        <v>0</v>
      </c>
      <c r="CN33" s="2" t="s">
        <v>18</v>
      </c>
      <c r="CO33" s="2">
        <v>0</v>
      </c>
      <c r="CP33" s="2">
        <f t="shared" si="29"/>
        <v>665.35</v>
      </c>
      <c r="CQ33" s="2">
        <f t="shared" si="30"/>
        <v>0.61</v>
      </c>
      <c r="CR33" s="2">
        <f>(((((ET33*1.05))*BB33-((EU33*1.05))*BS33)+AE33*BS33)*AV33)</f>
        <v>0</v>
      </c>
      <c r="CS33" s="2">
        <f t="shared" si="31"/>
        <v>0</v>
      </c>
      <c r="CT33" s="2">
        <f t="shared" si="32"/>
        <v>664.74450000000002</v>
      </c>
      <c r="CU33" s="2">
        <f t="shared" si="33"/>
        <v>0</v>
      </c>
      <c r="CV33" s="2">
        <f t="shared" si="34"/>
        <v>0.96600000000000008</v>
      </c>
      <c r="CW33" s="2">
        <f t="shared" si="35"/>
        <v>0</v>
      </c>
      <c r="CX33" s="2">
        <f t="shared" si="36"/>
        <v>0</v>
      </c>
      <c r="CY33" s="2">
        <f t="shared" si="37"/>
        <v>465.31800000000004</v>
      </c>
      <c r="CZ33" s="2">
        <f t="shared" si="38"/>
        <v>66.47399999999999</v>
      </c>
      <c r="DB33" s="2">
        <v>7</v>
      </c>
      <c r="DC33" s="2" t="s">
        <v>3</v>
      </c>
      <c r="DD33" s="2" t="s">
        <v>3</v>
      </c>
      <c r="DE33" s="2" t="s">
        <v>19</v>
      </c>
      <c r="DF33" s="2" t="s">
        <v>19</v>
      </c>
      <c r="DG33" s="2" t="s">
        <v>19</v>
      </c>
      <c r="DH33" s="2" t="s">
        <v>3</v>
      </c>
      <c r="DI33" s="2" t="s">
        <v>19</v>
      </c>
      <c r="DJ33" s="2" t="s">
        <v>19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U33" s="2">
        <v>1013</v>
      </c>
      <c r="DV33" s="2" t="s">
        <v>16</v>
      </c>
      <c r="DW33" s="2" t="s">
        <v>16</v>
      </c>
      <c r="DX33" s="2">
        <v>1</v>
      </c>
      <c r="DZ33" s="2" t="s">
        <v>3</v>
      </c>
      <c r="EA33" s="2" t="s">
        <v>3</v>
      </c>
      <c r="EB33" s="2" t="s">
        <v>3</v>
      </c>
      <c r="EC33" s="2" t="s">
        <v>3</v>
      </c>
      <c r="EE33" s="2">
        <v>90740938</v>
      </c>
      <c r="EF33" s="2">
        <v>1</v>
      </c>
      <c r="EG33" s="2" t="s">
        <v>20</v>
      </c>
      <c r="EH33" s="2">
        <v>0</v>
      </c>
      <c r="EI33" s="2" t="s">
        <v>3</v>
      </c>
      <c r="EJ33" s="2">
        <v>4</v>
      </c>
      <c r="EK33" s="2">
        <v>0</v>
      </c>
      <c r="EL33" s="2" t="s">
        <v>21</v>
      </c>
      <c r="EM33" s="2" t="s">
        <v>22</v>
      </c>
      <c r="EO33" s="2" t="s">
        <v>23</v>
      </c>
      <c r="EQ33" s="2">
        <v>1024</v>
      </c>
      <c r="ER33" s="2">
        <v>633.70000000000005</v>
      </c>
      <c r="ES33" s="2">
        <v>0.61</v>
      </c>
      <c r="ET33" s="2">
        <v>0</v>
      </c>
      <c r="EU33" s="2">
        <v>0</v>
      </c>
      <c r="EV33" s="2">
        <v>633.09</v>
      </c>
      <c r="EW33" s="2">
        <v>0.92</v>
      </c>
      <c r="EX33" s="2">
        <v>0</v>
      </c>
      <c r="EY33" s="2">
        <v>0</v>
      </c>
      <c r="FQ33" s="2">
        <v>0</v>
      </c>
      <c r="FR33" s="2">
        <v>0</v>
      </c>
      <c r="FS33" s="2">
        <v>0</v>
      </c>
      <c r="FX33" s="2">
        <v>70</v>
      </c>
      <c r="FY33" s="2">
        <v>10</v>
      </c>
      <c r="GA33" s="2" t="s">
        <v>3</v>
      </c>
      <c r="GD33" s="2">
        <v>0</v>
      </c>
      <c r="GF33" s="2">
        <v>1402171177</v>
      </c>
      <c r="GG33" s="2">
        <v>2</v>
      </c>
      <c r="GH33" s="2">
        <v>1</v>
      </c>
      <c r="GI33" s="2">
        <v>-2</v>
      </c>
      <c r="GJ33" s="2">
        <v>0</v>
      </c>
      <c r="GK33" s="2">
        <f>ROUND(R33*(R12)/100,2)</f>
        <v>0</v>
      </c>
      <c r="GL33" s="2">
        <f t="shared" si="39"/>
        <v>0</v>
      </c>
      <c r="GM33" s="2">
        <f t="shared" si="40"/>
        <v>1197.1400000000001</v>
      </c>
      <c r="GN33" s="2">
        <f t="shared" si="41"/>
        <v>0</v>
      </c>
      <c r="GO33" s="2">
        <f t="shared" si="42"/>
        <v>0</v>
      </c>
      <c r="GP33" s="2">
        <f t="shared" si="43"/>
        <v>1197.1400000000001</v>
      </c>
      <c r="GR33" s="2">
        <v>0</v>
      </c>
      <c r="GS33" s="2">
        <v>3</v>
      </c>
      <c r="GT33" s="2">
        <v>0</v>
      </c>
      <c r="GU33" s="2" t="s">
        <v>3</v>
      </c>
      <c r="GV33" s="2">
        <f t="shared" si="44"/>
        <v>0</v>
      </c>
      <c r="GW33" s="2">
        <v>1</v>
      </c>
      <c r="GX33" s="2">
        <f t="shared" si="45"/>
        <v>0</v>
      </c>
      <c r="HA33" s="2">
        <v>0</v>
      </c>
      <c r="HB33" s="2">
        <v>0</v>
      </c>
      <c r="HC33" s="2">
        <f t="shared" si="46"/>
        <v>0</v>
      </c>
      <c r="HE33" s="2" t="s">
        <v>3</v>
      </c>
      <c r="HF33" s="2" t="s">
        <v>3</v>
      </c>
      <c r="HM33" s="2" t="s">
        <v>3</v>
      </c>
      <c r="HN33" s="2" t="s">
        <v>3</v>
      </c>
      <c r="HO33" s="2" t="s">
        <v>3</v>
      </c>
      <c r="HP33" s="2" t="s">
        <v>3</v>
      </c>
      <c r="HQ33" s="2" t="s">
        <v>3</v>
      </c>
      <c r="HS33" s="2">
        <v>0</v>
      </c>
      <c r="IK33" s="2">
        <v>0</v>
      </c>
    </row>
    <row r="34" spans="1:245" x14ac:dyDescent="0.2">
      <c r="A34" s="2">
        <v>17</v>
      </c>
      <c r="B34" s="2">
        <v>1</v>
      </c>
      <c r="C34" s="2">
        <f>ROW(SmtRes!A31)</f>
        <v>31</v>
      </c>
      <c r="D34" s="2">
        <f>ROW(EtalonRes!A28)</f>
        <v>28</v>
      </c>
      <c r="E34" s="2" t="s">
        <v>3</v>
      </c>
      <c r="F34" s="2" t="s">
        <v>51</v>
      </c>
      <c r="G34" s="2" t="s">
        <v>52</v>
      </c>
      <c r="H34" s="2" t="s">
        <v>53</v>
      </c>
      <c r="I34" s="2">
        <f>ROUND((1)/10,9)</f>
        <v>0.1</v>
      </c>
      <c r="J34" s="2">
        <v>0</v>
      </c>
      <c r="K34" s="2">
        <f>ROUND((1)/10,9)</f>
        <v>0.1</v>
      </c>
      <c r="O34" s="2">
        <f t="shared" si="14"/>
        <v>110.57</v>
      </c>
      <c r="P34" s="2">
        <f t="shared" si="15"/>
        <v>2.99</v>
      </c>
      <c r="Q34" s="2">
        <f t="shared" si="16"/>
        <v>0</v>
      </c>
      <c r="R34" s="2">
        <f t="shared" si="17"/>
        <v>0</v>
      </c>
      <c r="S34" s="2">
        <f t="shared" si="18"/>
        <v>107.58</v>
      </c>
      <c r="T34" s="2">
        <f t="shared" si="19"/>
        <v>0</v>
      </c>
      <c r="U34" s="2">
        <f t="shared" si="20"/>
        <v>0.16800000000000001</v>
      </c>
      <c r="V34" s="2">
        <f t="shared" si="21"/>
        <v>0</v>
      </c>
      <c r="W34" s="2">
        <f t="shared" si="22"/>
        <v>0</v>
      </c>
      <c r="X34" s="2">
        <f t="shared" si="23"/>
        <v>75.31</v>
      </c>
      <c r="Y34" s="2">
        <f t="shared" si="24"/>
        <v>10.76</v>
      </c>
      <c r="AA34" s="2">
        <v>-1</v>
      </c>
      <c r="AB34" s="2">
        <f t="shared" si="25"/>
        <v>1105.6600000000001</v>
      </c>
      <c r="AC34" s="2">
        <f t="shared" si="26"/>
        <v>29.87</v>
      </c>
      <c r="AD34" s="2">
        <f t="shared" ref="AD34:AD41" si="49">ROUND((((ET34)-(EU34))+AE34),6)</f>
        <v>0</v>
      </c>
      <c r="AE34" s="2">
        <f t="shared" ref="AE34:AF41" si="50">ROUND((EU34),6)</f>
        <v>0</v>
      </c>
      <c r="AF34" s="2">
        <f t="shared" si="50"/>
        <v>1075.79</v>
      </c>
      <c r="AG34" s="2">
        <f t="shared" si="27"/>
        <v>0</v>
      </c>
      <c r="AH34" s="2">
        <f t="shared" ref="AH34:AI41" si="51">(EW34)</f>
        <v>1.68</v>
      </c>
      <c r="AI34" s="2">
        <f t="shared" si="51"/>
        <v>0</v>
      </c>
      <c r="AJ34" s="2">
        <f t="shared" si="28"/>
        <v>0</v>
      </c>
      <c r="AK34" s="2">
        <v>1105.6600000000001</v>
      </c>
      <c r="AL34" s="2">
        <v>29.87</v>
      </c>
      <c r="AM34" s="2">
        <v>0</v>
      </c>
      <c r="AN34" s="2">
        <v>0</v>
      </c>
      <c r="AO34" s="2">
        <v>1075.79</v>
      </c>
      <c r="AP34" s="2">
        <v>0</v>
      </c>
      <c r="AQ34" s="2">
        <v>1.68</v>
      </c>
      <c r="AR34" s="2">
        <v>0</v>
      </c>
      <c r="AS34" s="2">
        <v>0</v>
      </c>
      <c r="AT34" s="2">
        <v>70</v>
      </c>
      <c r="AU34" s="2">
        <v>10</v>
      </c>
      <c r="AV34" s="2">
        <v>1</v>
      </c>
      <c r="AW34" s="2">
        <v>1</v>
      </c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4</v>
      </c>
      <c r="BJ34" s="2" t="s">
        <v>54</v>
      </c>
      <c r="BM34" s="2">
        <v>0</v>
      </c>
      <c r="BN34" s="2">
        <v>0</v>
      </c>
      <c r="BO34" s="2" t="s">
        <v>3</v>
      </c>
      <c r="BP34" s="2">
        <v>0</v>
      </c>
      <c r="BQ34" s="2">
        <v>1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70</v>
      </c>
      <c r="CA34" s="2">
        <v>10</v>
      </c>
      <c r="CB34" s="2" t="s">
        <v>3</v>
      </c>
      <c r="CE34" s="2">
        <v>0</v>
      </c>
      <c r="CF34" s="2">
        <v>0</v>
      </c>
      <c r="CG34" s="2">
        <v>0</v>
      </c>
      <c r="CM34" s="2">
        <v>0</v>
      </c>
      <c r="CN34" s="2" t="s">
        <v>3</v>
      </c>
      <c r="CO34" s="2">
        <v>0</v>
      </c>
      <c r="CP34" s="2">
        <f t="shared" si="29"/>
        <v>110.57</v>
      </c>
      <c r="CQ34" s="2">
        <f t="shared" si="30"/>
        <v>29.87</v>
      </c>
      <c r="CR34" s="2">
        <f t="shared" ref="CR34:CR41" si="52">((((ET34)*BB34-(EU34)*BS34)+AE34*BS34)*AV34)</f>
        <v>0</v>
      </c>
      <c r="CS34" s="2">
        <f t="shared" si="31"/>
        <v>0</v>
      </c>
      <c r="CT34" s="2">
        <f t="shared" si="32"/>
        <v>1075.79</v>
      </c>
      <c r="CU34" s="2">
        <f t="shared" si="33"/>
        <v>0</v>
      </c>
      <c r="CV34" s="2">
        <f t="shared" si="34"/>
        <v>1.68</v>
      </c>
      <c r="CW34" s="2">
        <f t="shared" si="35"/>
        <v>0</v>
      </c>
      <c r="CX34" s="2">
        <f t="shared" si="36"/>
        <v>0</v>
      </c>
      <c r="CY34" s="2">
        <f t="shared" si="37"/>
        <v>75.305999999999997</v>
      </c>
      <c r="CZ34" s="2">
        <f t="shared" si="38"/>
        <v>10.757999999999999</v>
      </c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U34" s="2">
        <v>1010</v>
      </c>
      <c r="DV34" s="2" t="s">
        <v>53</v>
      </c>
      <c r="DW34" s="2" t="s">
        <v>53</v>
      </c>
      <c r="DX34" s="2">
        <v>10</v>
      </c>
      <c r="DZ34" s="2" t="s">
        <v>3</v>
      </c>
      <c r="EA34" s="2" t="s">
        <v>3</v>
      </c>
      <c r="EB34" s="2" t="s">
        <v>3</v>
      </c>
      <c r="EC34" s="2" t="s">
        <v>3</v>
      </c>
      <c r="EE34" s="2">
        <v>90740938</v>
      </c>
      <c r="EF34" s="2">
        <v>1</v>
      </c>
      <c r="EG34" s="2" t="s">
        <v>20</v>
      </c>
      <c r="EH34" s="2">
        <v>0</v>
      </c>
      <c r="EI34" s="2" t="s">
        <v>3</v>
      </c>
      <c r="EJ34" s="2">
        <v>4</v>
      </c>
      <c r="EK34" s="2">
        <v>0</v>
      </c>
      <c r="EL34" s="2" t="s">
        <v>21</v>
      </c>
      <c r="EM34" s="2" t="s">
        <v>22</v>
      </c>
      <c r="EO34" s="2" t="s">
        <v>3</v>
      </c>
      <c r="EQ34" s="2">
        <v>1024</v>
      </c>
      <c r="ER34" s="2">
        <v>1105.6600000000001</v>
      </c>
      <c r="ES34" s="2">
        <v>29.87</v>
      </c>
      <c r="ET34" s="2">
        <v>0</v>
      </c>
      <c r="EU34" s="2">
        <v>0</v>
      </c>
      <c r="EV34" s="2">
        <v>1075.79</v>
      </c>
      <c r="EW34" s="2">
        <v>1.68</v>
      </c>
      <c r="EX34" s="2">
        <v>0</v>
      </c>
      <c r="EY34" s="2">
        <v>0</v>
      </c>
      <c r="FQ34" s="2">
        <v>0</v>
      </c>
      <c r="FR34" s="2">
        <v>0</v>
      </c>
      <c r="FS34" s="2">
        <v>0</v>
      </c>
      <c r="FX34" s="2">
        <v>70</v>
      </c>
      <c r="FY34" s="2">
        <v>10</v>
      </c>
      <c r="GA34" s="2" t="s">
        <v>3</v>
      </c>
      <c r="GD34" s="2">
        <v>0</v>
      </c>
      <c r="GF34" s="2">
        <v>-1111332816</v>
      </c>
      <c r="GG34" s="2">
        <v>2</v>
      </c>
      <c r="GH34" s="2">
        <v>1</v>
      </c>
      <c r="GI34" s="2">
        <v>-2</v>
      </c>
      <c r="GJ34" s="2">
        <v>0</v>
      </c>
      <c r="GK34" s="2">
        <f>ROUND(R34*(R12)/100,2)</f>
        <v>0</v>
      </c>
      <c r="GL34" s="2">
        <f t="shared" si="39"/>
        <v>0</v>
      </c>
      <c r="GM34" s="2">
        <f t="shared" si="40"/>
        <v>196.64</v>
      </c>
      <c r="GN34" s="2">
        <f t="shared" si="41"/>
        <v>0</v>
      </c>
      <c r="GO34" s="2">
        <f t="shared" si="42"/>
        <v>0</v>
      </c>
      <c r="GP34" s="2">
        <f t="shared" si="43"/>
        <v>196.64</v>
      </c>
      <c r="GR34" s="2">
        <v>0</v>
      </c>
      <c r="GS34" s="2">
        <v>3</v>
      </c>
      <c r="GT34" s="2">
        <v>0</v>
      </c>
      <c r="GU34" s="2" t="s">
        <v>3</v>
      </c>
      <c r="GV34" s="2">
        <f t="shared" si="44"/>
        <v>0</v>
      </c>
      <c r="GW34" s="2">
        <v>1</v>
      </c>
      <c r="GX34" s="2">
        <f t="shared" si="45"/>
        <v>0</v>
      </c>
      <c r="HA34" s="2">
        <v>0</v>
      </c>
      <c r="HB34" s="2">
        <v>0</v>
      </c>
      <c r="HC34" s="2">
        <f t="shared" si="46"/>
        <v>0</v>
      </c>
      <c r="HE34" s="2" t="s">
        <v>3</v>
      </c>
      <c r="HF34" s="2" t="s">
        <v>3</v>
      </c>
      <c r="HM34" s="2" t="s">
        <v>3</v>
      </c>
      <c r="HN34" s="2" t="s">
        <v>3</v>
      </c>
      <c r="HO34" s="2" t="s">
        <v>3</v>
      </c>
      <c r="HP34" s="2" t="s">
        <v>3</v>
      </c>
      <c r="HQ34" s="2" t="s">
        <v>3</v>
      </c>
      <c r="HS34" s="2">
        <v>0</v>
      </c>
      <c r="IK34" s="2">
        <v>0</v>
      </c>
    </row>
    <row r="35" spans="1:245" x14ac:dyDescent="0.2">
      <c r="A35" s="2">
        <v>18</v>
      </c>
      <c r="B35" s="2">
        <v>1</v>
      </c>
      <c r="C35" s="2">
        <v>31</v>
      </c>
      <c r="E35" s="2" t="s">
        <v>3</v>
      </c>
      <c r="F35" s="2" t="s">
        <v>55</v>
      </c>
      <c r="G35" s="2" t="s">
        <v>56</v>
      </c>
      <c r="H35" s="2" t="s">
        <v>57</v>
      </c>
      <c r="I35" s="2">
        <f>I34*J35</f>
        <v>1</v>
      </c>
      <c r="J35" s="2">
        <v>10</v>
      </c>
      <c r="K35" s="2">
        <v>10</v>
      </c>
      <c r="O35" s="2">
        <f t="shared" si="14"/>
        <v>2043.35</v>
      </c>
      <c r="P35" s="2">
        <f t="shared" si="15"/>
        <v>2043.35</v>
      </c>
      <c r="Q35" s="2">
        <f t="shared" si="16"/>
        <v>0</v>
      </c>
      <c r="R35" s="2">
        <f t="shared" si="17"/>
        <v>0</v>
      </c>
      <c r="S35" s="2">
        <f t="shared" si="18"/>
        <v>0</v>
      </c>
      <c r="T35" s="2">
        <f t="shared" si="19"/>
        <v>0</v>
      </c>
      <c r="U35" s="2">
        <f t="shared" si="20"/>
        <v>0</v>
      </c>
      <c r="V35" s="2">
        <f t="shared" si="21"/>
        <v>0</v>
      </c>
      <c r="W35" s="2">
        <f t="shared" si="22"/>
        <v>0</v>
      </c>
      <c r="X35" s="2">
        <f t="shared" si="23"/>
        <v>0</v>
      </c>
      <c r="Y35" s="2">
        <f t="shared" si="24"/>
        <v>0</v>
      </c>
      <c r="AA35" s="2">
        <v>-1</v>
      </c>
      <c r="AB35" s="2">
        <f t="shared" si="25"/>
        <v>2043.35</v>
      </c>
      <c r="AC35" s="2">
        <f t="shared" si="26"/>
        <v>2043.35</v>
      </c>
      <c r="AD35" s="2">
        <f t="shared" si="49"/>
        <v>0</v>
      </c>
      <c r="AE35" s="2">
        <f t="shared" si="50"/>
        <v>0</v>
      </c>
      <c r="AF35" s="2">
        <f t="shared" si="50"/>
        <v>0</v>
      </c>
      <c r="AG35" s="2">
        <f t="shared" si="27"/>
        <v>0</v>
      </c>
      <c r="AH35" s="2">
        <f t="shared" si="51"/>
        <v>0</v>
      </c>
      <c r="AI35" s="2">
        <f t="shared" si="51"/>
        <v>0</v>
      </c>
      <c r="AJ35" s="2">
        <f t="shared" si="28"/>
        <v>0</v>
      </c>
      <c r="AK35" s="2">
        <v>2043.35</v>
      </c>
      <c r="AL35" s="2">
        <v>2043.35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70</v>
      </c>
      <c r="AU35" s="2">
        <v>10</v>
      </c>
      <c r="AV35" s="2">
        <v>1</v>
      </c>
      <c r="AW35" s="2">
        <v>1</v>
      </c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3</v>
      </c>
      <c r="BI35" s="2">
        <v>4</v>
      </c>
      <c r="BJ35" s="2" t="s">
        <v>3</v>
      </c>
      <c r="BM35" s="2">
        <v>0</v>
      </c>
      <c r="BN35" s="2">
        <v>0</v>
      </c>
      <c r="BO35" s="2" t="s">
        <v>3</v>
      </c>
      <c r="BP35" s="2">
        <v>0</v>
      </c>
      <c r="BQ35" s="2">
        <v>1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70</v>
      </c>
      <c r="CA35" s="2">
        <v>10</v>
      </c>
      <c r="CB35" s="2" t="s">
        <v>3</v>
      </c>
      <c r="CE35" s="2">
        <v>0</v>
      </c>
      <c r="CF35" s="2">
        <v>0</v>
      </c>
      <c r="CG35" s="2">
        <v>0</v>
      </c>
      <c r="CM35" s="2">
        <v>0</v>
      </c>
      <c r="CN35" s="2" t="s">
        <v>3</v>
      </c>
      <c r="CO35" s="2">
        <v>0</v>
      </c>
      <c r="CP35" s="2">
        <f t="shared" si="29"/>
        <v>2043.35</v>
      </c>
      <c r="CQ35" s="2">
        <f t="shared" si="30"/>
        <v>2043.35</v>
      </c>
      <c r="CR35" s="2">
        <f t="shared" si="52"/>
        <v>0</v>
      </c>
      <c r="CS35" s="2">
        <f t="shared" si="31"/>
        <v>0</v>
      </c>
      <c r="CT35" s="2">
        <f t="shared" si="32"/>
        <v>0</v>
      </c>
      <c r="CU35" s="2">
        <f t="shared" si="33"/>
        <v>0</v>
      </c>
      <c r="CV35" s="2">
        <f t="shared" si="34"/>
        <v>0</v>
      </c>
      <c r="CW35" s="2">
        <f t="shared" si="35"/>
        <v>0</v>
      </c>
      <c r="CX35" s="2">
        <f t="shared" si="36"/>
        <v>0</v>
      </c>
      <c r="CY35" s="2">
        <f t="shared" si="37"/>
        <v>0</v>
      </c>
      <c r="CZ35" s="2">
        <f t="shared" si="38"/>
        <v>0</v>
      </c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U35" s="2">
        <v>1013</v>
      </c>
      <c r="DV35" s="2" t="s">
        <v>57</v>
      </c>
      <c r="DW35" s="2" t="s">
        <v>57</v>
      </c>
      <c r="DX35" s="2">
        <v>1</v>
      </c>
      <c r="DZ35" s="2" t="s">
        <v>3</v>
      </c>
      <c r="EA35" s="2" t="s">
        <v>3</v>
      </c>
      <c r="EB35" s="2" t="s">
        <v>3</v>
      </c>
      <c r="EC35" s="2" t="s">
        <v>3</v>
      </c>
      <c r="EE35" s="2">
        <v>90740938</v>
      </c>
      <c r="EF35" s="2">
        <v>1</v>
      </c>
      <c r="EG35" s="2" t="s">
        <v>20</v>
      </c>
      <c r="EH35" s="2">
        <v>0</v>
      </c>
      <c r="EI35" s="2" t="s">
        <v>3</v>
      </c>
      <c r="EJ35" s="2">
        <v>4</v>
      </c>
      <c r="EK35" s="2">
        <v>0</v>
      </c>
      <c r="EL35" s="2" t="s">
        <v>21</v>
      </c>
      <c r="EM35" s="2" t="s">
        <v>22</v>
      </c>
      <c r="EO35" s="2" t="s">
        <v>3</v>
      </c>
      <c r="EQ35" s="2">
        <v>1024</v>
      </c>
      <c r="ER35" s="2">
        <v>2043.35</v>
      </c>
      <c r="ES35" s="2">
        <v>2043.35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Z35" s="2">
        <v>5</v>
      </c>
      <c r="FC35" s="2">
        <v>1</v>
      </c>
      <c r="FD35" s="2">
        <v>18</v>
      </c>
      <c r="FF35" s="2">
        <v>2444</v>
      </c>
      <c r="FQ35" s="2">
        <v>0</v>
      </c>
      <c r="FR35" s="2">
        <v>0</v>
      </c>
      <c r="FS35" s="2">
        <v>0</v>
      </c>
      <c r="FX35" s="2">
        <v>70</v>
      </c>
      <c r="FY35" s="2">
        <v>10</v>
      </c>
      <c r="GA35" s="2" t="s">
        <v>58</v>
      </c>
      <c r="GD35" s="2">
        <v>0</v>
      </c>
      <c r="GF35" s="2">
        <v>567467704</v>
      </c>
      <c r="GG35" s="2">
        <v>2</v>
      </c>
      <c r="GH35" s="2">
        <v>3</v>
      </c>
      <c r="GI35" s="2">
        <v>-2</v>
      </c>
      <c r="GJ35" s="2">
        <v>0</v>
      </c>
      <c r="GK35" s="2">
        <f>ROUND(R35*(R12)/100,2)</f>
        <v>0</v>
      </c>
      <c r="GL35" s="2">
        <f t="shared" si="39"/>
        <v>0</v>
      </c>
      <c r="GM35" s="2">
        <f t="shared" si="40"/>
        <v>2043.35</v>
      </c>
      <c r="GN35" s="2">
        <f t="shared" si="41"/>
        <v>0</v>
      </c>
      <c r="GO35" s="2">
        <f t="shared" si="42"/>
        <v>0</v>
      </c>
      <c r="GP35" s="2">
        <f t="shared" si="43"/>
        <v>2043.35</v>
      </c>
      <c r="GR35" s="2">
        <v>1</v>
      </c>
      <c r="GS35" s="2">
        <v>1</v>
      </c>
      <c r="GT35" s="2">
        <v>0</v>
      </c>
      <c r="GU35" s="2" t="s">
        <v>3</v>
      </c>
      <c r="GV35" s="2">
        <f t="shared" si="44"/>
        <v>0</v>
      </c>
      <c r="GW35" s="2">
        <v>1</v>
      </c>
      <c r="GX35" s="2">
        <f t="shared" si="45"/>
        <v>0</v>
      </c>
      <c r="HA35" s="2">
        <v>0</v>
      </c>
      <c r="HB35" s="2">
        <v>0</v>
      </c>
      <c r="HC35" s="2">
        <f t="shared" si="46"/>
        <v>0</v>
      </c>
      <c r="HE35" s="2" t="s">
        <v>59</v>
      </c>
      <c r="HF35" s="2" t="s">
        <v>32</v>
      </c>
      <c r="HM35" s="2" t="s">
        <v>3</v>
      </c>
      <c r="HN35" s="2" t="s">
        <v>3</v>
      </c>
      <c r="HO35" s="2" t="s">
        <v>3</v>
      </c>
      <c r="HP35" s="2" t="s">
        <v>3</v>
      </c>
      <c r="HQ35" s="2" t="s">
        <v>3</v>
      </c>
      <c r="HS35" s="2">
        <v>0</v>
      </c>
      <c r="IK35" s="2">
        <v>0</v>
      </c>
    </row>
    <row r="36" spans="1:245" x14ac:dyDescent="0.2">
      <c r="A36" s="2">
        <v>17</v>
      </c>
      <c r="B36" s="2">
        <v>1</v>
      </c>
      <c r="C36" s="2">
        <f>ROW(SmtRes!A39)</f>
        <v>39</v>
      </c>
      <c r="D36" s="2">
        <f>ROW(EtalonRes!A35)</f>
        <v>35</v>
      </c>
      <c r="E36" s="2" t="s">
        <v>60</v>
      </c>
      <c r="F36" s="2" t="s">
        <v>61</v>
      </c>
      <c r="G36" s="2" t="s">
        <v>62</v>
      </c>
      <c r="H36" s="2" t="s">
        <v>48</v>
      </c>
      <c r="I36" s="2">
        <f>ROUND(2,9)</f>
        <v>2</v>
      </c>
      <c r="J36" s="2">
        <v>0</v>
      </c>
      <c r="K36" s="2">
        <f>ROUND(2,9)</f>
        <v>2</v>
      </c>
      <c r="O36" s="2">
        <f t="shared" si="14"/>
        <v>3184.08</v>
      </c>
      <c r="P36" s="2">
        <f t="shared" si="15"/>
        <v>1106.24</v>
      </c>
      <c r="Q36" s="2">
        <f t="shared" si="16"/>
        <v>29.8</v>
      </c>
      <c r="R36" s="2">
        <f t="shared" si="17"/>
        <v>0.18</v>
      </c>
      <c r="S36" s="2">
        <f t="shared" si="18"/>
        <v>2048.04</v>
      </c>
      <c r="T36" s="2">
        <f t="shared" si="19"/>
        <v>0</v>
      </c>
      <c r="U36" s="2">
        <f t="shared" si="20"/>
        <v>3.38</v>
      </c>
      <c r="V36" s="2">
        <f t="shared" si="21"/>
        <v>0</v>
      </c>
      <c r="W36" s="2">
        <f t="shared" si="22"/>
        <v>0</v>
      </c>
      <c r="X36" s="2">
        <f t="shared" si="23"/>
        <v>1433.63</v>
      </c>
      <c r="Y36" s="2">
        <f t="shared" si="24"/>
        <v>204.8</v>
      </c>
      <c r="AA36" s="2">
        <v>90973531</v>
      </c>
      <c r="AB36" s="2">
        <f t="shared" si="25"/>
        <v>1592.04</v>
      </c>
      <c r="AC36" s="2">
        <f t="shared" si="26"/>
        <v>553.12</v>
      </c>
      <c r="AD36" s="2">
        <f t="shared" si="49"/>
        <v>14.9</v>
      </c>
      <c r="AE36" s="2">
        <f t="shared" si="50"/>
        <v>0.09</v>
      </c>
      <c r="AF36" s="2">
        <f t="shared" si="50"/>
        <v>1024.02</v>
      </c>
      <c r="AG36" s="2">
        <f t="shared" si="27"/>
        <v>0</v>
      </c>
      <c r="AH36" s="2">
        <f t="shared" si="51"/>
        <v>1.69</v>
      </c>
      <c r="AI36" s="2">
        <f t="shared" si="51"/>
        <v>0</v>
      </c>
      <c r="AJ36" s="2">
        <f t="shared" si="28"/>
        <v>0</v>
      </c>
      <c r="AK36" s="2">
        <v>1592.04</v>
      </c>
      <c r="AL36" s="2">
        <v>553.12</v>
      </c>
      <c r="AM36" s="2">
        <v>14.9</v>
      </c>
      <c r="AN36" s="2">
        <v>0.09</v>
      </c>
      <c r="AO36" s="2">
        <v>1024.02</v>
      </c>
      <c r="AP36" s="2">
        <v>0</v>
      </c>
      <c r="AQ36" s="2">
        <v>1.69</v>
      </c>
      <c r="AR36" s="2">
        <v>0</v>
      </c>
      <c r="AS36" s="2">
        <v>0</v>
      </c>
      <c r="AT36" s="2">
        <v>70</v>
      </c>
      <c r="AU36" s="2">
        <v>10</v>
      </c>
      <c r="AV36" s="2">
        <v>1</v>
      </c>
      <c r="AW36" s="2">
        <v>1</v>
      </c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4</v>
      </c>
      <c r="BJ36" s="2" t="s">
        <v>63</v>
      </c>
      <c r="BM36" s="2">
        <v>0</v>
      </c>
      <c r="BN36" s="2">
        <v>0</v>
      </c>
      <c r="BO36" s="2" t="s">
        <v>3</v>
      </c>
      <c r="BP36" s="2">
        <v>0</v>
      </c>
      <c r="BQ36" s="2">
        <v>1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70</v>
      </c>
      <c r="CA36" s="2">
        <v>10</v>
      </c>
      <c r="CB36" s="2" t="s">
        <v>3</v>
      </c>
      <c r="CE36" s="2">
        <v>0</v>
      </c>
      <c r="CF36" s="2">
        <v>0</v>
      </c>
      <c r="CG36" s="2">
        <v>0</v>
      </c>
      <c r="CM36" s="2">
        <v>0</v>
      </c>
      <c r="CN36" s="2" t="s">
        <v>3</v>
      </c>
      <c r="CO36" s="2">
        <v>0</v>
      </c>
      <c r="CP36" s="2">
        <f t="shared" si="29"/>
        <v>3184.08</v>
      </c>
      <c r="CQ36" s="2">
        <f t="shared" si="30"/>
        <v>553.12</v>
      </c>
      <c r="CR36" s="2">
        <f t="shared" si="52"/>
        <v>14.9</v>
      </c>
      <c r="CS36" s="2">
        <f t="shared" si="31"/>
        <v>0.09</v>
      </c>
      <c r="CT36" s="2">
        <f t="shared" si="32"/>
        <v>1024.02</v>
      </c>
      <c r="CU36" s="2">
        <f t="shared" si="33"/>
        <v>0</v>
      </c>
      <c r="CV36" s="2">
        <f t="shared" si="34"/>
        <v>1.69</v>
      </c>
      <c r="CW36" s="2">
        <f t="shared" si="35"/>
        <v>0</v>
      </c>
      <c r="CX36" s="2">
        <f t="shared" si="36"/>
        <v>0</v>
      </c>
      <c r="CY36" s="2">
        <f t="shared" si="37"/>
        <v>1433.6279999999999</v>
      </c>
      <c r="CZ36" s="2">
        <f t="shared" si="38"/>
        <v>204.804</v>
      </c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U36" s="2">
        <v>1010</v>
      </c>
      <c r="DV36" s="2" t="s">
        <v>48</v>
      </c>
      <c r="DW36" s="2" t="s">
        <v>48</v>
      </c>
      <c r="DX36" s="2">
        <v>1</v>
      </c>
      <c r="DZ36" s="2" t="s">
        <v>3</v>
      </c>
      <c r="EA36" s="2" t="s">
        <v>3</v>
      </c>
      <c r="EB36" s="2" t="s">
        <v>3</v>
      </c>
      <c r="EC36" s="2" t="s">
        <v>3</v>
      </c>
      <c r="EE36" s="2">
        <v>90740938</v>
      </c>
      <c r="EF36" s="2">
        <v>1</v>
      </c>
      <c r="EG36" s="2" t="s">
        <v>20</v>
      </c>
      <c r="EH36" s="2">
        <v>0</v>
      </c>
      <c r="EI36" s="2" t="s">
        <v>3</v>
      </c>
      <c r="EJ36" s="2">
        <v>4</v>
      </c>
      <c r="EK36" s="2">
        <v>0</v>
      </c>
      <c r="EL36" s="2" t="s">
        <v>21</v>
      </c>
      <c r="EM36" s="2" t="s">
        <v>22</v>
      </c>
      <c r="EO36" s="2" t="s">
        <v>3</v>
      </c>
      <c r="EQ36" s="2">
        <v>0</v>
      </c>
      <c r="ER36" s="2">
        <v>1592.04</v>
      </c>
      <c r="ES36" s="2">
        <v>553.12</v>
      </c>
      <c r="ET36" s="2">
        <v>14.9</v>
      </c>
      <c r="EU36" s="2">
        <v>0.09</v>
      </c>
      <c r="EV36" s="2">
        <v>1024.02</v>
      </c>
      <c r="EW36" s="2">
        <v>1.69</v>
      </c>
      <c r="EX36" s="2">
        <v>0</v>
      </c>
      <c r="EY36" s="2">
        <v>0</v>
      </c>
      <c r="FQ36" s="2">
        <v>0</v>
      </c>
      <c r="FR36" s="2">
        <v>0</v>
      </c>
      <c r="FS36" s="2">
        <v>0</v>
      </c>
      <c r="FX36" s="2">
        <v>70</v>
      </c>
      <c r="FY36" s="2">
        <v>10</v>
      </c>
      <c r="GA36" s="2" t="s">
        <v>3</v>
      </c>
      <c r="GD36" s="2">
        <v>0</v>
      </c>
      <c r="GF36" s="2">
        <v>1281972868</v>
      </c>
      <c r="GG36" s="2">
        <v>2</v>
      </c>
      <c r="GH36" s="2">
        <v>1</v>
      </c>
      <c r="GI36" s="2">
        <v>-2</v>
      </c>
      <c r="GJ36" s="2">
        <v>0</v>
      </c>
      <c r="GK36" s="2">
        <f>ROUND(R36*(R12)/100,2)</f>
        <v>0.19</v>
      </c>
      <c r="GL36" s="2">
        <f t="shared" si="39"/>
        <v>0</v>
      </c>
      <c r="GM36" s="2">
        <f t="shared" si="40"/>
        <v>4822.7</v>
      </c>
      <c r="GN36" s="2">
        <f t="shared" si="41"/>
        <v>0</v>
      </c>
      <c r="GO36" s="2">
        <f t="shared" si="42"/>
        <v>0</v>
      </c>
      <c r="GP36" s="2">
        <f t="shared" si="43"/>
        <v>4822.7</v>
      </c>
      <c r="GR36" s="2">
        <v>0</v>
      </c>
      <c r="GS36" s="2">
        <v>3</v>
      </c>
      <c r="GT36" s="2">
        <v>0</v>
      </c>
      <c r="GU36" s="2" t="s">
        <v>3</v>
      </c>
      <c r="GV36" s="2">
        <f t="shared" si="44"/>
        <v>0</v>
      </c>
      <c r="GW36" s="2">
        <v>1</v>
      </c>
      <c r="GX36" s="2">
        <f t="shared" si="45"/>
        <v>0</v>
      </c>
      <c r="HA36" s="2">
        <v>0</v>
      </c>
      <c r="HB36" s="2">
        <v>0</v>
      </c>
      <c r="HC36" s="2">
        <f t="shared" si="46"/>
        <v>0</v>
      </c>
      <c r="HE36" s="2" t="s">
        <v>3</v>
      </c>
      <c r="HF36" s="2" t="s">
        <v>3</v>
      </c>
      <c r="HM36" s="2" t="s">
        <v>3</v>
      </c>
      <c r="HN36" s="2" t="s">
        <v>3</v>
      </c>
      <c r="HO36" s="2" t="s">
        <v>3</v>
      </c>
      <c r="HP36" s="2" t="s">
        <v>3</v>
      </c>
      <c r="HQ36" s="2" t="s">
        <v>3</v>
      </c>
      <c r="HS36" s="2">
        <v>0</v>
      </c>
      <c r="IK36" s="2">
        <v>0</v>
      </c>
    </row>
    <row r="37" spans="1:245" x14ac:dyDescent="0.2">
      <c r="A37" s="2">
        <v>18</v>
      </c>
      <c r="B37" s="2">
        <v>1</v>
      </c>
      <c r="C37" s="2">
        <v>38</v>
      </c>
      <c r="E37" s="2" t="s">
        <v>64</v>
      </c>
      <c r="F37" s="2" t="s">
        <v>55</v>
      </c>
      <c r="G37" s="2" t="s">
        <v>56</v>
      </c>
      <c r="H37" s="2" t="s">
        <v>57</v>
      </c>
      <c r="I37" s="2">
        <f>I36*J37</f>
        <v>1</v>
      </c>
      <c r="J37" s="2">
        <v>0.5</v>
      </c>
      <c r="K37" s="2">
        <v>0.5</v>
      </c>
      <c r="O37" s="2">
        <f t="shared" si="14"/>
        <v>2043.35</v>
      </c>
      <c r="P37" s="2">
        <f t="shared" si="15"/>
        <v>2043.35</v>
      </c>
      <c r="Q37" s="2">
        <f t="shared" si="16"/>
        <v>0</v>
      </c>
      <c r="R37" s="2">
        <f t="shared" si="17"/>
        <v>0</v>
      </c>
      <c r="S37" s="2">
        <f t="shared" si="18"/>
        <v>0</v>
      </c>
      <c r="T37" s="2">
        <f t="shared" si="19"/>
        <v>0</v>
      </c>
      <c r="U37" s="2">
        <f t="shared" si="20"/>
        <v>0</v>
      </c>
      <c r="V37" s="2">
        <f t="shared" si="21"/>
        <v>0</v>
      </c>
      <c r="W37" s="2">
        <f t="shared" si="22"/>
        <v>0</v>
      </c>
      <c r="X37" s="2">
        <f t="shared" si="23"/>
        <v>0</v>
      </c>
      <c r="Y37" s="2">
        <f t="shared" si="24"/>
        <v>0</v>
      </c>
      <c r="AA37" s="2">
        <v>90973531</v>
      </c>
      <c r="AB37" s="2">
        <f t="shared" si="25"/>
        <v>2043.35</v>
      </c>
      <c r="AC37" s="2">
        <f t="shared" si="26"/>
        <v>2043.35</v>
      </c>
      <c r="AD37" s="2">
        <f t="shared" si="49"/>
        <v>0</v>
      </c>
      <c r="AE37" s="2">
        <f t="shared" si="50"/>
        <v>0</v>
      </c>
      <c r="AF37" s="2">
        <f t="shared" si="50"/>
        <v>0</v>
      </c>
      <c r="AG37" s="2">
        <f t="shared" si="27"/>
        <v>0</v>
      </c>
      <c r="AH37" s="2">
        <f t="shared" si="51"/>
        <v>0</v>
      </c>
      <c r="AI37" s="2">
        <f t="shared" si="51"/>
        <v>0</v>
      </c>
      <c r="AJ37" s="2">
        <f t="shared" si="28"/>
        <v>0</v>
      </c>
      <c r="AK37" s="2">
        <v>2043.35</v>
      </c>
      <c r="AL37" s="2">
        <v>2043.35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70</v>
      </c>
      <c r="AU37" s="2">
        <v>10</v>
      </c>
      <c r="AV37" s="2">
        <v>1</v>
      </c>
      <c r="AW37" s="2">
        <v>1</v>
      </c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3</v>
      </c>
      <c r="BI37" s="2">
        <v>4</v>
      </c>
      <c r="BJ37" s="2" t="s">
        <v>3</v>
      </c>
      <c r="BM37" s="2">
        <v>0</v>
      </c>
      <c r="BN37" s="2">
        <v>0</v>
      </c>
      <c r="BO37" s="2" t="s">
        <v>3</v>
      </c>
      <c r="BP37" s="2">
        <v>0</v>
      </c>
      <c r="BQ37" s="2">
        <v>1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70</v>
      </c>
      <c r="CA37" s="2">
        <v>10</v>
      </c>
      <c r="CB37" s="2" t="s">
        <v>3</v>
      </c>
      <c r="CE37" s="2">
        <v>0</v>
      </c>
      <c r="CF37" s="2">
        <v>0</v>
      </c>
      <c r="CG37" s="2">
        <v>0</v>
      </c>
      <c r="CM37" s="2">
        <v>0</v>
      </c>
      <c r="CN37" s="2" t="s">
        <v>3</v>
      </c>
      <c r="CO37" s="2">
        <v>0</v>
      </c>
      <c r="CP37" s="2">
        <f t="shared" si="29"/>
        <v>2043.35</v>
      </c>
      <c r="CQ37" s="2">
        <f t="shared" si="30"/>
        <v>2043.35</v>
      </c>
      <c r="CR37" s="2">
        <f t="shared" si="52"/>
        <v>0</v>
      </c>
      <c r="CS37" s="2">
        <f t="shared" si="31"/>
        <v>0</v>
      </c>
      <c r="CT37" s="2">
        <f t="shared" si="32"/>
        <v>0</v>
      </c>
      <c r="CU37" s="2">
        <f t="shared" si="33"/>
        <v>0</v>
      </c>
      <c r="CV37" s="2">
        <f t="shared" si="34"/>
        <v>0</v>
      </c>
      <c r="CW37" s="2">
        <f t="shared" si="35"/>
        <v>0</v>
      </c>
      <c r="CX37" s="2">
        <f t="shared" si="36"/>
        <v>0</v>
      </c>
      <c r="CY37" s="2">
        <f t="shared" si="37"/>
        <v>0</v>
      </c>
      <c r="CZ37" s="2">
        <f t="shared" si="38"/>
        <v>0</v>
      </c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U37" s="2">
        <v>1013</v>
      </c>
      <c r="DV37" s="2" t="s">
        <v>57</v>
      </c>
      <c r="DW37" s="2" t="s">
        <v>57</v>
      </c>
      <c r="DX37" s="2">
        <v>1</v>
      </c>
      <c r="DZ37" s="2" t="s">
        <v>3</v>
      </c>
      <c r="EA37" s="2" t="s">
        <v>3</v>
      </c>
      <c r="EB37" s="2" t="s">
        <v>3</v>
      </c>
      <c r="EC37" s="2" t="s">
        <v>3</v>
      </c>
      <c r="EE37" s="2">
        <v>90740938</v>
      </c>
      <c r="EF37" s="2">
        <v>1</v>
      </c>
      <c r="EG37" s="2" t="s">
        <v>20</v>
      </c>
      <c r="EH37" s="2">
        <v>0</v>
      </c>
      <c r="EI37" s="2" t="s">
        <v>3</v>
      </c>
      <c r="EJ37" s="2">
        <v>4</v>
      </c>
      <c r="EK37" s="2">
        <v>0</v>
      </c>
      <c r="EL37" s="2" t="s">
        <v>21</v>
      </c>
      <c r="EM37" s="2" t="s">
        <v>22</v>
      </c>
      <c r="EO37" s="2" t="s">
        <v>3</v>
      </c>
      <c r="EQ37" s="2">
        <v>0</v>
      </c>
      <c r="ER37" s="2">
        <v>2043.35</v>
      </c>
      <c r="ES37" s="2">
        <v>2043.35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Z37" s="2">
        <v>5</v>
      </c>
      <c r="FC37" s="2">
        <v>1</v>
      </c>
      <c r="FD37" s="2">
        <v>18</v>
      </c>
      <c r="FF37" s="2">
        <v>2444</v>
      </c>
      <c r="FQ37" s="2">
        <v>0</v>
      </c>
      <c r="FR37" s="2">
        <v>0</v>
      </c>
      <c r="FS37" s="2">
        <v>0</v>
      </c>
      <c r="FX37" s="2">
        <v>70</v>
      </c>
      <c r="FY37" s="2">
        <v>10</v>
      </c>
      <c r="GA37" s="2" t="s">
        <v>58</v>
      </c>
      <c r="GD37" s="2">
        <v>0</v>
      </c>
      <c r="GF37" s="2">
        <v>567467704</v>
      </c>
      <c r="GG37" s="2">
        <v>2</v>
      </c>
      <c r="GH37" s="2">
        <v>3</v>
      </c>
      <c r="GI37" s="2">
        <v>-2</v>
      </c>
      <c r="GJ37" s="2">
        <v>0</v>
      </c>
      <c r="GK37" s="2">
        <f>ROUND(R37*(R12)/100,2)</f>
        <v>0</v>
      </c>
      <c r="GL37" s="2">
        <f t="shared" si="39"/>
        <v>0</v>
      </c>
      <c r="GM37" s="2">
        <f t="shared" si="40"/>
        <v>2043.35</v>
      </c>
      <c r="GN37" s="2">
        <f t="shared" si="41"/>
        <v>0</v>
      </c>
      <c r="GO37" s="2">
        <f t="shared" si="42"/>
        <v>0</v>
      </c>
      <c r="GP37" s="2">
        <f t="shared" si="43"/>
        <v>2043.35</v>
      </c>
      <c r="GR37" s="2">
        <v>1</v>
      </c>
      <c r="GS37" s="2">
        <v>1</v>
      </c>
      <c r="GT37" s="2">
        <v>0</v>
      </c>
      <c r="GU37" s="2" t="s">
        <v>3</v>
      </c>
      <c r="GV37" s="2">
        <f t="shared" si="44"/>
        <v>0</v>
      </c>
      <c r="GW37" s="2">
        <v>1</v>
      </c>
      <c r="GX37" s="2">
        <f t="shared" si="45"/>
        <v>0</v>
      </c>
      <c r="HA37" s="2">
        <v>0</v>
      </c>
      <c r="HB37" s="2">
        <v>0</v>
      </c>
      <c r="HC37" s="2">
        <f t="shared" si="46"/>
        <v>0</v>
      </c>
      <c r="HE37" s="2" t="s">
        <v>59</v>
      </c>
      <c r="HF37" s="2" t="s">
        <v>32</v>
      </c>
      <c r="HM37" s="2" t="s">
        <v>3</v>
      </c>
      <c r="HN37" s="2" t="s">
        <v>3</v>
      </c>
      <c r="HO37" s="2" t="s">
        <v>3</v>
      </c>
      <c r="HP37" s="2" t="s">
        <v>3</v>
      </c>
      <c r="HQ37" s="2" t="s">
        <v>3</v>
      </c>
      <c r="HS37" s="2">
        <v>0</v>
      </c>
      <c r="IK37" s="2">
        <v>0</v>
      </c>
    </row>
    <row r="38" spans="1:245" x14ac:dyDescent="0.2">
      <c r="A38" s="2">
        <v>18</v>
      </c>
      <c r="B38" s="2">
        <v>1</v>
      </c>
      <c r="C38" s="2">
        <v>39</v>
      </c>
      <c r="E38" s="2" t="s">
        <v>65</v>
      </c>
      <c r="F38" s="2" t="s">
        <v>55</v>
      </c>
      <c r="G38" s="2" t="s">
        <v>66</v>
      </c>
      <c r="H38" s="2" t="s">
        <v>57</v>
      </c>
      <c r="I38" s="2">
        <f>I36*J38</f>
        <v>1</v>
      </c>
      <c r="J38" s="2">
        <v>0.5</v>
      </c>
      <c r="K38" s="2">
        <v>0.5</v>
      </c>
      <c r="O38" s="2">
        <f t="shared" si="14"/>
        <v>3165.35</v>
      </c>
      <c r="P38" s="2">
        <f t="shared" si="15"/>
        <v>3165.35</v>
      </c>
      <c r="Q38" s="2">
        <f t="shared" si="16"/>
        <v>0</v>
      </c>
      <c r="R38" s="2">
        <f t="shared" si="17"/>
        <v>0</v>
      </c>
      <c r="S38" s="2">
        <f t="shared" si="18"/>
        <v>0</v>
      </c>
      <c r="T38" s="2">
        <f t="shared" si="19"/>
        <v>0</v>
      </c>
      <c r="U38" s="2">
        <f t="shared" si="20"/>
        <v>0</v>
      </c>
      <c r="V38" s="2">
        <f t="shared" si="21"/>
        <v>0</v>
      </c>
      <c r="W38" s="2">
        <f t="shared" si="22"/>
        <v>0</v>
      </c>
      <c r="X38" s="2">
        <f t="shared" si="23"/>
        <v>0</v>
      </c>
      <c r="Y38" s="2">
        <f t="shared" si="24"/>
        <v>0</v>
      </c>
      <c r="AA38" s="2">
        <v>90973531</v>
      </c>
      <c r="AB38" s="2">
        <f t="shared" si="25"/>
        <v>3165.35</v>
      </c>
      <c r="AC38" s="2">
        <f t="shared" si="26"/>
        <v>3165.35</v>
      </c>
      <c r="AD38" s="2">
        <f t="shared" si="49"/>
        <v>0</v>
      </c>
      <c r="AE38" s="2">
        <f t="shared" si="50"/>
        <v>0</v>
      </c>
      <c r="AF38" s="2">
        <f t="shared" si="50"/>
        <v>0</v>
      </c>
      <c r="AG38" s="2">
        <f t="shared" si="27"/>
        <v>0</v>
      </c>
      <c r="AH38" s="2">
        <f t="shared" si="51"/>
        <v>0</v>
      </c>
      <c r="AI38" s="2">
        <f t="shared" si="51"/>
        <v>0</v>
      </c>
      <c r="AJ38" s="2">
        <f t="shared" si="28"/>
        <v>0</v>
      </c>
      <c r="AK38" s="2">
        <v>3165.3500000000004</v>
      </c>
      <c r="AL38" s="2">
        <v>3165.3500000000004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70</v>
      </c>
      <c r="AU38" s="2">
        <v>10</v>
      </c>
      <c r="AV38" s="2">
        <v>1</v>
      </c>
      <c r="AW38" s="2">
        <v>1</v>
      </c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4</v>
      </c>
      <c r="BJ38" s="2" t="s">
        <v>3</v>
      </c>
      <c r="BM38" s="2">
        <v>0</v>
      </c>
      <c r="BN38" s="2">
        <v>0</v>
      </c>
      <c r="BO38" s="2" t="s">
        <v>3</v>
      </c>
      <c r="BP38" s="2">
        <v>0</v>
      </c>
      <c r="BQ38" s="2">
        <v>1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70</v>
      </c>
      <c r="CA38" s="2">
        <v>10</v>
      </c>
      <c r="CB38" s="2" t="s">
        <v>3</v>
      </c>
      <c r="CE38" s="2">
        <v>0</v>
      </c>
      <c r="CF38" s="2">
        <v>0</v>
      </c>
      <c r="CG38" s="2">
        <v>0</v>
      </c>
      <c r="CM38" s="2">
        <v>0</v>
      </c>
      <c r="CN38" s="2" t="s">
        <v>3</v>
      </c>
      <c r="CO38" s="2">
        <v>0</v>
      </c>
      <c r="CP38" s="2">
        <f t="shared" si="29"/>
        <v>3165.35</v>
      </c>
      <c r="CQ38" s="2">
        <f t="shared" si="30"/>
        <v>3165.35</v>
      </c>
      <c r="CR38" s="2">
        <f t="shared" si="52"/>
        <v>0</v>
      </c>
      <c r="CS38" s="2">
        <f t="shared" si="31"/>
        <v>0</v>
      </c>
      <c r="CT38" s="2">
        <f t="shared" si="32"/>
        <v>0</v>
      </c>
      <c r="CU38" s="2">
        <f t="shared" si="33"/>
        <v>0</v>
      </c>
      <c r="CV38" s="2">
        <f t="shared" si="34"/>
        <v>0</v>
      </c>
      <c r="CW38" s="2">
        <f t="shared" si="35"/>
        <v>0</v>
      </c>
      <c r="CX38" s="2">
        <f t="shared" si="36"/>
        <v>0</v>
      </c>
      <c r="CY38" s="2">
        <f t="shared" si="37"/>
        <v>0</v>
      </c>
      <c r="CZ38" s="2">
        <f t="shared" si="38"/>
        <v>0</v>
      </c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U38" s="2">
        <v>1013</v>
      </c>
      <c r="DV38" s="2" t="s">
        <v>57</v>
      </c>
      <c r="DW38" s="2" t="s">
        <v>57</v>
      </c>
      <c r="DX38" s="2">
        <v>1</v>
      </c>
      <c r="DZ38" s="2" t="s">
        <v>3</v>
      </c>
      <c r="EA38" s="2" t="s">
        <v>3</v>
      </c>
      <c r="EB38" s="2" t="s">
        <v>3</v>
      </c>
      <c r="EC38" s="2" t="s">
        <v>3</v>
      </c>
      <c r="EE38" s="2">
        <v>90740938</v>
      </c>
      <c r="EF38" s="2">
        <v>1</v>
      </c>
      <c r="EG38" s="2" t="s">
        <v>20</v>
      </c>
      <c r="EH38" s="2">
        <v>0</v>
      </c>
      <c r="EI38" s="2" t="s">
        <v>3</v>
      </c>
      <c r="EJ38" s="2">
        <v>4</v>
      </c>
      <c r="EK38" s="2">
        <v>0</v>
      </c>
      <c r="EL38" s="2" t="s">
        <v>21</v>
      </c>
      <c r="EM38" s="2" t="s">
        <v>22</v>
      </c>
      <c r="EO38" s="2" t="s">
        <v>3</v>
      </c>
      <c r="EQ38" s="2">
        <v>0</v>
      </c>
      <c r="ER38" s="2">
        <v>3165.3500000000004</v>
      </c>
      <c r="ES38" s="2">
        <v>3165.3500000000004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Z38" s="2">
        <v>5</v>
      </c>
      <c r="FC38" s="2">
        <v>1</v>
      </c>
      <c r="FD38" s="2">
        <v>18</v>
      </c>
      <c r="FF38" s="2">
        <v>3786</v>
      </c>
      <c r="FQ38" s="2">
        <v>0</v>
      </c>
      <c r="FR38" s="2">
        <v>0</v>
      </c>
      <c r="FS38" s="2">
        <v>0</v>
      </c>
      <c r="FX38" s="2">
        <v>70</v>
      </c>
      <c r="FY38" s="2">
        <v>10</v>
      </c>
      <c r="GA38" s="2" t="s">
        <v>67</v>
      </c>
      <c r="GD38" s="2">
        <v>0</v>
      </c>
      <c r="GF38" s="2">
        <v>1616711660</v>
      </c>
      <c r="GG38" s="2">
        <v>2</v>
      </c>
      <c r="GH38" s="2">
        <v>3</v>
      </c>
      <c r="GI38" s="2">
        <v>-2</v>
      </c>
      <c r="GJ38" s="2">
        <v>0</v>
      </c>
      <c r="GK38" s="2">
        <f>ROUND(R38*(R12)/100,2)</f>
        <v>0</v>
      </c>
      <c r="GL38" s="2">
        <f t="shared" si="39"/>
        <v>0</v>
      </c>
      <c r="GM38" s="2">
        <f t="shared" si="40"/>
        <v>3165.35</v>
      </c>
      <c r="GN38" s="2">
        <f t="shared" si="41"/>
        <v>0</v>
      </c>
      <c r="GO38" s="2">
        <f t="shared" si="42"/>
        <v>0</v>
      </c>
      <c r="GP38" s="2">
        <f t="shared" si="43"/>
        <v>3165.35</v>
      </c>
      <c r="GR38" s="2">
        <v>1</v>
      </c>
      <c r="GS38" s="2">
        <v>1</v>
      </c>
      <c r="GT38" s="2">
        <v>0</v>
      </c>
      <c r="GU38" s="2" t="s">
        <v>3</v>
      </c>
      <c r="GV38" s="2">
        <f t="shared" si="44"/>
        <v>0</v>
      </c>
      <c r="GW38" s="2">
        <v>1</v>
      </c>
      <c r="GX38" s="2">
        <f t="shared" si="45"/>
        <v>0</v>
      </c>
      <c r="HA38" s="2">
        <v>0</v>
      </c>
      <c r="HB38" s="2">
        <v>0</v>
      </c>
      <c r="HC38" s="2">
        <f t="shared" si="46"/>
        <v>0</v>
      </c>
      <c r="HE38" s="2" t="s">
        <v>59</v>
      </c>
      <c r="HF38" s="2" t="s">
        <v>32</v>
      </c>
      <c r="HM38" s="2" t="s">
        <v>3</v>
      </c>
      <c r="HN38" s="2" t="s">
        <v>3</v>
      </c>
      <c r="HO38" s="2" t="s">
        <v>3</v>
      </c>
      <c r="HP38" s="2" t="s">
        <v>3</v>
      </c>
      <c r="HQ38" s="2" t="s">
        <v>3</v>
      </c>
      <c r="HS38" s="2">
        <v>0</v>
      </c>
      <c r="IK38" s="2">
        <v>0</v>
      </c>
    </row>
    <row r="39" spans="1:245" x14ac:dyDescent="0.2">
      <c r="A39" s="2">
        <v>17</v>
      </c>
      <c r="B39" s="2">
        <v>1</v>
      </c>
      <c r="C39" s="2">
        <f>ROW(SmtRes!A44)</f>
        <v>44</v>
      </c>
      <c r="D39" s="2">
        <f>ROW(EtalonRes!A39)</f>
        <v>39</v>
      </c>
      <c r="E39" s="2" t="s">
        <v>3</v>
      </c>
      <c r="F39" s="2" t="s">
        <v>68</v>
      </c>
      <c r="G39" s="2" t="s">
        <v>69</v>
      </c>
      <c r="H39" s="2" t="s">
        <v>53</v>
      </c>
      <c r="I39" s="2">
        <f>ROUND((1)/10,9)</f>
        <v>0.1</v>
      </c>
      <c r="J39" s="2">
        <v>0</v>
      </c>
      <c r="K39" s="2">
        <f>ROUND((1)/10,9)</f>
        <v>0.1</v>
      </c>
      <c r="O39" s="2">
        <f t="shared" si="14"/>
        <v>114.11</v>
      </c>
      <c r="P39" s="2">
        <f t="shared" si="15"/>
        <v>3.97</v>
      </c>
      <c r="Q39" s="2">
        <f t="shared" si="16"/>
        <v>0</v>
      </c>
      <c r="R39" s="2">
        <f t="shared" si="17"/>
        <v>0</v>
      </c>
      <c r="S39" s="2">
        <f t="shared" si="18"/>
        <v>110.14</v>
      </c>
      <c r="T39" s="2">
        <f t="shared" si="19"/>
        <v>0</v>
      </c>
      <c r="U39" s="2">
        <f t="shared" si="20"/>
        <v>0.17200000000000001</v>
      </c>
      <c r="V39" s="2">
        <f t="shared" si="21"/>
        <v>0</v>
      </c>
      <c r="W39" s="2">
        <f t="shared" si="22"/>
        <v>0</v>
      </c>
      <c r="X39" s="2">
        <f t="shared" si="23"/>
        <v>77.099999999999994</v>
      </c>
      <c r="Y39" s="2">
        <f t="shared" si="24"/>
        <v>11.01</v>
      </c>
      <c r="AA39" s="2">
        <v>-1</v>
      </c>
      <c r="AB39" s="2">
        <f t="shared" si="25"/>
        <v>1141.08</v>
      </c>
      <c r="AC39" s="2">
        <f t="shared" si="26"/>
        <v>39.68</v>
      </c>
      <c r="AD39" s="2">
        <f t="shared" si="49"/>
        <v>0</v>
      </c>
      <c r="AE39" s="2">
        <f t="shared" si="50"/>
        <v>0</v>
      </c>
      <c r="AF39" s="2">
        <f t="shared" si="50"/>
        <v>1101.4000000000001</v>
      </c>
      <c r="AG39" s="2">
        <f t="shared" si="27"/>
        <v>0</v>
      </c>
      <c r="AH39" s="2">
        <f t="shared" si="51"/>
        <v>1.72</v>
      </c>
      <c r="AI39" s="2">
        <f t="shared" si="51"/>
        <v>0</v>
      </c>
      <c r="AJ39" s="2">
        <f t="shared" si="28"/>
        <v>0</v>
      </c>
      <c r="AK39" s="2">
        <v>1141.08</v>
      </c>
      <c r="AL39" s="2">
        <v>39.68</v>
      </c>
      <c r="AM39" s="2">
        <v>0</v>
      </c>
      <c r="AN39" s="2">
        <v>0</v>
      </c>
      <c r="AO39" s="2">
        <v>1101.4000000000001</v>
      </c>
      <c r="AP39" s="2">
        <v>0</v>
      </c>
      <c r="AQ39" s="2">
        <v>1.72</v>
      </c>
      <c r="AR39" s="2">
        <v>0</v>
      </c>
      <c r="AS39" s="2">
        <v>0</v>
      </c>
      <c r="AT39" s="2">
        <v>70</v>
      </c>
      <c r="AU39" s="2">
        <v>10</v>
      </c>
      <c r="AV39" s="2">
        <v>1</v>
      </c>
      <c r="AW39" s="2">
        <v>1</v>
      </c>
      <c r="AZ39" s="2">
        <v>1</v>
      </c>
      <c r="BA39" s="2">
        <v>1</v>
      </c>
      <c r="BB39" s="2">
        <v>1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0</v>
      </c>
      <c r="BI39" s="2">
        <v>4</v>
      </c>
      <c r="BJ39" s="2" t="s">
        <v>70</v>
      </c>
      <c r="BM39" s="2">
        <v>0</v>
      </c>
      <c r="BN39" s="2">
        <v>0</v>
      </c>
      <c r="BO39" s="2" t="s">
        <v>3</v>
      </c>
      <c r="BP39" s="2">
        <v>0</v>
      </c>
      <c r="BQ39" s="2">
        <v>1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70</v>
      </c>
      <c r="CA39" s="2">
        <v>10</v>
      </c>
      <c r="CB39" s="2" t="s">
        <v>3</v>
      </c>
      <c r="CE39" s="2">
        <v>0</v>
      </c>
      <c r="CF39" s="2">
        <v>0</v>
      </c>
      <c r="CG39" s="2">
        <v>0</v>
      </c>
      <c r="CM39" s="2">
        <v>0</v>
      </c>
      <c r="CN39" s="2" t="s">
        <v>3</v>
      </c>
      <c r="CO39" s="2">
        <v>0</v>
      </c>
      <c r="CP39" s="2">
        <f t="shared" si="29"/>
        <v>114.11</v>
      </c>
      <c r="CQ39" s="2">
        <f t="shared" si="30"/>
        <v>39.68</v>
      </c>
      <c r="CR39" s="2">
        <f t="shared" si="52"/>
        <v>0</v>
      </c>
      <c r="CS39" s="2">
        <f t="shared" si="31"/>
        <v>0</v>
      </c>
      <c r="CT39" s="2">
        <f t="shared" si="32"/>
        <v>1101.4000000000001</v>
      </c>
      <c r="CU39" s="2">
        <f t="shared" si="33"/>
        <v>0</v>
      </c>
      <c r="CV39" s="2">
        <f t="shared" si="34"/>
        <v>1.72</v>
      </c>
      <c r="CW39" s="2">
        <f t="shared" si="35"/>
        <v>0</v>
      </c>
      <c r="CX39" s="2">
        <f t="shared" si="36"/>
        <v>0</v>
      </c>
      <c r="CY39" s="2">
        <f t="shared" si="37"/>
        <v>77.097999999999999</v>
      </c>
      <c r="CZ39" s="2">
        <f t="shared" si="38"/>
        <v>11.014000000000001</v>
      </c>
      <c r="DC39" s="2" t="s">
        <v>3</v>
      </c>
      <c r="DD39" s="2" t="s">
        <v>3</v>
      </c>
      <c r="DE39" s="2" t="s">
        <v>3</v>
      </c>
      <c r="DF39" s="2" t="s">
        <v>3</v>
      </c>
      <c r="DG39" s="2" t="s">
        <v>3</v>
      </c>
      <c r="DH39" s="2" t="s">
        <v>3</v>
      </c>
      <c r="DI39" s="2" t="s">
        <v>3</v>
      </c>
      <c r="DJ39" s="2" t="s">
        <v>3</v>
      </c>
      <c r="DK39" s="2" t="s">
        <v>3</v>
      </c>
      <c r="DL39" s="2" t="s">
        <v>3</v>
      </c>
      <c r="DM39" s="2" t="s">
        <v>3</v>
      </c>
      <c r="DN39" s="2">
        <v>0</v>
      </c>
      <c r="DO39" s="2">
        <v>0</v>
      </c>
      <c r="DP39" s="2">
        <v>1</v>
      </c>
      <c r="DQ39" s="2">
        <v>1</v>
      </c>
      <c r="DU39" s="2">
        <v>1010</v>
      </c>
      <c r="DV39" s="2" t="s">
        <v>53</v>
      </c>
      <c r="DW39" s="2" t="s">
        <v>53</v>
      </c>
      <c r="DX39" s="2">
        <v>10</v>
      </c>
      <c r="DZ39" s="2" t="s">
        <v>3</v>
      </c>
      <c r="EA39" s="2" t="s">
        <v>3</v>
      </c>
      <c r="EB39" s="2" t="s">
        <v>3</v>
      </c>
      <c r="EC39" s="2" t="s">
        <v>3</v>
      </c>
      <c r="EE39" s="2">
        <v>90740938</v>
      </c>
      <c r="EF39" s="2">
        <v>1</v>
      </c>
      <c r="EG39" s="2" t="s">
        <v>20</v>
      </c>
      <c r="EH39" s="2">
        <v>0</v>
      </c>
      <c r="EI39" s="2" t="s">
        <v>3</v>
      </c>
      <c r="EJ39" s="2">
        <v>4</v>
      </c>
      <c r="EK39" s="2">
        <v>0</v>
      </c>
      <c r="EL39" s="2" t="s">
        <v>21</v>
      </c>
      <c r="EM39" s="2" t="s">
        <v>22</v>
      </c>
      <c r="EO39" s="2" t="s">
        <v>3</v>
      </c>
      <c r="EQ39" s="2">
        <v>1024</v>
      </c>
      <c r="ER39" s="2">
        <v>1141.08</v>
      </c>
      <c r="ES39" s="2">
        <v>39.68</v>
      </c>
      <c r="ET39" s="2">
        <v>0</v>
      </c>
      <c r="EU39" s="2">
        <v>0</v>
      </c>
      <c r="EV39" s="2">
        <v>1101.4000000000001</v>
      </c>
      <c r="EW39" s="2">
        <v>1.72</v>
      </c>
      <c r="EX39" s="2">
        <v>0</v>
      </c>
      <c r="EY39" s="2">
        <v>0</v>
      </c>
      <c r="FQ39" s="2">
        <v>0</v>
      </c>
      <c r="FR39" s="2">
        <v>0</v>
      </c>
      <c r="FS39" s="2">
        <v>0</v>
      </c>
      <c r="FX39" s="2">
        <v>70</v>
      </c>
      <c r="FY39" s="2">
        <v>10</v>
      </c>
      <c r="GA39" s="2" t="s">
        <v>3</v>
      </c>
      <c r="GD39" s="2">
        <v>0</v>
      </c>
      <c r="GF39" s="2">
        <v>-808691984</v>
      </c>
      <c r="GG39" s="2">
        <v>2</v>
      </c>
      <c r="GH39" s="2">
        <v>1</v>
      </c>
      <c r="GI39" s="2">
        <v>-2</v>
      </c>
      <c r="GJ39" s="2">
        <v>0</v>
      </c>
      <c r="GK39" s="2">
        <f>ROUND(R39*(R12)/100,2)</f>
        <v>0</v>
      </c>
      <c r="GL39" s="2">
        <f t="shared" si="39"/>
        <v>0</v>
      </c>
      <c r="GM39" s="2">
        <f t="shared" si="40"/>
        <v>202.22</v>
      </c>
      <c r="GN39" s="2">
        <f t="shared" si="41"/>
        <v>0</v>
      </c>
      <c r="GO39" s="2">
        <f t="shared" si="42"/>
        <v>0</v>
      </c>
      <c r="GP39" s="2">
        <f t="shared" si="43"/>
        <v>202.22</v>
      </c>
      <c r="GR39" s="2">
        <v>0</v>
      </c>
      <c r="GS39" s="2">
        <v>3</v>
      </c>
      <c r="GT39" s="2">
        <v>0</v>
      </c>
      <c r="GU39" s="2" t="s">
        <v>3</v>
      </c>
      <c r="GV39" s="2">
        <f t="shared" si="44"/>
        <v>0</v>
      </c>
      <c r="GW39" s="2">
        <v>1</v>
      </c>
      <c r="GX39" s="2">
        <f t="shared" si="45"/>
        <v>0</v>
      </c>
      <c r="HA39" s="2">
        <v>0</v>
      </c>
      <c r="HB39" s="2">
        <v>0</v>
      </c>
      <c r="HC39" s="2">
        <f t="shared" si="46"/>
        <v>0</v>
      </c>
      <c r="HE39" s="2" t="s">
        <v>3</v>
      </c>
      <c r="HF39" s="2" t="s">
        <v>3</v>
      </c>
      <c r="HM39" s="2" t="s">
        <v>3</v>
      </c>
      <c r="HN39" s="2" t="s">
        <v>3</v>
      </c>
      <c r="HO39" s="2" t="s">
        <v>3</v>
      </c>
      <c r="HP39" s="2" t="s">
        <v>3</v>
      </c>
      <c r="HQ39" s="2" t="s">
        <v>3</v>
      </c>
      <c r="HS39" s="2">
        <v>0</v>
      </c>
      <c r="IK39" s="2">
        <v>0</v>
      </c>
    </row>
    <row r="40" spans="1:245" x14ac:dyDescent="0.2">
      <c r="A40" s="2">
        <v>18</v>
      </c>
      <c r="B40" s="2">
        <v>1</v>
      </c>
      <c r="C40" s="2">
        <v>42</v>
      </c>
      <c r="E40" s="2" t="s">
        <v>3</v>
      </c>
      <c r="F40" s="2" t="s">
        <v>71</v>
      </c>
      <c r="G40" s="2" t="s">
        <v>72</v>
      </c>
      <c r="H40" s="2" t="s">
        <v>48</v>
      </c>
      <c r="I40" s="2">
        <f>I39*J40</f>
        <v>1</v>
      </c>
      <c r="J40" s="2">
        <v>10</v>
      </c>
      <c r="K40" s="2">
        <v>10</v>
      </c>
      <c r="O40" s="2">
        <f t="shared" si="14"/>
        <v>1438.37</v>
      </c>
      <c r="P40" s="2">
        <f t="shared" si="15"/>
        <v>1438.37</v>
      </c>
      <c r="Q40" s="2">
        <f t="shared" si="16"/>
        <v>0</v>
      </c>
      <c r="R40" s="2">
        <f t="shared" si="17"/>
        <v>0</v>
      </c>
      <c r="S40" s="2">
        <f t="shared" si="18"/>
        <v>0</v>
      </c>
      <c r="T40" s="2">
        <f t="shared" si="19"/>
        <v>0</v>
      </c>
      <c r="U40" s="2">
        <f t="shared" si="20"/>
        <v>0</v>
      </c>
      <c r="V40" s="2">
        <f t="shared" si="21"/>
        <v>0</v>
      </c>
      <c r="W40" s="2">
        <f t="shared" si="22"/>
        <v>0</v>
      </c>
      <c r="X40" s="2">
        <f t="shared" si="23"/>
        <v>0</v>
      </c>
      <c r="Y40" s="2">
        <f t="shared" si="24"/>
        <v>0</v>
      </c>
      <c r="AA40" s="2">
        <v>-1</v>
      </c>
      <c r="AB40" s="2">
        <f t="shared" si="25"/>
        <v>1438.37</v>
      </c>
      <c r="AC40" s="2">
        <f t="shared" si="26"/>
        <v>1438.37</v>
      </c>
      <c r="AD40" s="2">
        <f t="shared" si="49"/>
        <v>0</v>
      </c>
      <c r="AE40" s="2">
        <f t="shared" si="50"/>
        <v>0</v>
      </c>
      <c r="AF40" s="2">
        <f t="shared" si="50"/>
        <v>0</v>
      </c>
      <c r="AG40" s="2">
        <f t="shared" si="27"/>
        <v>0</v>
      </c>
      <c r="AH40" s="2">
        <f t="shared" si="51"/>
        <v>0</v>
      </c>
      <c r="AI40" s="2">
        <f t="shared" si="51"/>
        <v>0</v>
      </c>
      <c r="AJ40" s="2">
        <f t="shared" si="28"/>
        <v>0</v>
      </c>
      <c r="AK40" s="2">
        <v>1438.37</v>
      </c>
      <c r="AL40" s="2">
        <v>1438.37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70</v>
      </c>
      <c r="AU40" s="2">
        <v>10</v>
      </c>
      <c r="AV40" s="2">
        <v>1</v>
      </c>
      <c r="AW40" s="2">
        <v>1</v>
      </c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4</v>
      </c>
      <c r="BJ40" s="2" t="s">
        <v>73</v>
      </c>
      <c r="BM40" s="2">
        <v>0</v>
      </c>
      <c r="BN40" s="2">
        <v>0</v>
      </c>
      <c r="BO40" s="2" t="s">
        <v>3</v>
      </c>
      <c r="BP40" s="2">
        <v>0</v>
      </c>
      <c r="BQ40" s="2">
        <v>1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70</v>
      </c>
      <c r="CA40" s="2">
        <v>10</v>
      </c>
      <c r="CB40" s="2" t="s">
        <v>3</v>
      </c>
      <c r="CE40" s="2">
        <v>0</v>
      </c>
      <c r="CF40" s="2">
        <v>0</v>
      </c>
      <c r="CG40" s="2">
        <v>0</v>
      </c>
      <c r="CM40" s="2">
        <v>0</v>
      </c>
      <c r="CN40" s="2" t="s">
        <v>3</v>
      </c>
      <c r="CO40" s="2">
        <v>0</v>
      </c>
      <c r="CP40" s="2">
        <f t="shared" si="29"/>
        <v>1438.37</v>
      </c>
      <c r="CQ40" s="2">
        <f t="shared" si="30"/>
        <v>1438.37</v>
      </c>
      <c r="CR40" s="2">
        <f t="shared" si="52"/>
        <v>0</v>
      </c>
      <c r="CS40" s="2">
        <f t="shared" si="31"/>
        <v>0</v>
      </c>
      <c r="CT40" s="2">
        <f t="shared" si="32"/>
        <v>0</v>
      </c>
      <c r="CU40" s="2">
        <f t="shared" si="33"/>
        <v>0</v>
      </c>
      <c r="CV40" s="2">
        <f t="shared" si="34"/>
        <v>0</v>
      </c>
      <c r="CW40" s="2">
        <f t="shared" si="35"/>
        <v>0</v>
      </c>
      <c r="CX40" s="2">
        <f t="shared" si="36"/>
        <v>0</v>
      </c>
      <c r="CY40" s="2">
        <f t="shared" si="37"/>
        <v>0</v>
      </c>
      <c r="CZ40" s="2">
        <f t="shared" si="38"/>
        <v>0</v>
      </c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U40" s="2">
        <v>1010</v>
      </c>
      <c r="DV40" s="2" t="s">
        <v>48</v>
      </c>
      <c r="DW40" s="2" t="s">
        <v>48</v>
      </c>
      <c r="DX40" s="2">
        <v>1</v>
      </c>
      <c r="DZ40" s="2" t="s">
        <v>3</v>
      </c>
      <c r="EA40" s="2" t="s">
        <v>3</v>
      </c>
      <c r="EB40" s="2" t="s">
        <v>3</v>
      </c>
      <c r="EC40" s="2" t="s">
        <v>3</v>
      </c>
      <c r="EE40" s="2">
        <v>90740938</v>
      </c>
      <c r="EF40" s="2">
        <v>1</v>
      </c>
      <c r="EG40" s="2" t="s">
        <v>20</v>
      </c>
      <c r="EH40" s="2">
        <v>0</v>
      </c>
      <c r="EI40" s="2" t="s">
        <v>3</v>
      </c>
      <c r="EJ40" s="2">
        <v>4</v>
      </c>
      <c r="EK40" s="2">
        <v>0</v>
      </c>
      <c r="EL40" s="2" t="s">
        <v>21</v>
      </c>
      <c r="EM40" s="2" t="s">
        <v>22</v>
      </c>
      <c r="EO40" s="2" t="s">
        <v>3</v>
      </c>
      <c r="EQ40" s="2">
        <v>1024</v>
      </c>
      <c r="ER40" s="2">
        <v>1438.37</v>
      </c>
      <c r="ES40" s="2">
        <v>1438.37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FQ40" s="2">
        <v>0</v>
      </c>
      <c r="FR40" s="2">
        <v>0</v>
      </c>
      <c r="FS40" s="2">
        <v>0</v>
      </c>
      <c r="FX40" s="2">
        <v>70</v>
      </c>
      <c r="FY40" s="2">
        <v>10</v>
      </c>
      <c r="GA40" s="2" t="s">
        <v>3</v>
      </c>
      <c r="GD40" s="2">
        <v>0</v>
      </c>
      <c r="GF40" s="2">
        <v>-430467227</v>
      </c>
      <c r="GG40" s="2">
        <v>2</v>
      </c>
      <c r="GH40" s="2">
        <v>1</v>
      </c>
      <c r="GI40" s="2">
        <v>-2</v>
      </c>
      <c r="GJ40" s="2">
        <v>0</v>
      </c>
      <c r="GK40" s="2">
        <f>ROUND(R40*(R12)/100,2)</f>
        <v>0</v>
      </c>
      <c r="GL40" s="2">
        <f t="shared" si="39"/>
        <v>0</v>
      </c>
      <c r="GM40" s="2">
        <f t="shared" si="40"/>
        <v>1438.37</v>
      </c>
      <c r="GN40" s="2">
        <f t="shared" si="41"/>
        <v>0</v>
      </c>
      <c r="GO40" s="2">
        <f t="shared" si="42"/>
        <v>0</v>
      </c>
      <c r="GP40" s="2">
        <f t="shared" si="43"/>
        <v>1438.37</v>
      </c>
      <c r="GR40" s="2">
        <v>0</v>
      </c>
      <c r="GS40" s="2">
        <v>3</v>
      </c>
      <c r="GT40" s="2">
        <v>0</v>
      </c>
      <c r="GU40" s="2" t="s">
        <v>3</v>
      </c>
      <c r="GV40" s="2">
        <f t="shared" si="44"/>
        <v>0</v>
      </c>
      <c r="GW40" s="2">
        <v>1</v>
      </c>
      <c r="GX40" s="2">
        <f t="shared" si="45"/>
        <v>0</v>
      </c>
      <c r="HA40" s="2">
        <v>0</v>
      </c>
      <c r="HB40" s="2">
        <v>0</v>
      </c>
      <c r="HC40" s="2">
        <f t="shared" si="46"/>
        <v>0</v>
      </c>
      <c r="HE40" s="2" t="s">
        <v>3</v>
      </c>
      <c r="HF40" s="2" t="s">
        <v>3</v>
      </c>
      <c r="HM40" s="2" t="s">
        <v>3</v>
      </c>
      <c r="HN40" s="2" t="s">
        <v>3</v>
      </c>
      <c r="HO40" s="2" t="s">
        <v>3</v>
      </c>
      <c r="HP40" s="2" t="s">
        <v>3</v>
      </c>
      <c r="HQ40" s="2" t="s">
        <v>3</v>
      </c>
      <c r="HS40" s="2">
        <v>0</v>
      </c>
      <c r="IK40" s="2">
        <v>0</v>
      </c>
    </row>
    <row r="41" spans="1:245" x14ac:dyDescent="0.2">
      <c r="A41" s="2">
        <v>17</v>
      </c>
      <c r="B41" s="2">
        <v>1</v>
      </c>
      <c r="E41" s="2" t="s">
        <v>3</v>
      </c>
      <c r="F41" s="2" t="s">
        <v>74</v>
      </c>
      <c r="G41" s="2" t="s">
        <v>75</v>
      </c>
      <c r="H41" s="2" t="s">
        <v>48</v>
      </c>
      <c r="I41" s="2">
        <v>1</v>
      </c>
      <c r="J41" s="2">
        <v>0</v>
      </c>
      <c r="K41" s="2">
        <v>1</v>
      </c>
      <c r="O41" s="2">
        <f t="shared" si="14"/>
        <v>968.29</v>
      </c>
      <c r="P41" s="2">
        <f t="shared" si="15"/>
        <v>968.29</v>
      </c>
      <c r="Q41" s="2">
        <f t="shared" si="16"/>
        <v>0</v>
      </c>
      <c r="R41" s="2">
        <f t="shared" si="17"/>
        <v>0</v>
      </c>
      <c r="S41" s="2">
        <f t="shared" si="18"/>
        <v>0</v>
      </c>
      <c r="T41" s="2">
        <f t="shared" si="19"/>
        <v>0</v>
      </c>
      <c r="U41" s="2">
        <f t="shared" si="20"/>
        <v>0</v>
      </c>
      <c r="V41" s="2">
        <f t="shared" si="21"/>
        <v>0</v>
      </c>
      <c r="W41" s="2">
        <f t="shared" si="22"/>
        <v>0</v>
      </c>
      <c r="X41" s="2">
        <f t="shared" si="23"/>
        <v>0</v>
      </c>
      <c r="Y41" s="2">
        <f t="shared" si="24"/>
        <v>0</v>
      </c>
      <c r="AA41" s="2">
        <v>-1</v>
      </c>
      <c r="AB41" s="2">
        <f t="shared" si="25"/>
        <v>968.29</v>
      </c>
      <c r="AC41" s="2">
        <f t="shared" si="26"/>
        <v>968.29</v>
      </c>
      <c r="AD41" s="2">
        <f t="shared" si="49"/>
        <v>0</v>
      </c>
      <c r="AE41" s="2">
        <f t="shared" si="50"/>
        <v>0</v>
      </c>
      <c r="AF41" s="2">
        <f t="shared" si="50"/>
        <v>0</v>
      </c>
      <c r="AG41" s="2">
        <f t="shared" si="27"/>
        <v>0</v>
      </c>
      <c r="AH41" s="2">
        <f t="shared" si="51"/>
        <v>0</v>
      </c>
      <c r="AI41" s="2">
        <f t="shared" si="51"/>
        <v>0</v>
      </c>
      <c r="AJ41" s="2">
        <f t="shared" si="28"/>
        <v>0</v>
      </c>
      <c r="AK41" s="2">
        <v>968.29</v>
      </c>
      <c r="AL41" s="2">
        <v>968.29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70</v>
      </c>
      <c r="AU41" s="2">
        <v>10</v>
      </c>
      <c r="AV41" s="2">
        <v>1</v>
      </c>
      <c r="AW41" s="2">
        <v>1</v>
      </c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3</v>
      </c>
      <c r="BI41" s="2">
        <v>4</v>
      </c>
      <c r="BJ41" s="2" t="s">
        <v>76</v>
      </c>
      <c r="BM41" s="2">
        <v>0</v>
      </c>
      <c r="BN41" s="2">
        <v>0</v>
      </c>
      <c r="BO41" s="2" t="s">
        <v>3</v>
      </c>
      <c r="BP41" s="2">
        <v>0</v>
      </c>
      <c r="BQ41" s="2">
        <v>1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70</v>
      </c>
      <c r="CA41" s="2">
        <v>10</v>
      </c>
      <c r="CB41" s="2" t="s">
        <v>3</v>
      </c>
      <c r="CE41" s="2">
        <v>0</v>
      </c>
      <c r="CF41" s="2">
        <v>0</v>
      </c>
      <c r="CG41" s="2">
        <v>0</v>
      </c>
      <c r="CM41" s="2">
        <v>0</v>
      </c>
      <c r="CN41" s="2" t="s">
        <v>3</v>
      </c>
      <c r="CO41" s="2">
        <v>0</v>
      </c>
      <c r="CP41" s="2">
        <f t="shared" si="29"/>
        <v>968.29</v>
      </c>
      <c r="CQ41" s="2">
        <f t="shared" si="30"/>
        <v>968.29</v>
      </c>
      <c r="CR41" s="2">
        <f t="shared" si="52"/>
        <v>0</v>
      </c>
      <c r="CS41" s="2">
        <f t="shared" si="31"/>
        <v>0</v>
      </c>
      <c r="CT41" s="2">
        <f t="shared" si="32"/>
        <v>0</v>
      </c>
      <c r="CU41" s="2">
        <f t="shared" si="33"/>
        <v>0</v>
      </c>
      <c r="CV41" s="2">
        <f t="shared" si="34"/>
        <v>0</v>
      </c>
      <c r="CW41" s="2">
        <f t="shared" si="35"/>
        <v>0</v>
      </c>
      <c r="CX41" s="2">
        <f t="shared" si="36"/>
        <v>0</v>
      </c>
      <c r="CY41" s="2">
        <f t="shared" si="37"/>
        <v>0</v>
      </c>
      <c r="CZ41" s="2">
        <f t="shared" si="38"/>
        <v>0</v>
      </c>
      <c r="DC41" s="2" t="s">
        <v>3</v>
      </c>
      <c r="DD41" s="2" t="s">
        <v>3</v>
      </c>
      <c r="DE41" s="2" t="s">
        <v>3</v>
      </c>
      <c r="DF41" s="2" t="s">
        <v>3</v>
      </c>
      <c r="DG41" s="2" t="s">
        <v>3</v>
      </c>
      <c r="DH41" s="2" t="s">
        <v>3</v>
      </c>
      <c r="DI41" s="2" t="s">
        <v>3</v>
      </c>
      <c r="DJ41" s="2" t="s">
        <v>3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U41" s="2">
        <v>1010</v>
      </c>
      <c r="DV41" s="2" t="s">
        <v>48</v>
      </c>
      <c r="DW41" s="2" t="s">
        <v>48</v>
      </c>
      <c r="DX41" s="2">
        <v>1</v>
      </c>
      <c r="DZ41" s="2" t="s">
        <v>3</v>
      </c>
      <c r="EA41" s="2" t="s">
        <v>3</v>
      </c>
      <c r="EB41" s="2" t="s">
        <v>3</v>
      </c>
      <c r="EC41" s="2" t="s">
        <v>3</v>
      </c>
      <c r="EE41" s="2">
        <v>90740938</v>
      </c>
      <c r="EF41" s="2">
        <v>1</v>
      </c>
      <c r="EG41" s="2" t="s">
        <v>20</v>
      </c>
      <c r="EH41" s="2">
        <v>0</v>
      </c>
      <c r="EI41" s="2" t="s">
        <v>3</v>
      </c>
      <c r="EJ41" s="2">
        <v>4</v>
      </c>
      <c r="EK41" s="2">
        <v>0</v>
      </c>
      <c r="EL41" s="2" t="s">
        <v>21</v>
      </c>
      <c r="EM41" s="2" t="s">
        <v>22</v>
      </c>
      <c r="EO41" s="2" t="s">
        <v>3</v>
      </c>
      <c r="EQ41" s="2">
        <v>1024</v>
      </c>
      <c r="ER41" s="2">
        <v>968.29</v>
      </c>
      <c r="ES41" s="2">
        <v>968.29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FQ41" s="2">
        <v>0</v>
      </c>
      <c r="FR41" s="2">
        <v>0</v>
      </c>
      <c r="FS41" s="2">
        <v>0</v>
      </c>
      <c r="FX41" s="2">
        <v>70</v>
      </c>
      <c r="FY41" s="2">
        <v>10</v>
      </c>
      <c r="GA41" s="2" t="s">
        <v>3</v>
      </c>
      <c r="GD41" s="2">
        <v>0</v>
      </c>
      <c r="GF41" s="2">
        <v>1157713489</v>
      </c>
      <c r="GG41" s="2">
        <v>2</v>
      </c>
      <c r="GH41" s="2">
        <v>1</v>
      </c>
      <c r="GI41" s="2">
        <v>-2</v>
      </c>
      <c r="GJ41" s="2">
        <v>0</v>
      </c>
      <c r="GK41" s="2">
        <f>ROUND(R41*(R12)/100,2)</f>
        <v>0</v>
      </c>
      <c r="GL41" s="2">
        <f t="shared" si="39"/>
        <v>0</v>
      </c>
      <c r="GM41" s="2">
        <f t="shared" si="40"/>
        <v>968.29</v>
      </c>
      <c r="GN41" s="2">
        <f t="shared" si="41"/>
        <v>0</v>
      </c>
      <c r="GO41" s="2">
        <f t="shared" si="42"/>
        <v>0</v>
      </c>
      <c r="GP41" s="2">
        <f t="shared" si="43"/>
        <v>968.29</v>
      </c>
      <c r="GR41" s="2">
        <v>0</v>
      </c>
      <c r="GS41" s="2">
        <v>3</v>
      </c>
      <c r="GT41" s="2">
        <v>0</v>
      </c>
      <c r="GU41" s="2" t="s">
        <v>3</v>
      </c>
      <c r="GV41" s="2">
        <f t="shared" si="44"/>
        <v>0</v>
      </c>
      <c r="GW41" s="2">
        <v>1</v>
      </c>
      <c r="GX41" s="2">
        <f t="shared" si="45"/>
        <v>0</v>
      </c>
      <c r="HA41" s="2">
        <v>0</v>
      </c>
      <c r="HB41" s="2">
        <v>0</v>
      </c>
      <c r="HC41" s="2">
        <f t="shared" si="46"/>
        <v>0</v>
      </c>
      <c r="HE41" s="2" t="s">
        <v>3</v>
      </c>
      <c r="HF41" s="2" t="s">
        <v>3</v>
      </c>
      <c r="HM41" s="2" t="s">
        <v>3</v>
      </c>
      <c r="HN41" s="2" t="s">
        <v>3</v>
      </c>
      <c r="HO41" s="2" t="s">
        <v>3</v>
      </c>
      <c r="HP41" s="2" t="s">
        <v>3</v>
      </c>
      <c r="HQ41" s="2" t="s">
        <v>3</v>
      </c>
      <c r="HS41" s="2">
        <v>0</v>
      </c>
      <c r="IK41" s="2">
        <v>0</v>
      </c>
    </row>
    <row r="42" spans="1:245" x14ac:dyDescent="0.2">
      <c r="A42" s="2">
        <v>17</v>
      </c>
      <c r="B42" s="2">
        <v>1</v>
      </c>
      <c r="C42" s="2">
        <f>ROW(SmtRes!A48)</f>
        <v>48</v>
      </c>
      <c r="D42" s="2">
        <f>ROW(EtalonRes!A43)</f>
        <v>43</v>
      </c>
      <c r="E42" s="2" t="s">
        <v>3</v>
      </c>
      <c r="F42" s="2" t="s">
        <v>77</v>
      </c>
      <c r="G42" s="2" t="s">
        <v>78</v>
      </c>
      <c r="H42" s="2" t="s">
        <v>48</v>
      </c>
      <c r="I42" s="2">
        <v>1</v>
      </c>
      <c r="J42" s="2">
        <v>0</v>
      </c>
      <c r="K42" s="2">
        <v>1</v>
      </c>
      <c r="O42" s="2">
        <f t="shared" si="14"/>
        <v>36918.050000000003</v>
      </c>
      <c r="P42" s="2">
        <f t="shared" si="15"/>
        <v>2145.36</v>
      </c>
      <c r="Q42" s="2">
        <f t="shared" si="16"/>
        <v>0</v>
      </c>
      <c r="R42" s="2">
        <f t="shared" si="17"/>
        <v>0</v>
      </c>
      <c r="S42" s="2">
        <f t="shared" si="18"/>
        <v>34772.69</v>
      </c>
      <c r="T42" s="2">
        <f t="shared" si="19"/>
        <v>0</v>
      </c>
      <c r="U42" s="2">
        <f t="shared" si="20"/>
        <v>47.25</v>
      </c>
      <c r="V42" s="2">
        <f t="shared" si="21"/>
        <v>0</v>
      </c>
      <c r="W42" s="2">
        <f t="shared" si="22"/>
        <v>0</v>
      </c>
      <c r="X42" s="2">
        <f t="shared" si="23"/>
        <v>24340.880000000001</v>
      </c>
      <c r="Y42" s="2">
        <f t="shared" si="24"/>
        <v>3477.27</v>
      </c>
      <c r="AA42" s="2">
        <v>-1</v>
      </c>
      <c r="AB42" s="2">
        <f t="shared" si="25"/>
        <v>36918.052499999998</v>
      </c>
      <c r="AC42" s="2">
        <f t="shared" si="26"/>
        <v>2145.36</v>
      </c>
      <c r="AD42" s="2">
        <f>ROUND(((((ET42*1.05))-((EU42*1.05)))+AE42),6)</f>
        <v>0</v>
      </c>
      <c r="AE42" s="2">
        <f>ROUND(((EU42*1.05)),6)</f>
        <v>0</v>
      </c>
      <c r="AF42" s="2">
        <f>ROUND(((EV42*1.05)),6)</f>
        <v>34772.692499999997</v>
      </c>
      <c r="AG42" s="2">
        <f t="shared" si="27"/>
        <v>0</v>
      </c>
      <c r="AH42" s="2">
        <f>((EW42*1.05))</f>
        <v>47.25</v>
      </c>
      <c r="AI42" s="2">
        <f>((EX42*1.05))</f>
        <v>0</v>
      </c>
      <c r="AJ42" s="2">
        <f t="shared" si="28"/>
        <v>0</v>
      </c>
      <c r="AK42" s="2">
        <v>35262.21</v>
      </c>
      <c r="AL42" s="2">
        <v>2145.36</v>
      </c>
      <c r="AM42" s="2">
        <v>0</v>
      </c>
      <c r="AN42" s="2">
        <v>0</v>
      </c>
      <c r="AO42" s="2">
        <v>33116.85</v>
      </c>
      <c r="AP42" s="2">
        <v>0</v>
      </c>
      <c r="AQ42" s="2">
        <v>45</v>
      </c>
      <c r="AR42" s="2">
        <v>0</v>
      </c>
      <c r="AS42" s="2">
        <v>0</v>
      </c>
      <c r="AT42" s="2">
        <v>70</v>
      </c>
      <c r="AU42" s="2">
        <v>10</v>
      </c>
      <c r="AV42" s="2">
        <v>1</v>
      </c>
      <c r="AW42" s="2">
        <v>1</v>
      </c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4</v>
      </c>
      <c r="BJ42" s="2" t="s">
        <v>79</v>
      </c>
      <c r="BM42" s="2">
        <v>0</v>
      </c>
      <c r="BN42" s="2">
        <v>0</v>
      </c>
      <c r="BO42" s="2" t="s">
        <v>3</v>
      </c>
      <c r="BP42" s="2">
        <v>0</v>
      </c>
      <c r="BQ42" s="2">
        <v>1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70</v>
      </c>
      <c r="CA42" s="2">
        <v>10</v>
      </c>
      <c r="CB42" s="2" t="s">
        <v>3</v>
      </c>
      <c r="CE42" s="2">
        <v>0</v>
      </c>
      <c r="CF42" s="2">
        <v>0</v>
      </c>
      <c r="CG42" s="2">
        <v>0</v>
      </c>
      <c r="CM42" s="2">
        <v>0</v>
      </c>
      <c r="CN42" s="2" t="s">
        <v>18</v>
      </c>
      <c r="CO42" s="2">
        <v>0</v>
      </c>
      <c r="CP42" s="2">
        <f t="shared" si="29"/>
        <v>36918.050000000003</v>
      </c>
      <c r="CQ42" s="2">
        <f t="shared" si="30"/>
        <v>2145.36</v>
      </c>
      <c r="CR42" s="2">
        <f>(((((ET42*1.05))*BB42-((EU42*1.05))*BS42)+AE42*BS42)*AV42)</f>
        <v>0</v>
      </c>
      <c r="CS42" s="2">
        <f t="shared" si="31"/>
        <v>0</v>
      </c>
      <c r="CT42" s="2">
        <f t="shared" si="32"/>
        <v>34772.692499999997</v>
      </c>
      <c r="CU42" s="2">
        <f t="shared" si="33"/>
        <v>0</v>
      </c>
      <c r="CV42" s="2">
        <f t="shared" si="34"/>
        <v>47.25</v>
      </c>
      <c r="CW42" s="2">
        <f t="shared" si="35"/>
        <v>0</v>
      </c>
      <c r="CX42" s="2">
        <f t="shared" si="36"/>
        <v>0</v>
      </c>
      <c r="CY42" s="2">
        <f t="shared" si="37"/>
        <v>24340.883000000002</v>
      </c>
      <c r="CZ42" s="2">
        <f t="shared" si="38"/>
        <v>3477.2690000000002</v>
      </c>
      <c r="DB42" s="2">
        <v>8</v>
      </c>
      <c r="DC42" s="2" t="s">
        <v>3</v>
      </c>
      <c r="DD42" s="2" t="s">
        <v>3</v>
      </c>
      <c r="DE42" s="2" t="s">
        <v>19</v>
      </c>
      <c r="DF42" s="2" t="s">
        <v>19</v>
      </c>
      <c r="DG42" s="2" t="s">
        <v>19</v>
      </c>
      <c r="DH42" s="2" t="s">
        <v>3</v>
      </c>
      <c r="DI42" s="2" t="s">
        <v>19</v>
      </c>
      <c r="DJ42" s="2" t="s">
        <v>19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U42" s="2">
        <v>1010</v>
      </c>
      <c r="DV42" s="2" t="s">
        <v>48</v>
      </c>
      <c r="DW42" s="2" t="s">
        <v>48</v>
      </c>
      <c r="DX42" s="2">
        <v>1</v>
      </c>
      <c r="DZ42" s="2" t="s">
        <v>3</v>
      </c>
      <c r="EA42" s="2" t="s">
        <v>3</v>
      </c>
      <c r="EB42" s="2" t="s">
        <v>3</v>
      </c>
      <c r="EC42" s="2" t="s">
        <v>3</v>
      </c>
      <c r="EE42" s="2">
        <v>90740938</v>
      </c>
      <c r="EF42" s="2">
        <v>1</v>
      </c>
      <c r="EG42" s="2" t="s">
        <v>20</v>
      </c>
      <c r="EH42" s="2">
        <v>0</v>
      </c>
      <c r="EI42" s="2" t="s">
        <v>3</v>
      </c>
      <c r="EJ42" s="2">
        <v>4</v>
      </c>
      <c r="EK42" s="2">
        <v>0</v>
      </c>
      <c r="EL42" s="2" t="s">
        <v>21</v>
      </c>
      <c r="EM42" s="2" t="s">
        <v>22</v>
      </c>
      <c r="EO42" s="2" t="s">
        <v>23</v>
      </c>
      <c r="EQ42" s="2">
        <v>1024</v>
      </c>
      <c r="ER42" s="2">
        <v>35262.21</v>
      </c>
      <c r="ES42" s="2">
        <v>2145.36</v>
      </c>
      <c r="ET42" s="2">
        <v>0</v>
      </c>
      <c r="EU42" s="2">
        <v>0</v>
      </c>
      <c r="EV42" s="2">
        <v>33116.85</v>
      </c>
      <c r="EW42" s="2">
        <v>45</v>
      </c>
      <c r="EX42" s="2">
        <v>0</v>
      </c>
      <c r="EY42" s="2">
        <v>0</v>
      </c>
      <c r="FQ42" s="2">
        <v>0</v>
      </c>
      <c r="FR42" s="2">
        <v>0</v>
      </c>
      <c r="FS42" s="2">
        <v>0</v>
      </c>
      <c r="FX42" s="2">
        <v>70</v>
      </c>
      <c r="FY42" s="2">
        <v>10</v>
      </c>
      <c r="GA42" s="2" t="s">
        <v>3</v>
      </c>
      <c r="GD42" s="2">
        <v>0</v>
      </c>
      <c r="GF42" s="2">
        <v>1615055416</v>
      </c>
      <c r="GG42" s="2">
        <v>2</v>
      </c>
      <c r="GH42" s="2">
        <v>1</v>
      </c>
      <c r="GI42" s="2">
        <v>-2</v>
      </c>
      <c r="GJ42" s="2">
        <v>0</v>
      </c>
      <c r="GK42" s="2">
        <f>ROUND(R42*(R12)/100,2)</f>
        <v>0</v>
      </c>
      <c r="GL42" s="2">
        <f t="shared" si="39"/>
        <v>0</v>
      </c>
      <c r="GM42" s="2">
        <f t="shared" si="40"/>
        <v>64736.2</v>
      </c>
      <c r="GN42" s="2">
        <f t="shared" si="41"/>
        <v>0</v>
      </c>
      <c r="GO42" s="2">
        <f t="shared" si="42"/>
        <v>0</v>
      </c>
      <c r="GP42" s="2">
        <f t="shared" si="43"/>
        <v>64736.2</v>
      </c>
      <c r="GR42" s="2">
        <v>0</v>
      </c>
      <c r="GS42" s="2">
        <v>3</v>
      </c>
      <c r="GT42" s="2">
        <v>0</v>
      </c>
      <c r="GU42" s="2" t="s">
        <v>3</v>
      </c>
      <c r="GV42" s="2">
        <f t="shared" si="44"/>
        <v>0</v>
      </c>
      <c r="GW42" s="2">
        <v>1</v>
      </c>
      <c r="GX42" s="2">
        <f t="shared" si="45"/>
        <v>0</v>
      </c>
      <c r="HA42" s="2">
        <v>0</v>
      </c>
      <c r="HB42" s="2">
        <v>0</v>
      </c>
      <c r="HC42" s="2">
        <f t="shared" si="46"/>
        <v>0</v>
      </c>
      <c r="HE42" s="2" t="s">
        <v>3</v>
      </c>
      <c r="HF42" s="2" t="s">
        <v>3</v>
      </c>
      <c r="HM42" s="2" t="s">
        <v>3</v>
      </c>
      <c r="HN42" s="2" t="s">
        <v>3</v>
      </c>
      <c r="HO42" s="2" t="s">
        <v>3</v>
      </c>
      <c r="HP42" s="2" t="s">
        <v>3</v>
      </c>
      <c r="HQ42" s="2" t="s">
        <v>3</v>
      </c>
      <c r="HS42" s="2">
        <v>0</v>
      </c>
      <c r="IK42" s="2">
        <v>0</v>
      </c>
    </row>
    <row r="43" spans="1:245" x14ac:dyDescent="0.2">
      <c r="A43" s="2">
        <v>17</v>
      </c>
      <c r="B43" s="2">
        <v>1</v>
      </c>
      <c r="C43" s="2">
        <f>ROW(SmtRes!A49)</f>
        <v>49</v>
      </c>
      <c r="D43" s="2">
        <f>ROW(EtalonRes!A44)</f>
        <v>44</v>
      </c>
      <c r="E43" s="2" t="s">
        <v>3</v>
      </c>
      <c r="F43" s="2" t="s">
        <v>80</v>
      </c>
      <c r="G43" s="2" t="s">
        <v>81</v>
      </c>
      <c r="H43" s="2" t="s">
        <v>53</v>
      </c>
      <c r="I43" s="2">
        <f>ROUND((1)/10,9)</f>
        <v>0.1</v>
      </c>
      <c r="J43" s="2">
        <v>0</v>
      </c>
      <c r="K43" s="2">
        <f>ROUND((1)/10,9)</f>
        <v>0.1</v>
      </c>
      <c r="O43" s="2">
        <f t="shared" si="14"/>
        <v>65.319999999999993</v>
      </c>
      <c r="P43" s="2">
        <f t="shared" si="15"/>
        <v>0</v>
      </c>
      <c r="Q43" s="2">
        <f t="shared" si="16"/>
        <v>0</v>
      </c>
      <c r="R43" s="2">
        <f t="shared" si="17"/>
        <v>0</v>
      </c>
      <c r="S43" s="2">
        <f t="shared" si="18"/>
        <v>65.319999999999993</v>
      </c>
      <c r="T43" s="2">
        <f t="shared" si="19"/>
        <v>0</v>
      </c>
      <c r="U43" s="2">
        <f t="shared" si="20"/>
        <v>0.10200000000000001</v>
      </c>
      <c r="V43" s="2">
        <f t="shared" si="21"/>
        <v>0</v>
      </c>
      <c r="W43" s="2">
        <f t="shared" si="22"/>
        <v>0</v>
      </c>
      <c r="X43" s="2">
        <f t="shared" si="23"/>
        <v>45.72</v>
      </c>
      <c r="Y43" s="2">
        <f t="shared" si="24"/>
        <v>6.53</v>
      </c>
      <c r="AA43" s="2">
        <v>-1</v>
      </c>
      <c r="AB43" s="2">
        <f t="shared" si="25"/>
        <v>653.16</v>
      </c>
      <c r="AC43" s="2">
        <f t="shared" si="26"/>
        <v>0</v>
      </c>
      <c r="AD43" s="2">
        <f>ROUND((((ET43)-(EU43))+AE43),6)</f>
        <v>0</v>
      </c>
      <c r="AE43" s="2">
        <f>ROUND((EU43),6)</f>
        <v>0</v>
      </c>
      <c r="AF43" s="2">
        <f>ROUND((EV43),6)</f>
        <v>653.16</v>
      </c>
      <c r="AG43" s="2">
        <f t="shared" si="27"/>
        <v>0</v>
      </c>
      <c r="AH43" s="2">
        <f>(EW43)</f>
        <v>1.02</v>
      </c>
      <c r="AI43" s="2">
        <f>(EX43)</f>
        <v>0</v>
      </c>
      <c r="AJ43" s="2">
        <f t="shared" si="28"/>
        <v>0</v>
      </c>
      <c r="AK43" s="2">
        <v>653.16</v>
      </c>
      <c r="AL43" s="2">
        <v>0</v>
      </c>
      <c r="AM43" s="2">
        <v>0</v>
      </c>
      <c r="AN43" s="2">
        <v>0</v>
      </c>
      <c r="AO43" s="2">
        <v>653.16</v>
      </c>
      <c r="AP43" s="2">
        <v>0</v>
      </c>
      <c r="AQ43" s="2">
        <v>1.02</v>
      </c>
      <c r="AR43" s="2">
        <v>0</v>
      </c>
      <c r="AS43" s="2">
        <v>0</v>
      </c>
      <c r="AT43" s="2">
        <v>70</v>
      </c>
      <c r="AU43" s="2">
        <v>10</v>
      </c>
      <c r="AV43" s="2">
        <v>1</v>
      </c>
      <c r="AW43" s="2">
        <v>1</v>
      </c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4</v>
      </c>
      <c r="BJ43" s="2" t="s">
        <v>82</v>
      </c>
      <c r="BM43" s="2">
        <v>0</v>
      </c>
      <c r="BN43" s="2">
        <v>0</v>
      </c>
      <c r="BO43" s="2" t="s">
        <v>3</v>
      </c>
      <c r="BP43" s="2">
        <v>0</v>
      </c>
      <c r="BQ43" s="2">
        <v>1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70</v>
      </c>
      <c r="CA43" s="2">
        <v>10</v>
      </c>
      <c r="CB43" s="2" t="s">
        <v>3</v>
      </c>
      <c r="CE43" s="2">
        <v>0</v>
      </c>
      <c r="CF43" s="2">
        <v>0</v>
      </c>
      <c r="CG43" s="2">
        <v>0</v>
      </c>
      <c r="CM43" s="2">
        <v>0</v>
      </c>
      <c r="CN43" s="2" t="s">
        <v>3</v>
      </c>
      <c r="CO43" s="2">
        <v>0</v>
      </c>
      <c r="CP43" s="2">
        <f t="shared" si="29"/>
        <v>65.319999999999993</v>
      </c>
      <c r="CQ43" s="2">
        <f t="shared" si="30"/>
        <v>0</v>
      </c>
      <c r="CR43" s="2">
        <f>((((ET43)*BB43-(EU43)*BS43)+AE43*BS43)*AV43)</f>
        <v>0</v>
      </c>
      <c r="CS43" s="2">
        <f t="shared" si="31"/>
        <v>0</v>
      </c>
      <c r="CT43" s="2">
        <f t="shared" si="32"/>
        <v>653.16</v>
      </c>
      <c r="CU43" s="2">
        <f t="shared" si="33"/>
        <v>0</v>
      </c>
      <c r="CV43" s="2">
        <f t="shared" si="34"/>
        <v>1.02</v>
      </c>
      <c r="CW43" s="2">
        <f t="shared" si="35"/>
        <v>0</v>
      </c>
      <c r="CX43" s="2">
        <f t="shared" si="36"/>
        <v>0</v>
      </c>
      <c r="CY43" s="2">
        <f t="shared" si="37"/>
        <v>45.723999999999997</v>
      </c>
      <c r="CZ43" s="2">
        <f t="shared" si="38"/>
        <v>6.5319999999999991</v>
      </c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U43" s="2">
        <v>1010</v>
      </c>
      <c r="DV43" s="2" t="s">
        <v>53</v>
      </c>
      <c r="DW43" s="2" t="s">
        <v>53</v>
      </c>
      <c r="DX43" s="2">
        <v>10</v>
      </c>
      <c r="DZ43" s="2" t="s">
        <v>3</v>
      </c>
      <c r="EA43" s="2" t="s">
        <v>3</v>
      </c>
      <c r="EB43" s="2" t="s">
        <v>3</v>
      </c>
      <c r="EC43" s="2" t="s">
        <v>3</v>
      </c>
      <c r="EE43" s="2">
        <v>90740938</v>
      </c>
      <c r="EF43" s="2">
        <v>1</v>
      </c>
      <c r="EG43" s="2" t="s">
        <v>20</v>
      </c>
      <c r="EH43" s="2">
        <v>0</v>
      </c>
      <c r="EI43" s="2" t="s">
        <v>3</v>
      </c>
      <c r="EJ43" s="2">
        <v>4</v>
      </c>
      <c r="EK43" s="2">
        <v>0</v>
      </c>
      <c r="EL43" s="2" t="s">
        <v>21</v>
      </c>
      <c r="EM43" s="2" t="s">
        <v>22</v>
      </c>
      <c r="EO43" s="2" t="s">
        <v>3</v>
      </c>
      <c r="EQ43" s="2">
        <v>1024</v>
      </c>
      <c r="ER43" s="2">
        <v>653.16</v>
      </c>
      <c r="ES43" s="2">
        <v>0</v>
      </c>
      <c r="ET43" s="2">
        <v>0</v>
      </c>
      <c r="EU43" s="2">
        <v>0</v>
      </c>
      <c r="EV43" s="2">
        <v>653.16</v>
      </c>
      <c r="EW43" s="2">
        <v>1.02</v>
      </c>
      <c r="EX43" s="2">
        <v>0</v>
      </c>
      <c r="EY43" s="2">
        <v>0</v>
      </c>
      <c r="FQ43" s="2">
        <v>0</v>
      </c>
      <c r="FR43" s="2">
        <v>0</v>
      </c>
      <c r="FS43" s="2">
        <v>0</v>
      </c>
      <c r="FX43" s="2">
        <v>70</v>
      </c>
      <c r="FY43" s="2">
        <v>10</v>
      </c>
      <c r="GA43" s="2" t="s">
        <v>3</v>
      </c>
      <c r="GD43" s="2">
        <v>0</v>
      </c>
      <c r="GF43" s="2">
        <v>-681096267</v>
      </c>
      <c r="GG43" s="2">
        <v>2</v>
      </c>
      <c r="GH43" s="2">
        <v>1</v>
      </c>
      <c r="GI43" s="2">
        <v>-2</v>
      </c>
      <c r="GJ43" s="2">
        <v>0</v>
      </c>
      <c r="GK43" s="2">
        <f>ROUND(R43*(R12)/100,2)</f>
        <v>0</v>
      </c>
      <c r="GL43" s="2">
        <f t="shared" si="39"/>
        <v>0</v>
      </c>
      <c r="GM43" s="2">
        <f t="shared" si="40"/>
        <v>117.57</v>
      </c>
      <c r="GN43" s="2">
        <f t="shared" si="41"/>
        <v>0</v>
      </c>
      <c r="GO43" s="2">
        <f t="shared" si="42"/>
        <v>0</v>
      </c>
      <c r="GP43" s="2">
        <f t="shared" si="43"/>
        <v>117.57</v>
      </c>
      <c r="GR43" s="2">
        <v>0</v>
      </c>
      <c r="GS43" s="2">
        <v>3</v>
      </c>
      <c r="GT43" s="2">
        <v>0</v>
      </c>
      <c r="GU43" s="2" t="s">
        <v>3</v>
      </c>
      <c r="GV43" s="2">
        <f t="shared" si="44"/>
        <v>0</v>
      </c>
      <c r="GW43" s="2">
        <v>1</v>
      </c>
      <c r="GX43" s="2">
        <f t="shared" si="45"/>
        <v>0</v>
      </c>
      <c r="HA43" s="2">
        <v>0</v>
      </c>
      <c r="HB43" s="2">
        <v>0</v>
      </c>
      <c r="HC43" s="2">
        <f t="shared" si="46"/>
        <v>0</v>
      </c>
      <c r="HE43" s="2" t="s">
        <v>3</v>
      </c>
      <c r="HF43" s="2" t="s">
        <v>3</v>
      </c>
      <c r="HM43" s="2" t="s">
        <v>3</v>
      </c>
      <c r="HN43" s="2" t="s">
        <v>3</v>
      </c>
      <c r="HO43" s="2" t="s">
        <v>3</v>
      </c>
      <c r="HP43" s="2" t="s">
        <v>3</v>
      </c>
      <c r="HQ43" s="2" t="s">
        <v>3</v>
      </c>
      <c r="HS43" s="2">
        <v>0</v>
      </c>
      <c r="IK43" s="2">
        <v>0</v>
      </c>
    </row>
    <row r="44" spans="1:245" x14ac:dyDescent="0.2">
      <c r="A44" s="2">
        <v>17</v>
      </c>
      <c r="B44" s="2">
        <v>1</v>
      </c>
      <c r="C44" s="2">
        <f>ROW(SmtRes!A50)</f>
        <v>50</v>
      </c>
      <c r="D44" s="2">
        <f>ROW(EtalonRes!A45)</f>
        <v>45</v>
      </c>
      <c r="E44" s="2" t="s">
        <v>3</v>
      </c>
      <c r="F44" s="2" t="s">
        <v>83</v>
      </c>
      <c r="G44" s="2" t="s">
        <v>84</v>
      </c>
      <c r="H44" s="2" t="s">
        <v>53</v>
      </c>
      <c r="I44" s="2">
        <f>ROUND((1)/10,9)</f>
        <v>0.1</v>
      </c>
      <c r="J44" s="2">
        <v>0</v>
      </c>
      <c r="K44" s="2">
        <f>ROUND((1)/10,9)</f>
        <v>0.1</v>
      </c>
      <c r="O44" s="2">
        <f t="shared" si="14"/>
        <v>77.48</v>
      </c>
      <c r="P44" s="2">
        <f t="shared" si="15"/>
        <v>0</v>
      </c>
      <c r="Q44" s="2">
        <f t="shared" si="16"/>
        <v>0</v>
      </c>
      <c r="R44" s="2">
        <f t="shared" si="17"/>
        <v>0</v>
      </c>
      <c r="S44" s="2">
        <f t="shared" si="18"/>
        <v>77.48</v>
      </c>
      <c r="T44" s="2">
        <f t="shared" si="19"/>
        <v>0</v>
      </c>
      <c r="U44" s="2">
        <f t="shared" si="20"/>
        <v>0.121</v>
      </c>
      <c r="V44" s="2">
        <f t="shared" si="21"/>
        <v>0</v>
      </c>
      <c r="W44" s="2">
        <f t="shared" si="22"/>
        <v>0</v>
      </c>
      <c r="X44" s="2">
        <f t="shared" si="23"/>
        <v>54.24</v>
      </c>
      <c r="Y44" s="2">
        <f t="shared" si="24"/>
        <v>7.75</v>
      </c>
      <c r="AA44" s="2">
        <v>-1</v>
      </c>
      <c r="AB44" s="2">
        <f t="shared" si="25"/>
        <v>774.82</v>
      </c>
      <c r="AC44" s="2">
        <f t="shared" si="26"/>
        <v>0</v>
      </c>
      <c r="AD44" s="2">
        <f>ROUND((((ET44)-(EU44))+AE44),6)</f>
        <v>0</v>
      </c>
      <c r="AE44" s="2">
        <f>ROUND((EU44),6)</f>
        <v>0</v>
      </c>
      <c r="AF44" s="2">
        <f>ROUND((EV44),6)</f>
        <v>774.82</v>
      </c>
      <c r="AG44" s="2">
        <f t="shared" si="27"/>
        <v>0</v>
      </c>
      <c r="AH44" s="2">
        <f>(EW44)</f>
        <v>1.21</v>
      </c>
      <c r="AI44" s="2">
        <f>(EX44)</f>
        <v>0</v>
      </c>
      <c r="AJ44" s="2">
        <f t="shared" si="28"/>
        <v>0</v>
      </c>
      <c r="AK44" s="2">
        <v>774.82</v>
      </c>
      <c r="AL44" s="2">
        <v>0</v>
      </c>
      <c r="AM44" s="2">
        <v>0</v>
      </c>
      <c r="AN44" s="2">
        <v>0</v>
      </c>
      <c r="AO44" s="2">
        <v>774.82</v>
      </c>
      <c r="AP44" s="2">
        <v>0</v>
      </c>
      <c r="AQ44" s="2">
        <v>1.21</v>
      </c>
      <c r="AR44" s="2">
        <v>0</v>
      </c>
      <c r="AS44" s="2">
        <v>0</v>
      </c>
      <c r="AT44" s="2">
        <v>70</v>
      </c>
      <c r="AU44" s="2">
        <v>10</v>
      </c>
      <c r="AV44" s="2">
        <v>1</v>
      </c>
      <c r="AW44" s="2">
        <v>1</v>
      </c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4</v>
      </c>
      <c r="BJ44" s="2" t="s">
        <v>85</v>
      </c>
      <c r="BM44" s="2">
        <v>0</v>
      </c>
      <c r="BN44" s="2">
        <v>0</v>
      </c>
      <c r="BO44" s="2" t="s">
        <v>3</v>
      </c>
      <c r="BP44" s="2">
        <v>0</v>
      </c>
      <c r="BQ44" s="2">
        <v>1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70</v>
      </c>
      <c r="CA44" s="2">
        <v>10</v>
      </c>
      <c r="CB44" s="2" t="s">
        <v>3</v>
      </c>
      <c r="CE44" s="2">
        <v>0</v>
      </c>
      <c r="CF44" s="2">
        <v>0</v>
      </c>
      <c r="CG44" s="2">
        <v>0</v>
      </c>
      <c r="CM44" s="2">
        <v>0</v>
      </c>
      <c r="CN44" s="2" t="s">
        <v>3</v>
      </c>
      <c r="CO44" s="2">
        <v>0</v>
      </c>
      <c r="CP44" s="2">
        <f t="shared" si="29"/>
        <v>77.48</v>
      </c>
      <c r="CQ44" s="2">
        <f t="shared" si="30"/>
        <v>0</v>
      </c>
      <c r="CR44" s="2">
        <f>((((ET44)*BB44-(EU44)*BS44)+AE44*BS44)*AV44)</f>
        <v>0</v>
      </c>
      <c r="CS44" s="2">
        <f t="shared" si="31"/>
        <v>0</v>
      </c>
      <c r="CT44" s="2">
        <f t="shared" si="32"/>
        <v>774.82</v>
      </c>
      <c r="CU44" s="2">
        <f t="shared" si="33"/>
        <v>0</v>
      </c>
      <c r="CV44" s="2">
        <f t="shared" si="34"/>
        <v>1.21</v>
      </c>
      <c r="CW44" s="2">
        <f t="shared" si="35"/>
        <v>0</v>
      </c>
      <c r="CX44" s="2">
        <f t="shared" si="36"/>
        <v>0</v>
      </c>
      <c r="CY44" s="2">
        <f t="shared" si="37"/>
        <v>54.236000000000004</v>
      </c>
      <c r="CZ44" s="2">
        <f t="shared" si="38"/>
        <v>7.7480000000000011</v>
      </c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U44" s="2">
        <v>1010</v>
      </c>
      <c r="DV44" s="2" t="s">
        <v>53</v>
      </c>
      <c r="DW44" s="2" t="s">
        <v>53</v>
      </c>
      <c r="DX44" s="2">
        <v>10</v>
      </c>
      <c r="DZ44" s="2" t="s">
        <v>3</v>
      </c>
      <c r="EA44" s="2" t="s">
        <v>3</v>
      </c>
      <c r="EB44" s="2" t="s">
        <v>3</v>
      </c>
      <c r="EC44" s="2" t="s">
        <v>3</v>
      </c>
      <c r="EE44" s="2">
        <v>90740938</v>
      </c>
      <c r="EF44" s="2">
        <v>1</v>
      </c>
      <c r="EG44" s="2" t="s">
        <v>20</v>
      </c>
      <c r="EH44" s="2">
        <v>0</v>
      </c>
      <c r="EI44" s="2" t="s">
        <v>3</v>
      </c>
      <c r="EJ44" s="2">
        <v>4</v>
      </c>
      <c r="EK44" s="2">
        <v>0</v>
      </c>
      <c r="EL44" s="2" t="s">
        <v>21</v>
      </c>
      <c r="EM44" s="2" t="s">
        <v>22</v>
      </c>
      <c r="EO44" s="2" t="s">
        <v>3</v>
      </c>
      <c r="EQ44" s="2">
        <v>1024</v>
      </c>
      <c r="ER44" s="2">
        <v>774.82</v>
      </c>
      <c r="ES44" s="2">
        <v>0</v>
      </c>
      <c r="ET44" s="2">
        <v>0</v>
      </c>
      <c r="EU44" s="2">
        <v>0</v>
      </c>
      <c r="EV44" s="2">
        <v>774.82</v>
      </c>
      <c r="EW44" s="2">
        <v>1.21</v>
      </c>
      <c r="EX44" s="2">
        <v>0</v>
      </c>
      <c r="EY44" s="2">
        <v>0</v>
      </c>
      <c r="FQ44" s="2">
        <v>0</v>
      </c>
      <c r="FR44" s="2">
        <v>0</v>
      </c>
      <c r="FS44" s="2">
        <v>0</v>
      </c>
      <c r="FX44" s="2">
        <v>70</v>
      </c>
      <c r="FY44" s="2">
        <v>10</v>
      </c>
      <c r="GA44" s="2" t="s">
        <v>3</v>
      </c>
      <c r="GD44" s="2">
        <v>0</v>
      </c>
      <c r="GF44" s="2">
        <v>-1826741694</v>
      </c>
      <c r="GG44" s="2">
        <v>2</v>
      </c>
      <c r="GH44" s="2">
        <v>1</v>
      </c>
      <c r="GI44" s="2">
        <v>-2</v>
      </c>
      <c r="GJ44" s="2">
        <v>0</v>
      </c>
      <c r="GK44" s="2">
        <f>ROUND(R44*(R12)/100,2)</f>
        <v>0</v>
      </c>
      <c r="GL44" s="2">
        <f t="shared" si="39"/>
        <v>0</v>
      </c>
      <c r="GM44" s="2">
        <f t="shared" si="40"/>
        <v>139.47</v>
      </c>
      <c r="GN44" s="2">
        <f t="shared" si="41"/>
        <v>0</v>
      </c>
      <c r="GO44" s="2">
        <f t="shared" si="42"/>
        <v>0</v>
      </c>
      <c r="GP44" s="2">
        <f t="shared" si="43"/>
        <v>139.47</v>
      </c>
      <c r="GR44" s="2">
        <v>0</v>
      </c>
      <c r="GS44" s="2">
        <v>3</v>
      </c>
      <c r="GT44" s="2">
        <v>0</v>
      </c>
      <c r="GU44" s="2" t="s">
        <v>3</v>
      </c>
      <c r="GV44" s="2">
        <f t="shared" si="44"/>
        <v>0</v>
      </c>
      <c r="GW44" s="2">
        <v>1</v>
      </c>
      <c r="GX44" s="2">
        <f t="shared" si="45"/>
        <v>0</v>
      </c>
      <c r="HA44" s="2">
        <v>0</v>
      </c>
      <c r="HB44" s="2">
        <v>0</v>
      </c>
      <c r="HC44" s="2">
        <f t="shared" si="46"/>
        <v>0</v>
      </c>
      <c r="HE44" s="2" t="s">
        <v>3</v>
      </c>
      <c r="HF44" s="2" t="s">
        <v>3</v>
      </c>
      <c r="HM44" s="2" t="s">
        <v>3</v>
      </c>
      <c r="HN44" s="2" t="s">
        <v>3</v>
      </c>
      <c r="HO44" s="2" t="s">
        <v>3</v>
      </c>
      <c r="HP44" s="2" t="s">
        <v>3</v>
      </c>
      <c r="HQ44" s="2" t="s">
        <v>3</v>
      </c>
      <c r="HS44" s="2">
        <v>0</v>
      </c>
      <c r="IK44" s="2">
        <v>0</v>
      </c>
    </row>
    <row r="45" spans="1:245" x14ac:dyDescent="0.2">
      <c r="A45" s="2">
        <v>17</v>
      </c>
      <c r="B45" s="2">
        <v>1</v>
      </c>
      <c r="C45" s="2">
        <f>ROW(SmtRes!A54)</f>
        <v>54</v>
      </c>
      <c r="D45" s="2">
        <f>ROW(EtalonRes!A49)</f>
        <v>49</v>
      </c>
      <c r="E45" s="2" t="s">
        <v>3</v>
      </c>
      <c r="F45" s="2" t="s">
        <v>77</v>
      </c>
      <c r="G45" s="2" t="s">
        <v>86</v>
      </c>
      <c r="H45" s="2" t="s">
        <v>48</v>
      </c>
      <c r="I45" s="2">
        <v>1</v>
      </c>
      <c r="J45" s="2">
        <v>0</v>
      </c>
      <c r="K45" s="2">
        <v>1</v>
      </c>
      <c r="O45" s="2">
        <f t="shared" si="14"/>
        <v>36918.050000000003</v>
      </c>
      <c r="P45" s="2">
        <f t="shared" si="15"/>
        <v>2145.36</v>
      </c>
      <c r="Q45" s="2">
        <f t="shared" si="16"/>
        <v>0</v>
      </c>
      <c r="R45" s="2">
        <f t="shared" si="17"/>
        <v>0</v>
      </c>
      <c r="S45" s="2">
        <f t="shared" si="18"/>
        <v>34772.69</v>
      </c>
      <c r="T45" s="2">
        <f t="shared" si="19"/>
        <v>0</v>
      </c>
      <c r="U45" s="2">
        <f t="shared" si="20"/>
        <v>47.25</v>
      </c>
      <c r="V45" s="2">
        <f t="shared" si="21"/>
        <v>0</v>
      </c>
      <c r="W45" s="2">
        <f t="shared" si="22"/>
        <v>0</v>
      </c>
      <c r="X45" s="2">
        <f t="shared" si="23"/>
        <v>24340.880000000001</v>
      </c>
      <c r="Y45" s="2">
        <f t="shared" si="24"/>
        <v>3477.27</v>
      </c>
      <c r="AA45" s="2">
        <v>-1</v>
      </c>
      <c r="AB45" s="2">
        <f t="shared" si="25"/>
        <v>36918.052499999998</v>
      </c>
      <c r="AC45" s="2">
        <f t="shared" si="26"/>
        <v>2145.36</v>
      </c>
      <c r="AD45" s="2">
        <f>ROUND(((((ET45*1.05))-((EU45*1.05)))+AE45),6)</f>
        <v>0</v>
      </c>
      <c r="AE45" s="2">
        <f t="shared" ref="AE45:AF47" si="53">ROUND(((EU45*1.05)),6)</f>
        <v>0</v>
      </c>
      <c r="AF45" s="2">
        <f t="shared" si="53"/>
        <v>34772.692499999997</v>
      </c>
      <c r="AG45" s="2">
        <f t="shared" si="27"/>
        <v>0</v>
      </c>
      <c r="AH45" s="2">
        <f t="shared" ref="AH45:AI47" si="54">((EW45*1.05))</f>
        <v>47.25</v>
      </c>
      <c r="AI45" s="2">
        <f t="shared" si="54"/>
        <v>0</v>
      </c>
      <c r="AJ45" s="2">
        <f t="shared" si="28"/>
        <v>0</v>
      </c>
      <c r="AK45" s="2">
        <v>35262.21</v>
      </c>
      <c r="AL45" s="2">
        <v>2145.36</v>
      </c>
      <c r="AM45" s="2">
        <v>0</v>
      </c>
      <c r="AN45" s="2">
        <v>0</v>
      </c>
      <c r="AO45" s="2">
        <v>33116.85</v>
      </c>
      <c r="AP45" s="2">
        <v>0</v>
      </c>
      <c r="AQ45" s="2">
        <v>45</v>
      </c>
      <c r="AR45" s="2">
        <v>0</v>
      </c>
      <c r="AS45" s="2">
        <v>0</v>
      </c>
      <c r="AT45" s="2">
        <v>70</v>
      </c>
      <c r="AU45" s="2">
        <v>10</v>
      </c>
      <c r="AV45" s="2">
        <v>1</v>
      </c>
      <c r="AW45" s="2">
        <v>1</v>
      </c>
      <c r="AZ45" s="2">
        <v>1</v>
      </c>
      <c r="BA45" s="2">
        <v>1</v>
      </c>
      <c r="BB45" s="2">
        <v>1</v>
      </c>
      <c r="BC45" s="2">
        <v>1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0</v>
      </c>
      <c r="BI45" s="2">
        <v>4</v>
      </c>
      <c r="BJ45" s="2" t="s">
        <v>79</v>
      </c>
      <c r="BM45" s="2">
        <v>0</v>
      </c>
      <c r="BN45" s="2">
        <v>0</v>
      </c>
      <c r="BO45" s="2" t="s">
        <v>3</v>
      </c>
      <c r="BP45" s="2">
        <v>0</v>
      </c>
      <c r="BQ45" s="2">
        <v>1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70</v>
      </c>
      <c r="CA45" s="2">
        <v>10</v>
      </c>
      <c r="CB45" s="2" t="s">
        <v>3</v>
      </c>
      <c r="CE45" s="2">
        <v>0</v>
      </c>
      <c r="CF45" s="2">
        <v>0</v>
      </c>
      <c r="CG45" s="2">
        <v>0</v>
      </c>
      <c r="CM45" s="2">
        <v>0</v>
      </c>
      <c r="CN45" s="2" t="s">
        <v>18</v>
      </c>
      <c r="CO45" s="2">
        <v>0</v>
      </c>
      <c r="CP45" s="2">
        <f t="shared" si="29"/>
        <v>36918.050000000003</v>
      </c>
      <c r="CQ45" s="2">
        <f t="shared" si="30"/>
        <v>2145.36</v>
      </c>
      <c r="CR45" s="2">
        <f>(((((ET45*1.05))*BB45-((EU45*1.05))*BS45)+AE45*BS45)*AV45)</f>
        <v>0</v>
      </c>
      <c r="CS45" s="2">
        <f t="shared" si="31"/>
        <v>0</v>
      </c>
      <c r="CT45" s="2">
        <f t="shared" si="32"/>
        <v>34772.692499999997</v>
      </c>
      <c r="CU45" s="2">
        <f t="shared" si="33"/>
        <v>0</v>
      </c>
      <c r="CV45" s="2">
        <f t="shared" si="34"/>
        <v>47.25</v>
      </c>
      <c r="CW45" s="2">
        <f t="shared" si="35"/>
        <v>0</v>
      </c>
      <c r="CX45" s="2">
        <f t="shared" si="36"/>
        <v>0</v>
      </c>
      <c r="CY45" s="2">
        <f t="shared" si="37"/>
        <v>24340.883000000002</v>
      </c>
      <c r="CZ45" s="2">
        <f t="shared" si="38"/>
        <v>3477.2690000000002</v>
      </c>
      <c r="DB45" s="2">
        <v>9</v>
      </c>
      <c r="DC45" s="2" t="s">
        <v>3</v>
      </c>
      <c r="DD45" s="2" t="s">
        <v>3</v>
      </c>
      <c r="DE45" s="2" t="s">
        <v>19</v>
      </c>
      <c r="DF45" s="2" t="s">
        <v>19</v>
      </c>
      <c r="DG45" s="2" t="s">
        <v>19</v>
      </c>
      <c r="DH45" s="2" t="s">
        <v>3</v>
      </c>
      <c r="DI45" s="2" t="s">
        <v>19</v>
      </c>
      <c r="DJ45" s="2" t="s">
        <v>19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U45" s="2">
        <v>1010</v>
      </c>
      <c r="DV45" s="2" t="s">
        <v>48</v>
      </c>
      <c r="DW45" s="2" t="s">
        <v>48</v>
      </c>
      <c r="DX45" s="2">
        <v>1</v>
      </c>
      <c r="DZ45" s="2" t="s">
        <v>3</v>
      </c>
      <c r="EA45" s="2" t="s">
        <v>3</v>
      </c>
      <c r="EB45" s="2" t="s">
        <v>3</v>
      </c>
      <c r="EC45" s="2" t="s">
        <v>3</v>
      </c>
      <c r="EE45" s="2">
        <v>90740938</v>
      </c>
      <c r="EF45" s="2">
        <v>1</v>
      </c>
      <c r="EG45" s="2" t="s">
        <v>20</v>
      </c>
      <c r="EH45" s="2">
        <v>0</v>
      </c>
      <c r="EI45" s="2" t="s">
        <v>3</v>
      </c>
      <c r="EJ45" s="2">
        <v>4</v>
      </c>
      <c r="EK45" s="2">
        <v>0</v>
      </c>
      <c r="EL45" s="2" t="s">
        <v>21</v>
      </c>
      <c r="EM45" s="2" t="s">
        <v>22</v>
      </c>
      <c r="EO45" s="2" t="s">
        <v>23</v>
      </c>
      <c r="EQ45" s="2">
        <v>1024</v>
      </c>
      <c r="ER45" s="2">
        <v>35262.21</v>
      </c>
      <c r="ES45" s="2">
        <v>2145.36</v>
      </c>
      <c r="ET45" s="2">
        <v>0</v>
      </c>
      <c r="EU45" s="2">
        <v>0</v>
      </c>
      <c r="EV45" s="2">
        <v>33116.85</v>
      </c>
      <c r="EW45" s="2">
        <v>45</v>
      </c>
      <c r="EX45" s="2">
        <v>0</v>
      </c>
      <c r="EY45" s="2">
        <v>0</v>
      </c>
      <c r="FQ45" s="2">
        <v>0</v>
      </c>
      <c r="FR45" s="2">
        <v>0</v>
      </c>
      <c r="FS45" s="2">
        <v>0</v>
      </c>
      <c r="FX45" s="2">
        <v>70</v>
      </c>
      <c r="FY45" s="2">
        <v>10</v>
      </c>
      <c r="GA45" s="2" t="s">
        <v>3</v>
      </c>
      <c r="GD45" s="2">
        <v>0</v>
      </c>
      <c r="GF45" s="2">
        <v>-1999363383</v>
      </c>
      <c r="GG45" s="2">
        <v>2</v>
      </c>
      <c r="GH45" s="2">
        <v>1</v>
      </c>
      <c r="GI45" s="2">
        <v>-2</v>
      </c>
      <c r="GJ45" s="2">
        <v>0</v>
      </c>
      <c r="GK45" s="2">
        <f>ROUND(R45*(R12)/100,2)</f>
        <v>0</v>
      </c>
      <c r="GL45" s="2">
        <f t="shared" si="39"/>
        <v>0</v>
      </c>
      <c r="GM45" s="2">
        <f t="shared" si="40"/>
        <v>64736.2</v>
      </c>
      <c r="GN45" s="2">
        <f t="shared" si="41"/>
        <v>0</v>
      </c>
      <c r="GO45" s="2">
        <f t="shared" si="42"/>
        <v>0</v>
      </c>
      <c r="GP45" s="2">
        <f t="shared" si="43"/>
        <v>64736.2</v>
      </c>
      <c r="GR45" s="2">
        <v>0</v>
      </c>
      <c r="GS45" s="2">
        <v>3</v>
      </c>
      <c r="GT45" s="2">
        <v>0</v>
      </c>
      <c r="GU45" s="2" t="s">
        <v>3</v>
      </c>
      <c r="GV45" s="2">
        <f t="shared" si="44"/>
        <v>0</v>
      </c>
      <c r="GW45" s="2">
        <v>1</v>
      </c>
      <c r="GX45" s="2">
        <f t="shared" si="45"/>
        <v>0</v>
      </c>
      <c r="HA45" s="2">
        <v>0</v>
      </c>
      <c r="HB45" s="2">
        <v>0</v>
      </c>
      <c r="HC45" s="2">
        <f t="shared" si="46"/>
        <v>0</v>
      </c>
      <c r="HE45" s="2" t="s">
        <v>3</v>
      </c>
      <c r="HF45" s="2" t="s">
        <v>3</v>
      </c>
      <c r="HM45" s="2" t="s">
        <v>3</v>
      </c>
      <c r="HN45" s="2" t="s">
        <v>3</v>
      </c>
      <c r="HO45" s="2" t="s">
        <v>3</v>
      </c>
      <c r="HP45" s="2" t="s">
        <v>3</v>
      </c>
      <c r="HQ45" s="2" t="s">
        <v>3</v>
      </c>
      <c r="HS45" s="2">
        <v>0</v>
      </c>
      <c r="IK45" s="2">
        <v>0</v>
      </c>
    </row>
    <row r="46" spans="1:245" x14ac:dyDescent="0.2">
      <c r="A46" s="2">
        <v>17</v>
      </c>
      <c r="B46" s="2">
        <v>1</v>
      </c>
      <c r="C46" s="2">
        <f>ROW(SmtRes!A55)</f>
        <v>55</v>
      </c>
      <c r="D46" s="2">
        <f>ROW(EtalonRes!A50)</f>
        <v>50</v>
      </c>
      <c r="E46" s="2" t="s">
        <v>87</v>
      </c>
      <c r="F46" s="2" t="s">
        <v>88</v>
      </c>
      <c r="G46" s="2" t="s">
        <v>89</v>
      </c>
      <c r="H46" s="2" t="s">
        <v>90</v>
      </c>
      <c r="I46" s="2">
        <v>1</v>
      </c>
      <c r="J46" s="2">
        <v>0</v>
      </c>
      <c r="K46" s="2">
        <v>1</v>
      </c>
      <c r="O46" s="2">
        <f t="shared" si="14"/>
        <v>5836.12</v>
      </c>
      <c r="P46" s="2">
        <f t="shared" si="15"/>
        <v>0</v>
      </c>
      <c r="Q46" s="2">
        <f t="shared" si="16"/>
        <v>0</v>
      </c>
      <c r="R46" s="2">
        <f t="shared" si="17"/>
        <v>0</v>
      </c>
      <c r="S46" s="2">
        <f t="shared" si="18"/>
        <v>5836.12</v>
      </c>
      <c r="T46" s="2">
        <f t="shared" si="19"/>
        <v>0</v>
      </c>
      <c r="U46" s="2">
        <f t="shared" si="20"/>
        <v>6.5100000000000007</v>
      </c>
      <c r="V46" s="2">
        <f t="shared" si="21"/>
        <v>0</v>
      </c>
      <c r="W46" s="2">
        <f t="shared" si="22"/>
        <v>0</v>
      </c>
      <c r="X46" s="2">
        <f t="shared" si="23"/>
        <v>4085.28</v>
      </c>
      <c r="Y46" s="2">
        <f t="shared" si="24"/>
        <v>583.61</v>
      </c>
      <c r="AA46" s="2">
        <v>90973531</v>
      </c>
      <c r="AB46" s="2">
        <f t="shared" si="25"/>
        <v>5836.1205</v>
      </c>
      <c r="AC46" s="2">
        <f t="shared" si="26"/>
        <v>0</v>
      </c>
      <c r="AD46" s="2">
        <f>ROUND(((((ET46*1.05))-((EU46*1.05)))+AE46),6)</f>
        <v>0</v>
      </c>
      <c r="AE46" s="2">
        <f t="shared" si="53"/>
        <v>0</v>
      </c>
      <c r="AF46" s="2">
        <f t="shared" si="53"/>
        <v>5836.1205</v>
      </c>
      <c r="AG46" s="2">
        <f t="shared" si="27"/>
        <v>0</v>
      </c>
      <c r="AH46" s="2">
        <f t="shared" si="54"/>
        <v>6.5100000000000007</v>
      </c>
      <c r="AI46" s="2">
        <f t="shared" si="54"/>
        <v>0</v>
      </c>
      <c r="AJ46" s="2">
        <f t="shared" si="28"/>
        <v>0</v>
      </c>
      <c r="AK46" s="2">
        <v>5558.21</v>
      </c>
      <c r="AL46" s="2">
        <v>0</v>
      </c>
      <c r="AM46" s="2">
        <v>0</v>
      </c>
      <c r="AN46" s="2">
        <v>0</v>
      </c>
      <c r="AO46" s="2">
        <v>5558.21</v>
      </c>
      <c r="AP46" s="2">
        <v>0</v>
      </c>
      <c r="AQ46" s="2">
        <v>6.2</v>
      </c>
      <c r="AR46" s="2">
        <v>0</v>
      </c>
      <c r="AS46" s="2">
        <v>0</v>
      </c>
      <c r="AT46" s="2">
        <v>70</v>
      </c>
      <c r="AU46" s="2">
        <v>10</v>
      </c>
      <c r="AV46" s="2">
        <v>1</v>
      </c>
      <c r="AW46" s="2">
        <v>1</v>
      </c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4</v>
      </c>
      <c r="BJ46" s="2" t="s">
        <v>91</v>
      </c>
      <c r="BM46" s="2">
        <v>0</v>
      </c>
      <c r="BN46" s="2">
        <v>0</v>
      </c>
      <c r="BO46" s="2" t="s">
        <v>3</v>
      </c>
      <c r="BP46" s="2">
        <v>0</v>
      </c>
      <c r="BQ46" s="2">
        <v>1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70</v>
      </c>
      <c r="CA46" s="2">
        <v>10</v>
      </c>
      <c r="CB46" s="2" t="s">
        <v>3</v>
      </c>
      <c r="CE46" s="2">
        <v>0</v>
      </c>
      <c r="CF46" s="2">
        <v>0</v>
      </c>
      <c r="CG46" s="2">
        <v>0</v>
      </c>
      <c r="CM46" s="2">
        <v>0</v>
      </c>
      <c r="CN46" s="2" t="s">
        <v>18</v>
      </c>
      <c r="CO46" s="2">
        <v>0</v>
      </c>
      <c r="CP46" s="2">
        <f t="shared" si="29"/>
        <v>5836.12</v>
      </c>
      <c r="CQ46" s="2">
        <f t="shared" si="30"/>
        <v>0</v>
      </c>
      <c r="CR46" s="2">
        <f>(((((ET46*1.05))*BB46-((EU46*1.05))*BS46)+AE46*BS46)*AV46)</f>
        <v>0</v>
      </c>
      <c r="CS46" s="2">
        <f t="shared" si="31"/>
        <v>0</v>
      </c>
      <c r="CT46" s="2">
        <f t="shared" si="32"/>
        <v>5836.1205</v>
      </c>
      <c r="CU46" s="2">
        <f t="shared" si="33"/>
        <v>0</v>
      </c>
      <c r="CV46" s="2">
        <f t="shared" si="34"/>
        <v>6.5100000000000007</v>
      </c>
      <c r="CW46" s="2">
        <f t="shared" si="35"/>
        <v>0</v>
      </c>
      <c r="CX46" s="2">
        <f t="shared" si="36"/>
        <v>0</v>
      </c>
      <c r="CY46" s="2">
        <f t="shared" si="37"/>
        <v>4085.2839999999997</v>
      </c>
      <c r="CZ46" s="2">
        <f t="shared" si="38"/>
        <v>583.61199999999997</v>
      </c>
      <c r="DB46" s="2">
        <v>10</v>
      </c>
      <c r="DC46" s="2" t="s">
        <v>3</v>
      </c>
      <c r="DD46" s="2" t="s">
        <v>3</v>
      </c>
      <c r="DE46" s="2" t="s">
        <v>19</v>
      </c>
      <c r="DF46" s="2" t="s">
        <v>19</v>
      </c>
      <c r="DG46" s="2" t="s">
        <v>19</v>
      </c>
      <c r="DH46" s="2" t="s">
        <v>3</v>
      </c>
      <c r="DI46" s="2" t="s">
        <v>19</v>
      </c>
      <c r="DJ46" s="2" t="s">
        <v>19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U46" s="2">
        <v>1013</v>
      </c>
      <c r="DV46" s="2" t="s">
        <v>90</v>
      </c>
      <c r="DW46" s="2" t="s">
        <v>90</v>
      </c>
      <c r="DX46" s="2">
        <v>1</v>
      </c>
      <c r="DZ46" s="2" t="s">
        <v>3</v>
      </c>
      <c r="EA46" s="2" t="s">
        <v>3</v>
      </c>
      <c r="EB46" s="2" t="s">
        <v>3</v>
      </c>
      <c r="EC46" s="2" t="s">
        <v>3</v>
      </c>
      <c r="EE46" s="2">
        <v>90740938</v>
      </c>
      <c r="EF46" s="2">
        <v>1</v>
      </c>
      <c r="EG46" s="2" t="s">
        <v>20</v>
      </c>
      <c r="EH46" s="2">
        <v>0</v>
      </c>
      <c r="EI46" s="2" t="s">
        <v>3</v>
      </c>
      <c r="EJ46" s="2">
        <v>4</v>
      </c>
      <c r="EK46" s="2">
        <v>0</v>
      </c>
      <c r="EL46" s="2" t="s">
        <v>21</v>
      </c>
      <c r="EM46" s="2" t="s">
        <v>22</v>
      </c>
      <c r="EO46" s="2" t="s">
        <v>23</v>
      </c>
      <c r="EQ46" s="2">
        <v>0</v>
      </c>
      <c r="ER46" s="2">
        <v>5558.21</v>
      </c>
      <c r="ES46" s="2">
        <v>0</v>
      </c>
      <c r="ET46" s="2">
        <v>0</v>
      </c>
      <c r="EU46" s="2">
        <v>0</v>
      </c>
      <c r="EV46" s="2">
        <v>5558.21</v>
      </c>
      <c r="EW46" s="2">
        <v>6.2</v>
      </c>
      <c r="EX46" s="2">
        <v>0</v>
      </c>
      <c r="EY46" s="2">
        <v>0</v>
      </c>
      <c r="FQ46" s="2">
        <v>0</v>
      </c>
      <c r="FR46" s="2">
        <v>0</v>
      </c>
      <c r="FS46" s="2">
        <v>0</v>
      </c>
      <c r="FX46" s="2">
        <v>70</v>
      </c>
      <c r="FY46" s="2">
        <v>10</v>
      </c>
      <c r="GA46" s="2" t="s">
        <v>3</v>
      </c>
      <c r="GD46" s="2">
        <v>0</v>
      </c>
      <c r="GF46" s="2">
        <v>-1176483984</v>
      </c>
      <c r="GG46" s="2">
        <v>2</v>
      </c>
      <c r="GH46" s="2">
        <v>1</v>
      </c>
      <c r="GI46" s="2">
        <v>-2</v>
      </c>
      <c r="GJ46" s="2">
        <v>0</v>
      </c>
      <c r="GK46" s="2">
        <f>ROUND(R46*(R12)/100,2)</f>
        <v>0</v>
      </c>
      <c r="GL46" s="2">
        <f t="shared" si="39"/>
        <v>0</v>
      </c>
      <c r="GM46" s="2">
        <f t="shared" si="40"/>
        <v>10505.01</v>
      </c>
      <c r="GN46" s="2">
        <f t="shared" si="41"/>
        <v>0</v>
      </c>
      <c r="GO46" s="2">
        <f t="shared" si="42"/>
        <v>0</v>
      </c>
      <c r="GP46" s="2">
        <f t="shared" si="43"/>
        <v>10505.01</v>
      </c>
      <c r="GR46" s="2">
        <v>0</v>
      </c>
      <c r="GS46" s="2">
        <v>3</v>
      </c>
      <c r="GT46" s="2">
        <v>0</v>
      </c>
      <c r="GU46" s="2" t="s">
        <v>3</v>
      </c>
      <c r="GV46" s="2">
        <f t="shared" si="44"/>
        <v>0</v>
      </c>
      <c r="GW46" s="2">
        <v>1</v>
      </c>
      <c r="GX46" s="2">
        <f t="shared" si="45"/>
        <v>0</v>
      </c>
      <c r="HA46" s="2">
        <v>0</v>
      </c>
      <c r="HB46" s="2">
        <v>0</v>
      </c>
      <c r="HC46" s="2">
        <f t="shared" si="46"/>
        <v>0</v>
      </c>
      <c r="HE46" s="2" t="s">
        <v>3</v>
      </c>
      <c r="HF46" s="2" t="s">
        <v>3</v>
      </c>
      <c r="HM46" s="2" t="s">
        <v>3</v>
      </c>
      <c r="HN46" s="2" t="s">
        <v>3</v>
      </c>
      <c r="HO46" s="2" t="s">
        <v>3</v>
      </c>
      <c r="HP46" s="2" t="s">
        <v>3</v>
      </c>
      <c r="HQ46" s="2" t="s">
        <v>3</v>
      </c>
      <c r="HS46" s="2">
        <v>0</v>
      </c>
      <c r="IK46" s="2">
        <v>0</v>
      </c>
    </row>
    <row r="47" spans="1:245" x14ac:dyDescent="0.2">
      <c r="A47" s="2">
        <v>17</v>
      </c>
      <c r="B47" s="2">
        <v>1</v>
      </c>
      <c r="C47" s="2">
        <f>ROW(SmtRes!A64)</f>
        <v>64</v>
      </c>
      <c r="D47" s="2">
        <f>ROW(EtalonRes!A59)</f>
        <v>59</v>
      </c>
      <c r="E47" s="2" t="s">
        <v>92</v>
      </c>
      <c r="F47" s="2" t="s">
        <v>46</v>
      </c>
      <c r="G47" s="2" t="s">
        <v>93</v>
      </c>
      <c r="H47" s="2" t="s">
        <v>48</v>
      </c>
      <c r="I47" s="2">
        <f>ROUND(1,9)</f>
        <v>1</v>
      </c>
      <c r="J47" s="2">
        <v>0</v>
      </c>
      <c r="K47" s="2">
        <f>ROUND(1,9)</f>
        <v>1</v>
      </c>
      <c r="O47" s="2">
        <f t="shared" si="14"/>
        <v>32031.27</v>
      </c>
      <c r="P47" s="2">
        <f t="shared" si="15"/>
        <v>7153.67</v>
      </c>
      <c r="Q47" s="2">
        <f t="shared" si="16"/>
        <v>0</v>
      </c>
      <c r="R47" s="2">
        <f t="shared" si="17"/>
        <v>0</v>
      </c>
      <c r="S47" s="2">
        <f t="shared" si="18"/>
        <v>24877.599999999999</v>
      </c>
      <c r="T47" s="2">
        <f t="shared" si="19"/>
        <v>0</v>
      </c>
      <c r="U47" s="2">
        <f t="shared" si="20"/>
        <v>38.85</v>
      </c>
      <c r="V47" s="2">
        <f t="shared" si="21"/>
        <v>0</v>
      </c>
      <c r="W47" s="2">
        <f t="shared" si="22"/>
        <v>0</v>
      </c>
      <c r="X47" s="2">
        <f t="shared" si="23"/>
        <v>17414.32</v>
      </c>
      <c r="Y47" s="2">
        <f t="shared" si="24"/>
        <v>2487.7600000000002</v>
      </c>
      <c r="AA47" s="2">
        <v>90973531</v>
      </c>
      <c r="AB47" s="2">
        <f t="shared" si="25"/>
        <v>32031.267500000002</v>
      </c>
      <c r="AC47" s="2">
        <f t="shared" si="26"/>
        <v>7153.67</v>
      </c>
      <c r="AD47" s="2">
        <f>ROUND(((((ET47*1.05))-((EU47*1.05)))+AE47),6)</f>
        <v>0</v>
      </c>
      <c r="AE47" s="2">
        <f t="shared" si="53"/>
        <v>0</v>
      </c>
      <c r="AF47" s="2">
        <f t="shared" si="53"/>
        <v>24877.5975</v>
      </c>
      <c r="AG47" s="2">
        <f t="shared" si="27"/>
        <v>0</v>
      </c>
      <c r="AH47" s="2">
        <f t="shared" si="54"/>
        <v>38.85</v>
      </c>
      <c r="AI47" s="2">
        <f t="shared" si="54"/>
        <v>0</v>
      </c>
      <c r="AJ47" s="2">
        <f t="shared" si="28"/>
        <v>0</v>
      </c>
      <c r="AK47" s="2">
        <v>30846.62</v>
      </c>
      <c r="AL47" s="2">
        <v>7153.67</v>
      </c>
      <c r="AM47" s="2">
        <v>0</v>
      </c>
      <c r="AN47" s="2">
        <v>0</v>
      </c>
      <c r="AO47" s="2">
        <v>23692.95</v>
      </c>
      <c r="AP47" s="2">
        <v>0</v>
      </c>
      <c r="AQ47" s="2">
        <v>37</v>
      </c>
      <c r="AR47" s="2">
        <v>0</v>
      </c>
      <c r="AS47" s="2">
        <v>0</v>
      </c>
      <c r="AT47" s="2">
        <v>70</v>
      </c>
      <c r="AU47" s="2">
        <v>10</v>
      </c>
      <c r="AV47" s="2">
        <v>1</v>
      </c>
      <c r="AW47" s="2">
        <v>1</v>
      </c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0</v>
      </c>
      <c r="BI47" s="2">
        <v>4</v>
      </c>
      <c r="BJ47" s="2" t="s">
        <v>49</v>
      </c>
      <c r="BM47" s="2">
        <v>0</v>
      </c>
      <c r="BN47" s="2">
        <v>0</v>
      </c>
      <c r="BO47" s="2" t="s">
        <v>3</v>
      </c>
      <c r="BP47" s="2">
        <v>0</v>
      </c>
      <c r="BQ47" s="2">
        <v>1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70</v>
      </c>
      <c r="CA47" s="2">
        <v>10</v>
      </c>
      <c r="CB47" s="2" t="s">
        <v>3</v>
      </c>
      <c r="CE47" s="2">
        <v>0</v>
      </c>
      <c r="CF47" s="2">
        <v>0</v>
      </c>
      <c r="CG47" s="2">
        <v>0</v>
      </c>
      <c r="CM47" s="2">
        <v>0</v>
      </c>
      <c r="CN47" s="2" t="s">
        <v>18</v>
      </c>
      <c r="CO47" s="2">
        <v>0</v>
      </c>
      <c r="CP47" s="2">
        <f t="shared" si="29"/>
        <v>32031.269999999997</v>
      </c>
      <c r="CQ47" s="2">
        <f t="shared" si="30"/>
        <v>7153.67</v>
      </c>
      <c r="CR47" s="2">
        <f>(((((ET47*1.05))*BB47-((EU47*1.05))*BS47)+AE47*BS47)*AV47)</f>
        <v>0</v>
      </c>
      <c r="CS47" s="2">
        <f t="shared" si="31"/>
        <v>0</v>
      </c>
      <c r="CT47" s="2">
        <f t="shared" si="32"/>
        <v>24877.5975</v>
      </c>
      <c r="CU47" s="2">
        <f t="shared" si="33"/>
        <v>0</v>
      </c>
      <c r="CV47" s="2">
        <f t="shared" si="34"/>
        <v>38.85</v>
      </c>
      <c r="CW47" s="2">
        <f t="shared" si="35"/>
        <v>0</v>
      </c>
      <c r="CX47" s="2">
        <f t="shared" si="36"/>
        <v>0</v>
      </c>
      <c r="CY47" s="2">
        <f t="shared" si="37"/>
        <v>17414.32</v>
      </c>
      <c r="CZ47" s="2">
        <f t="shared" si="38"/>
        <v>2487.7600000000002</v>
      </c>
      <c r="DB47" s="2">
        <v>11</v>
      </c>
      <c r="DC47" s="2" t="s">
        <v>3</v>
      </c>
      <c r="DD47" s="2" t="s">
        <v>3</v>
      </c>
      <c r="DE47" s="2" t="s">
        <v>19</v>
      </c>
      <c r="DF47" s="2" t="s">
        <v>19</v>
      </c>
      <c r="DG47" s="2" t="s">
        <v>19</v>
      </c>
      <c r="DH47" s="2" t="s">
        <v>3</v>
      </c>
      <c r="DI47" s="2" t="s">
        <v>19</v>
      </c>
      <c r="DJ47" s="2" t="s">
        <v>19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U47" s="2">
        <v>1010</v>
      </c>
      <c r="DV47" s="2" t="s">
        <v>48</v>
      </c>
      <c r="DW47" s="2" t="s">
        <v>48</v>
      </c>
      <c r="DX47" s="2">
        <v>1</v>
      </c>
      <c r="DZ47" s="2" t="s">
        <v>3</v>
      </c>
      <c r="EA47" s="2" t="s">
        <v>3</v>
      </c>
      <c r="EB47" s="2" t="s">
        <v>3</v>
      </c>
      <c r="EC47" s="2" t="s">
        <v>3</v>
      </c>
      <c r="EE47" s="2">
        <v>90740938</v>
      </c>
      <c r="EF47" s="2">
        <v>1</v>
      </c>
      <c r="EG47" s="2" t="s">
        <v>20</v>
      </c>
      <c r="EH47" s="2">
        <v>0</v>
      </c>
      <c r="EI47" s="2" t="s">
        <v>3</v>
      </c>
      <c r="EJ47" s="2">
        <v>4</v>
      </c>
      <c r="EK47" s="2">
        <v>0</v>
      </c>
      <c r="EL47" s="2" t="s">
        <v>21</v>
      </c>
      <c r="EM47" s="2" t="s">
        <v>22</v>
      </c>
      <c r="EO47" s="2" t="s">
        <v>23</v>
      </c>
      <c r="EQ47" s="2">
        <v>0</v>
      </c>
      <c r="ER47" s="2">
        <v>30846.62</v>
      </c>
      <c r="ES47" s="2">
        <v>7153.67</v>
      </c>
      <c r="ET47" s="2">
        <v>0</v>
      </c>
      <c r="EU47" s="2">
        <v>0</v>
      </c>
      <c r="EV47" s="2">
        <v>23692.95</v>
      </c>
      <c r="EW47" s="2">
        <v>37</v>
      </c>
      <c r="EX47" s="2">
        <v>0</v>
      </c>
      <c r="EY47" s="2">
        <v>0</v>
      </c>
      <c r="FQ47" s="2">
        <v>0</v>
      </c>
      <c r="FR47" s="2">
        <v>0</v>
      </c>
      <c r="FS47" s="2">
        <v>0</v>
      </c>
      <c r="FX47" s="2">
        <v>70</v>
      </c>
      <c r="FY47" s="2">
        <v>10</v>
      </c>
      <c r="GA47" s="2" t="s">
        <v>3</v>
      </c>
      <c r="GD47" s="2">
        <v>0</v>
      </c>
      <c r="GF47" s="2">
        <v>1467381139</v>
      </c>
      <c r="GG47" s="2">
        <v>2</v>
      </c>
      <c r="GH47" s="2">
        <v>1</v>
      </c>
      <c r="GI47" s="2">
        <v>-2</v>
      </c>
      <c r="GJ47" s="2">
        <v>0</v>
      </c>
      <c r="GK47" s="2">
        <f>ROUND(R47*(R12)/100,2)</f>
        <v>0</v>
      </c>
      <c r="GL47" s="2">
        <f t="shared" si="39"/>
        <v>0</v>
      </c>
      <c r="GM47" s="2">
        <f t="shared" si="40"/>
        <v>51933.35</v>
      </c>
      <c r="GN47" s="2">
        <f t="shared" si="41"/>
        <v>0</v>
      </c>
      <c r="GO47" s="2">
        <f t="shared" si="42"/>
        <v>0</v>
      </c>
      <c r="GP47" s="2">
        <f t="shared" si="43"/>
        <v>51933.35</v>
      </c>
      <c r="GR47" s="2">
        <v>0</v>
      </c>
      <c r="GS47" s="2">
        <v>3</v>
      </c>
      <c r="GT47" s="2">
        <v>0</v>
      </c>
      <c r="GU47" s="2" t="s">
        <v>3</v>
      </c>
      <c r="GV47" s="2">
        <f t="shared" si="44"/>
        <v>0</v>
      </c>
      <c r="GW47" s="2">
        <v>1</v>
      </c>
      <c r="GX47" s="2">
        <f t="shared" si="45"/>
        <v>0</v>
      </c>
      <c r="HA47" s="2">
        <v>0</v>
      </c>
      <c r="HB47" s="2">
        <v>0</v>
      </c>
      <c r="HC47" s="2">
        <f t="shared" si="46"/>
        <v>0</v>
      </c>
      <c r="HE47" s="2" t="s">
        <v>3</v>
      </c>
      <c r="HF47" s="2" t="s">
        <v>3</v>
      </c>
      <c r="HM47" s="2" t="s">
        <v>3</v>
      </c>
      <c r="HN47" s="2" t="s">
        <v>3</v>
      </c>
      <c r="HO47" s="2" t="s">
        <v>3</v>
      </c>
      <c r="HP47" s="2" t="s">
        <v>3</v>
      </c>
      <c r="HQ47" s="2" t="s">
        <v>3</v>
      </c>
      <c r="HS47" s="2">
        <v>0</v>
      </c>
      <c r="IK47" s="2">
        <v>0</v>
      </c>
    </row>
    <row r="48" spans="1:245" x14ac:dyDescent="0.2">
      <c r="A48" s="2">
        <v>17</v>
      </c>
      <c r="B48" s="2">
        <v>1</v>
      </c>
      <c r="C48" s="2">
        <f>ROW(SmtRes!A71)</f>
        <v>71</v>
      </c>
      <c r="D48" s="2">
        <f>ROW(EtalonRes!A66)</f>
        <v>66</v>
      </c>
      <c r="E48" s="2" t="s">
        <v>94</v>
      </c>
      <c r="F48" s="2" t="s">
        <v>61</v>
      </c>
      <c r="G48" s="2" t="s">
        <v>62</v>
      </c>
      <c r="H48" s="2" t="s">
        <v>48</v>
      </c>
      <c r="I48" s="2">
        <f>ROUND(1,9)</f>
        <v>1</v>
      </c>
      <c r="J48" s="2">
        <v>0</v>
      </c>
      <c r="K48" s="2">
        <f>ROUND(1,9)</f>
        <v>1</v>
      </c>
      <c r="O48" s="2">
        <f t="shared" si="14"/>
        <v>1592.04</v>
      </c>
      <c r="P48" s="2">
        <f t="shared" si="15"/>
        <v>553.12</v>
      </c>
      <c r="Q48" s="2">
        <f t="shared" si="16"/>
        <v>14.9</v>
      </c>
      <c r="R48" s="2">
        <f t="shared" si="17"/>
        <v>0.09</v>
      </c>
      <c r="S48" s="2">
        <f t="shared" si="18"/>
        <v>1024.02</v>
      </c>
      <c r="T48" s="2">
        <f t="shared" si="19"/>
        <v>0</v>
      </c>
      <c r="U48" s="2">
        <f t="shared" si="20"/>
        <v>1.69</v>
      </c>
      <c r="V48" s="2">
        <f t="shared" si="21"/>
        <v>0</v>
      </c>
      <c r="W48" s="2">
        <f t="shared" si="22"/>
        <v>0</v>
      </c>
      <c r="X48" s="2">
        <f t="shared" si="23"/>
        <v>716.81</v>
      </c>
      <c r="Y48" s="2">
        <f t="shared" si="24"/>
        <v>102.4</v>
      </c>
      <c r="AA48" s="2">
        <v>90973531</v>
      </c>
      <c r="AB48" s="2">
        <f t="shared" si="25"/>
        <v>1592.04</v>
      </c>
      <c r="AC48" s="2">
        <f t="shared" si="26"/>
        <v>553.12</v>
      </c>
      <c r="AD48" s="2">
        <f>ROUND((((ET48)-(EU48))+AE48),6)</f>
        <v>14.9</v>
      </c>
      <c r="AE48" s="2">
        <f>ROUND((EU48),6)</f>
        <v>0.09</v>
      </c>
      <c r="AF48" s="2">
        <f>ROUND((EV48),6)</f>
        <v>1024.02</v>
      </c>
      <c r="AG48" s="2">
        <f t="shared" si="27"/>
        <v>0</v>
      </c>
      <c r="AH48" s="2">
        <f>(EW48)</f>
        <v>1.69</v>
      </c>
      <c r="AI48" s="2">
        <f>(EX48)</f>
        <v>0</v>
      </c>
      <c r="AJ48" s="2">
        <f t="shared" si="28"/>
        <v>0</v>
      </c>
      <c r="AK48" s="2">
        <v>1592.04</v>
      </c>
      <c r="AL48" s="2">
        <v>553.12</v>
      </c>
      <c r="AM48" s="2">
        <v>14.9</v>
      </c>
      <c r="AN48" s="2">
        <v>0.09</v>
      </c>
      <c r="AO48" s="2">
        <v>1024.02</v>
      </c>
      <c r="AP48" s="2">
        <v>0</v>
      </c>
      <c r="AQ48" s="2">
        <v>1.69</v>
      </c>
      <c r="AR48" s="2">
        <v>0</v>
      </c>
      <c r="AS48" s="2">
        <v>0</v>
      </c>
      <c r="AT48" s="2">
        <v>70</v>
      </c>
      <c r="AU48" s="2">
        <v>10</v>
      </c>
      <c r="AV48" s="2">
        <v>1</v>
      </c>
      <c r="AW48" s="2">
        <v>1</v>
      </c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4</v>
      </c>
      <c r="BJ48" s="2" t="s">
        <v>63</v>
      </c>
      <c r="BM48" s="2">
        <v>0</v>
      </c>
      <c r="BN48" s="2">
        <v>0</v>
      </c>
      <c r="BO48" s="2" t="s">
        <v>3</v>
      </c>
      <c r="BP48" s="2">
        <v>0</v>
      </c>
      <c r="BQ48" s="2">
        <v>1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70</v>
      </c>
      <c r="CA48" s="2">
        <v>10</v>
      </c>
      <c r="CB48" s="2" t="s">
        <v>3</v>
      </c>
      <c r="CE48" s="2">
        <v>0</v>
      </c>
      <c r="CF48" s="2">
        <v>0</v>
      </c>
      <c r="CG48" s="2">
        <v>0</v>
      </c>
      <c r="CM48" s="2">
        <v>0</v>
      </c>
      <c r="CN48" s="2" t="s">
        <v>3</v>
      </c>
      <c r="CO48" s="2">
        <v>0</v>
      </c>
      <c r="CP48" s="2">
        <f t="shared" si="29"/>
        <v>1592.04</v>
      </c>
      <c r="CQ48" s="2">
        <f t="shared" si="30"/>
        <v>553.12</v>
      </c>
      <c r="CR48" s="2">
        <f>((((ET48)*BB48-(EU48)*BS48)+AE48*BS48)*AV48)</f>
        <v>14.9</v>
      </c>
      <c r="CS48" s="2">
        <f t="shared" si="31"/>
        <v>0.09</v>
      </c>
      <c r="CT48" s="2">
        <f t="shared" si="32"/>
        <v>1024.02</v>
      </c>
      <c r="CU48" s="2">
        <f t="shared" si="33"/>
        <v>0</v>
      </c>
      <c r="CV48" s="2">
        <f t="shared" si="34"/>
        <v>1.69</v>
      </c>
      <c r="CW48" s="2">
        <f t="shared" si="35"/>
        <v>0</v>
      </c>
      <c r="CX48" s="2">
        <f t="shared" si="36"/>
        <v>0</v>
      </c>
      <c r="CY48" s="2">
        <f t="shared" si="37"/>
        <v>716.81399999999996</v>
      </c>
      <c r="CZ48" s="2">
        <f t="shared" si="38"/>
        <v>102.402</v>
      </c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U48" s="2">
        <v>1010</v>
      </c>
      <c r="DV48" s="2" t="s">
        <v>48</v>
      </c>
      <c r="DW48" s="2" t="s">
        <v>48</v>
      </c>
      <c r="DX48" s="2">
        <v>1</v>
      </c>
      <c r="DZ48" s="2" t="s">
        <v>3</v>
      </c>
      <c r="EA48" s="2" t="s">
        <v>3</v>
      </c>
      <c r="EB48" s="2" t="s">
        <v>3</v>
      </c>
      <c r="EC48" s="2" t="s">
        <v>3</v>
      </c>
      <c r="EE48" s="2">
        <v>90740938</v>
      </c>
      <c r="EF48" s="2">
        <v>1</v>
      </c>
      <c r="EG48" s="2" t="s">
        <v>20</v>
      </c>
      <c r="EH48" s="2">
        <v>0</v>
      </c>
      <c r="EI48" s="2" t="s">
        <v>3</v>
      </c>
      <c r="EJ48" s="2">
        <v>4</v>
      </c>
      <c r="EK48" s="2">
        <v>0</v>
      </c>
      <c r="EL48" s="2" t="s">
        <v>21</v>
      </c>
      <c r="EM48" s="2" t="s">
        <v>22</v>
      </c>
      <c r="EO48" s="2" t="s">
        <v>3</v>
      </c>
      <c r="EQ48" s="2">
        <v>0</v>
      </c>
      <c r="ER48" s="2">
        <v>1592.04</v>
      </c>
      <c r="ES48" s="2">
        <v>553.12</v>
      </c>
      <c r="ET48" s="2">
        <v>14.9</v>
      </c>
      <c r="EU48" s="2">
        <v>0.09</v>
      </c>
      <c r="EV48" s="2">
        <v>1024.02</v>
      </c>
      <c r="EW48" s="2">
        <v>1.69</v>
      </c>
      <c r="EX48" s="2">
        <v>0</v>
      </c>
      <c r="EY48" s="2">
        <v>0</v>
      </c>
      <c r="FQ48" s="2">
        <v>0</v>
      </c>
      <c r="FR48" s="2">
        <v>0</v>
      </c>
      <c r="FS48" s="2">
        <v>0</v>
      </c>
      <c r="FX48" s="2">
        <v>70</v>
      </c>
      <c r="FY48" s="2">
        <v>10</v>
      </c>
      <c r="GA48" s="2" t="s">
        <v>3</v>
      </c>
      <c r="GD48" s="2">
        <v>0</v>
      </c>
      <c r="GF48" s="2">
        <v>1281972868</v>
      </c>
      <c r="GG48" s="2">
        <v>2</v>
      </c>
      <c r="GH48" s="2">
        <v>1</v>
      </c>
      <c r="GI48" s="2">
        <v>-2</v>
      </c>
      <c r="GJ48" s="2">
        <v>0</v>
      </c>
      <c r="GK48" s="2">
        <f>ROUND(R48*(R12)/100,2)</f>
        <v>0.1</v>
      </c>
      <c r="GL48" s="2">
        <f t="shared" si="39"/>
        <v>0</v>
      </c>
      <c r="GM48" s="2">
        <f t="shared" si="40"/>
        <v>2411.35</v>
      </c>
      <c r="GN48" s="2">
        <f t="shared" si="41"/>
        <v>0</v>
      </c>
      <c r="GO48" s="2">
        <f t="shared" si="42"/>
        <v>0</v>
      </c>
      <c r="GP48" s="2">
        <f t="shared" si="43"/>
        <v>2411.35</v>
      </c>
      <c r="GR48" s="2">
        <v>0</v>
      </c>
      <c r="GS48" s="2">
        <v>3</v>
      </c>
      <c r="GT48" s="2">
        <v>0</v>
      </c>
      <c r="GU48" s="2" t="s">
        <v>3</v>
      </c>
      <c r="GV48" s="2">
        <f t="shared" si="44"/>
        <v>0</v>
      </c>
      <c r="GW48" s="2">
        <v>1</v>
      </c>
      <c r="GX48" s="2">
        <f t="shared" si="45"/>
        <v>0</v>
      </c>
      <c r="HA48" s="2">
        <v>0</v>
      </c>
      <c r="HB48" s="2">
        <v>0</v>
      </c>
      <c r="HC48" s="2">
        <f t="shared" si="46"/>
        <v>0</v>
      </c>
      <c r="HE48" s="2" t="s">
        <v>3</v>
      </c>
      <c r="HF48" s="2" t="s">
        <v>3</v>
      </c>
      <c r="HM48" s="2" t="s">
        <v>3</v>
      </c>
      <c r="HN48" s="2" t="s">
        <v>3</v>
      </c>
      <c r="HO48" s="2" t="s">
        <v>3</v>
      </c>
      <c r="HP48" s="2" t="s">
        <v>3</v>
      </c>
      <c r="HQ48" s="2" t="s">
        <v>3</v>
      </c>
      <c r="HS48" s="2">
        <v>0</v>
      </c>
      <c r="IK48" s="2">
        <v>0</v>
      </c>
    </row>
    <row r="49" spans="1:245" x14ac:dyDescent="0.2">
      <c r="A49" s="2">
        <v>18</v>
      </c>
      <c r="B49" s="2">
        <v>1</v>
      </c>
      <c r="C49" s="2">
        <v>71</v>
      </c>
      <c r="E49" s="2" t="s">
        <v>95</v>
      </c>
      <c r="F49" s="2" t="s">
        <v>55</v>
      </c>
      <c r="G49" s="2" t="s">
        <v>56</v>
      </c>
      <c r="H49" s="2" t="s">
        <v>57</v>
      </c>
      <c r="I49" s="2">
        <f>I48*J49</f>
        <v>1</v>
      </c>
      <c r="J49" s="2">
        <v>1</v>
      </c>
      <c r="K49" s="2">
        <v>1</v>
      </c>
      <c r="O49" s="2">
        <f t="shared" si="14"/>
        <v>2043.35</v>
      </c>
      <c r="P49" s="2">
        <f t="shared" si="15"/>
        <v>2043.35</v>
      </c>
      <c r="Q49" s="2">
        <f t="shared" si="16"/>
        <v>0</v>
      </c>
      <c r="R49" s="2">
        <f t="shared" si="17"/>
        <v>0</v>
      </c>
      <c r="S49" s="2">
        <f t="shared" si="18"/>
        <v>0</v>
      </c>
      <c r="T49" s="2">
        <f t="shared" si="19"/>
        <v>0</v>
      </c>
      <c r="U49" s="2">
        <f t="shared" si="20"/>
        <v>0</v>
      </c>
      <c r="V49" s="2">
        <f t="shared" si="21"/>
        <v>0</v>
      </c>
      <c r="W49" s="2">
        <f t="shared" si="22"/>
        <v>0</v>
      </c>
      <c r="X49" s="2">
        <f t="shared" si="23"/>
        <v>0</v>
      </c>
      <c r="Y49" s="2">
        <f t="shared" si="24"/>
        <v>0</v>
      </c>
      <c r="AA49" s="2">
        <v>90973531</v>
      </c>
      <c r="AB49" s="2">
        <f t="shared" si="25"/>
        <v>2043.35</v>
      </c>
      <c r="AC49" s="2">
        <f t="shared" si="26"/>
        <v>2043.35</v>
      </c>
      <c r="AD49" s="2">
        <f>ROUND((((ET49)-(EU49))+AE49),6)</f>
        <v>0</v>
      </c>
      <c r="AE49" s="2">
        <f>ROUND((EU49),6)</f>
        <v>0</v>
      </c>
      <c r="AF49" s="2">
        <f>ROUND((EV49),6)</f>
        <v>0</v>
      </c>
      <c r="AG49" s="2">
        <f t="shared" si="27"/>
        <v>0</v>
      </c>
      <c r="AH49" s="2">
        <f>(EW49)</f>
        <v>0</v>
      </c>
      <c r="AI49" s="2">
        <f>(EX49)</f>
        <v>0</v>
      </c>
      <c r="AJ49" s="2">
        <f t="shared" si="28"/>
        <v>0</v>
      </c>
      <c r="AK49" s="2">
        <v>2043.35</v>
      </c>
      <c r="AL49" s="2">
        <v>2043.35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70</v>
      </c>
      <c r="AU49" s="2">
        <v>10</v>
      </c>
      <c r="AV49" s="2">
        <v>1</v>
      </c>
      <c r="AW49" s="2">
        <v>1</v>
      </c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3</v>
      </c>
      <c r="BI49" s="2">
        <v>4</v>
      </c>
      <c r="BJ49" s="2" t="s">
        <v>3</v>
      </c>
      <c r="BM49" s="2">
        <v>0</v>
      </c>
      <c r="BN49" s="2">
        <v>0</v>
      </c>
      <c r="BO49" s="2" t="s">
        <v>3</v>
      </c>
      <c r="BP49" s="2">
        <v>0</v>
      </c>
      <c r="BQ49" s="2">
        <v>1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70</v>
      </c>
      <c r="CA49" s="2">
        <v>10</v>
      </c>
      <c r="CB49" s="2" t="s">
        <v>3</v>
      </c>
      <c r="CE49" s="2">
        <v>0</v>
      </c>
      <c r="CF49" s="2">
        <v>0</v>
      </c>
      <c r="CG49" s="2">
        <v>0</v>
      </c>
      <c r="CM49" s="2">
        <v>0</v>
      </c>
      <c r="CN49" s="2" t="s">
        <v>3</v>
      </c>
      <c r="CO49" s="2">
        <v>0</v>
      </c>
      <c r="CP49" s="2">
        <f t="shared" si="29"/>
        <v>2043.35</v>
      </c>
      <c r="CQ49" s="2">
        <f t="shared" si="30"/>
        <v>2043.35</v>
      </c>
      <c r="CR49" s="2">
        <f>((((ET49)*BB49-(EU49)*BS49)+AE49*BS49)*AV49)</f>
        <v>0</v>
      </c>
      <c r="CS49" s="2">
        <f t="shared" si="31"/>
        <v>0</v>
      </c>
      <c r="CT49" s="2">
        <f t="shared" si="32"/>
        <v>0</v>
      </c>
      <c r="CU49" s="2">
        <f t="shared" si="33"/>
        <v>0</v>
      </c>
      <c r="CV49" s="2">
        <f t="shared" si="34"/>
        <v>0</v>
      </c>
      <c r="CW49" s="2">
        <f t="shared" si="35"/>
        <v>0</v>
      </c>
      <c r="CX49" s="2">
        <f t="shared" si="36"/>
        <v>0</v>
      </c>
      <c r="CY49" s="2">
        <f t="shared" si="37"/>
        <v>0</v>
      </c>
      <c r="CZ49" s="2">
        <f t="shared" si="38"/>
        <v>0</v>
      </c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U49" s="2">
        <v>1013</v>
      </c>
      <c r="DV49" s="2" t="s">
        <v>57</v>
      </c>
      <c r="DW49" s="2" t="s">
        <v>57</v>
      </c>
      <c r="DX49" s="2">
        <v>1</v>
      </c>
      <c r="DZ49" s="2" t="s">
        <v>3</v>
      </c>
      <c r="EA49" s="2" t="s">
        <v>3</v>
      </c>
      <c r="EB49" s="2" t="s">
        <v>3</v>
      </c>
      <c r="EC49" s="2" t="s">
        <v>3</v>
      </c>
      <c r="EE49" s="2">
        <v>90740938</v>
      </c>
      <c r="EF49" s="2">
        <v>1</v>
      </c>
      <c r="EG49" s="2" t="s">
        <v>20</v>
      </c>
      <c r="EH49" s="2">
        <v>0</v>
      </c>
      <c r="EI49" s="2" t="s">
        <v>3</v>
      </c>
      <c r="EJ49" s="2">
        <v>4</v>
      </c>
      <c r="EK49" s="2">
        <v>0</v>
      </c>
      <c r="EL49" s="2" t="s">
        <v>21</v>
      </c>
      <c r="EM49" s="2" t="s">
        <v>22</v>
      </c>
      <c r="EO49" s="2" t="s">
        <v>3</v>
      </c>
      <c r="EQ49" s="2">
        <v>0</v>
      </c>
      <c r="ER49" s="2">
        <v>2043.35</v>
      </c>
      <c r="ES49" s="2">
        <v>2043.35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Z49" s="2">
        <v>5</v>
      </c>
      <c r="FC49" s="2">
        <v>1</v>
      </c>
      <c r="FD49" s="2">
        <v>18</v>
      </c>
      <c r="FF49" s="2">
        <v>2444</v>
      </c>
      <c r="FQ49" s="2">
        <v>0</v>
      </c>
      <c r="FR49" s="2">
        <v>0</v>
      </c>
      <c r="FS49" s="2">
        <v>0</v>
      </c>
      <c r="FX49" s="2">
        <v>70</v>
      </c>
      <c r="FY49" s="2">
        <v>10</v>
      </c>
      <c r="GA49" s="2" t="s">
        <v>58</v>
      </c>
      <c r="GD49" s="2">
        <v>0</v>
      </c>
      <c r="GF49" s="2">
        <v>567467704</v>
      </c>
      <c r="GG49" s="2">
        <v>2</v>
      </c>
      <c r="GH49" s="2">
        <v>3</v>
      </c>
      <c r="GI49" s="2">
        <v>-2</v>
      </c>
      <c r="GJ49" s="2">
        <v>0</v>
      </c>
      <c r="GK49" s="2">
        <f>ROUND(R49*(R12)/100,2)</f>
        <v>0</v>
      </c>
      <c r="GL49" s="2">
        <f t="shared" si="39"/>
        <v>0</v>
      </c>
      <c r="GM49" s="2">
        <f t="shared" si="40"/>
        <v>2043.35</v>
      </c>
      <c r="GN49" s="2">
        <f t="shared" si="41"/>
        <v>0</v>
      </c>
      <c r="GO49" s="2">
        <f t="shared" si="42"/>
        <v>0</v>
      </c>
      <c r="GP49" s="2">
        <f t="shared" si="43"/>
        <v>2043.35</v>
      </c>
      <c r="GR49" s="2">
        <v>1</v>
      </c>
      <c r="GS49" s="2">
        <v>1</v>
      </c>
      <c r="GT49" s="2">
        <v>0</v>
      </c>
      <c r="GU49" s="2" t="s">
        <v>3</v>
      </c>
      <c r="GV49" s="2">
        <f t="shared" si="44"/>
        <v>0</v>
      </c>
      <c r="GW49" s="2">
        <v>1</v>
      </c>
      <c r="GX49" s="2">
        <f t="shared" si="45"/>
        <v>0</v>
      </c>
      <c r="HA49" s="2">
        <v>0</v>
      </c>
      <c r="HB49" s="2">
        <v>0</v>
      </c>
      <c r="HC49" s="2">
        <f t="shared" si="46"/>
        <v>0</v>
      </c>
      <c r="HE49" s="2" t="s">
        <v>59</v>
      </c>
      <c r="HF49" s="2" t="s">
        <v>32</v>
      </c>
      <c r="HM49" s="2" t="s">
        <v>3</v>
      </c>
      <c r="HN49" s="2" t="s">
        <v>3</v>
      </c>
      <c r="HO49" s="2" t="s">
        <v>3</v>
      </c>
      <c r="HP49" s="2" t="s">
        <v>3</v>
      </c>
      <c r="HQ49" s="2" t="s">
        <v>3</v>
      </c>
      <c r="HS49" s="2">
        <v>0</v>
      </c>
      <c r="IK49" s="2">
        <v>0</v>
      </c>
    </row>
    <row r="50" spans="1:245" x14ac:dyDescent="0.2">
      <c r="A50" s="2">
        <v>17</v>
      </c>
      <c r="B50" s="2">
        <v>1</v>
      </c>
      <c r="C50" s="2">
        <f>ROW(SmtRes!A74)</f>
        <v>74</v>
      </c>
      <c r="D50" s="2">
        <f>ROW(EtalonRes!A69)</f>
        <v>69</v>
      </c>
      <c r="E50" s="2" t="s">
        <v>3</v>
      </c>
      <c r="F50" s="2" t="s">
        <v>29</v>
      </c>
      <c r="G50" s="2" t="s">
        <v>96</v>
      </c>
      <c r="H50" s="2" t="s">
        <v>16</v>
      </c>
      <c r="I50" s="2">
        <v>1</v>
      </c>
      <c r="J50" s="2">
        <v>0</v>
      </c>
      <c r="K50" s="2">
        <v>1</v>
      </c>
      <c r="O50" s="2">
        <f t="shared" si="14"/>
        <v>1348.65</v>
      </c>
      <c r="P50" s="2">
        <f t="shared" si="15"/>
        <v>0.91</v>
      </c>
      <c r="Q50" s="2">
        <f t="shared" si="16"/>
        <v>3.8</v>
      </c>
      <c r="R50" s="2">
        <f t="shared" si="17"/>
        <v>0.05</v>
      </c>
      <c r="S50" s="2">
        <f t="shared" si="18"/>
        <v>1343.94</v>
      </c>
      <c r="T50" s="2">
        <f t="shared" si="19"/>
        <v>0</v>
      </c>
      <c r="U50" s="2">
        <f t="shared" si="20"/>
        <v>1.9530000000000003</v>
      </c>
      <c r="V50" s="2">
        <f t="shared" si="21"/>
        <v>0</v>
      </c>
      <c r="W50" s="2">
        <f t="shared" si="22"/>
        <v>0</v>
      </c>
      <c r="X50" s="2">
        <f t="shared" si="23"/>
        <v>940.76</v>
      </c>
      <c r="Y50" s="2">
        <f t="shared" si="24"/>
        <v>134.38999999999999</v>
      </c>
      <c r="AA50" s="2">
        <v>-1</v>
      </c>
      <c r="AB50" s="2">
        <f t="shared" si="25"/>
        <v>1348.6479999999999</v>
      </c>
      <c r="AC50" s="2">
        <f t="shared" si="26"/>
        <v>0.91</v>
      </c>
      <c r="AD50" s="2">
        <f>ROUND(((((ET50*1.05))-((EU50*1.05)))+AE50),6)</f>
        <v>3.8010000000000002</v>
      </c>
      <c r="AE50" s="2">
        <f>ROUND(((EU50*1.05)),6)</f>
        <v>5.2499999999999998E-2</v>
      </c>
      <c r="AF50" s="2">
        <f>ROUND(((EV50*1.05)),6)</f>
        <v>1343.9369999999999</v>
      </c>
      <c r="AG50" s="2">
        <f t="shared" si="27"/>
        <v>0</v>
      </c>
      <c r="AH50" s="2">
        <f>((EW50*1.05))</f>
        <v>1.9530000000000003</v>
      </c>
      <c r="AI50" s="2">
        <f>((EX50*1.05))</f>
        <v>0</v>
      </c>
      <c r="AJ50" s="2">
        <f t="shared" si="28"/>
        <v>0</v>
      </c>
      <c r="AK50" s="2">
        <v>1284.47</v>
      </c>
      <c r="AL50" s="2">
        <v>0.91</v>
      </c>
      <c r="AM50" s="2">
        <v>3.62</v>
      </c>
      <c r="AN50" s="2">
        <v>0.05</v>
      </c>
      <c r="AO50" s="2">
        <v>1279.94</v>
      </c>
      <c r="AP50" s="2">
        <v>0</v>
      </c>
      <c r="AQ50" s="2">
        <v>1.86</v>
      </c>
      <c r="AR50" s="2">
        <v>0</v>
      </c>
      <c r="AS50" s="2">
        <v>0</v>
      </c>
      <c r="AT50" s="2">
        <v>70</v>
      </c>
      <c r="AU50" s="2">
        <v>10</v>
      </c>
      <c r="AV50" s="2">
        <v>1</v>
      </c>
      <c r="AW50" s="2">
        <v>1</v>
      </c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0</v>
      </c>
      <c r="BI50" s="2">
        <v>4</v>
      </c>
      <c r="BJ50" s="2" t="s">
        <v>31</v>
      </c>
      <c r="BM50" s="2">
        <v>0</v>
      </c>
      <c r="BN50" s="2">
        <v>0</v>
      </c>
      <c r="BO50" s="2" t="s">
        <v>3</v>
      </c>
      <c r="BP50" s="2">
        <v>0</v>
      </c>
      <c r="BQ50" s="2">
        <v>1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70</v>
      </c>
      <c r="CA50" s="2">
        <v>10</v>
      </c>
      <c r="CB50" s="2" t="s">
        <v>3</v>
      </c>
      <c r="CE50" s="2">
        <v>0</v>
      </c>
      <c r="CF50" s="2">
        <v>0</v>
      </c>
      <c r="CG50" s="2">
        <v>0</v>
      </c>
      <c r="CM50" s="2">
        <v>0</v>
      </c>
      <c r="CN50" s="2" t="s">
        <v>18</v>
      </c>
      <c r="CO50" s="2">
        <v>0</v>
      </c>
      <c r="CP50" s="2">
        <f t="shared" si="29"/>
        <v>1348.65</v>
      </c>
      <c r="CQ50" s="2">
        <f t="shared" si="30"/>
        <v>0.91</v>
      </c>
      <c r="CR50" s="2">
        <f>(((((ET50*1.05))*BB50-((EU50*1.05))*BS50)+AE50*BS50)*AV50)</f>
        <v>3.8010000000000002</v>
      </c>
      <c r="CS50" s="2">
        <f t="shared" si="31"/>
        <v>5.2499999999999998E-2</v>
      </c>
      <c r="CT50" s="2">
        <f t="shared" si="32"/>
        <v>1343.9369999999999</v>
      </c>
      <c r="CU50" s="2">
        <f t="shared" si="33"/>
        <v>0</v>
      </c>
      <c r="CV50" s="2">
        <f t="shared" si="34"/>
        <v>1.9530000000000003</v>
      </c>
      <c r="CW50" s="2">
        <f t="shared" si="35"/>
        <v>0</v>
      </c>
      <c r="CX50" s="2">
        <f t="shared" si="36"/>
        <v>0</v>
      </c>
      <c r="CY50" s="2">
        <f t="shared" si="37"/>
        <v>940.75800000000004</v>
      </c>
      <c r="CZ50" s="2">
        <f t="shared" si="38"/>
        <v>134.39400000000001</v>
      </c>
      <c r="DB50" s="2">
        <v>12</v>
      </c>
      <c r="DC50" s="2" t="s">
        <v>3</v>
      </c>
      <c r="DD50" s="2" t="s">
        <v>3</v>
      </c>
      <c r="DE50" s="2" t="s">
        <v>19</v>
      </c>
      <c r="DF50" s="2" t="s">
        <v>19</v>
      </c>
      <c r="DG50" s="2" t="s">
        <v>19</v>
      </c>
      <c r="DH50" s="2" t="s">
        <v>3</v>
      </c>
      <c r="DI50" s="2" t="s">
        <v>19</v>
      </c>
      <c r="DJ50" s="2" t="s">
        <v>19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U50" s="2">
        <v>1013</v>
      </c>
      <c r="DV50" s="2" t="s">
        <v>16</v>
      </c>
      <c r="DW50" s="2" t="s">
        <v>16</v>
      </c>
      <c r="DX50" s="2">
        <v>1</v>
      </c>
      <c r="DZ50" s="2" t="s">
        <v>3</v>
      </c>
      <c r="EA50" s="2" t="s">
        <v>3</v>
      </c>
      <c r="EB50" s="2" t="s">
        <v>3</v>
      </c>
      <c r="EC50" s="2" t="s">
        <v>3</v>
      </c>
      <c r="EE50" s="2">
        <v>90740938</v>
      </c>
      <c r="EF50" s="2">
        <v>1</v>
      </c>
      <c r="EG50" s="2" t="s">
        <v>20</v>
      </c>
      <c r="EH50" s="2">
        <v>0</v>
      </c>
      <c r="EI50" s="2" t="s">
        <v>3</v>
      </c>
      <c r="EJ50" s="2">
        <v>4</v>
      </c>
      <c r="EK50" s="2">
        <v>0</v>
      </c>
      <c r="EL50" s="2" t="s">
        <v>21</v>
      </c>
      <c r="EM50" s="2" t="s">
        <v>22</v>
      </c>
      <c r="EO50" s="2" t="s">
        <v>23</v>
      </c>
      <c r="EQ50" s="2">
        <v>1024</v>
      </c>
      <c r="ER50" s="2">
        <v>1284.47</v>
      </c>
      <c r="ES50" s="2">
        <v>0.91</v>
      </c>
      <c r="ET50" s="2">
        <v>3.62</v>
      </c>
      <c r="EU50" s="2">
        <v>0.05</v>
      </c>
      <c r="EV50" s="2">
        <v>1279.94</v>
      </c>
      <c r="EW50" s="2">
        <v>1.86</v>
      </c>
      <c r="EX50" s="2">
        <v>0</v>
      </c>
      <c r="EY50" s="2">
        <v>0</v>
      </c>
      <c r="FQ50" s="2">
        <v>0</v>
      </c>
      <c r="FR50" s="2">
        <v>0</v>
      </c>
      <c r="FS50" s="2">
        <v>0</v>
      </c>
      <c r="FX50" s="2">
        <v>70</v>
      </c>
      <c r="FY50" s="2">
        <v>10</v>
      </c>
      <c r="GA50" s="2" t="s">
        <v>3</v>
      </c>
      <c r="GD50" s="2">
        <v>0</v>
      </c>
      <c r="GF50" s="2">
        <v>1814076576</v>
      </c>
      <c r="GG50" s="2">
        <v>2</v>
      </c>
      <c r="GH50" s="2">
        <v>1</v>
      </c>
      <c r="GI50" s="2">
        <v>-2</v>
      </c>
      <c r="GJ50" s="2">
        <v>0</v>
      </c>
      <c r="GK50" s="2">
        <f>ROUND(R50*(R12)/100,2)</f>
        <v>0.05</v>
      </c>
      <c r="GL50" s="2">
        <f t="shared" si="39"/>
        <v>0</v>
      </c>
      <c r="GM50" s="2">
        <f t="shared" si="40"/>
        <v>2423.85</v>
      </c>
      <c r="GN50" s="2">
        <f t="shared" si="41"/>
        <v>0</v>
      </c>
      <c r="GO50" s="2">
        <f t="shared" si="42"/>
        <v>0</v>
      </c>
      <c r="GP50" s="2">
        <f t="shared" si="43"/>
        <v>2423.85</v>
      </c>
      <c r="GR50" s="2">
        <v>0</v>
      </c>
      <c r="GS50" s="2">
        <v>3</v>
      </c>
      <c r="GT50" s="2">
        <v>0</v>
      </c>
      <c r="GU50" s="2" t="s">
        <v>3</v>
      </c>
      <c r="GV50" s="2">
        <f t="shared" si="44"/>
        <v>0</v>
      </c>
      <c r="GW50" s="2">
        <v>1</v>
      </c>
      <c r="GX50" s="2">
        <f t="shared" si="45"/>
        <v>0</v>
      </c>
      <c r="HA50" s="2">
        <v>0</v>
      </c>
      <c r="HB50" s="2">
        <v>0</v>
      </c>
      <c r="HC50" s="2">
        <f t="shared" si="46"/>
        <v>0</v>
      </c>
      <c r="HE50" s="2" t="s">
        <v>3</v>
      </c>
      <c r="HF50" s="2" t="s">
        <v>3</v>
      </c>
      <c r="HM50" s="2" t="s">
        <v>3</v>
      </c>
      <c r="HN50" s="2" t="s">
        <v>3</v>
      </c>
      <c r="HO50" s="2" t="s">
        <v>3</v>
      </c>
      <c r="HP50" s="2" t="s">
        <v>3</v>
      </c>
      <c r="HQ50" s="2" t="s">
        <v>3</v>
      </c>
      <c r="HS50" s="2">
        <v>0</v>
      </c>
      <c r="IK50" s="2">
        <v>0</v>
      </c>
    </row>
    <row r="51" spans="1:245" x14ac:dyDescent="0.2">
      <c r="A51" s="2">
        <v>17</v>
      </c>
      <c r="B51" s="2">
        <v>1</v>
      </c>
      <c r="C51" s="2">
        <f>ROW(SmtRes!A76)</f>
        <v>76</v>
      </c>
      <c r="D51" s="2">
        <f>ROW(EtalonRes!A71)</f>
        <v>71</v>
      </c>
      <c r="E51" s="2" t="s">
        <v>3</v>
      </c>
      <c r="F51" s="2" t="s">
        <v>33</v>
      </c>
      <c r="G51" s="2" t="s">
        <v>34</v>
      </c>
      <c r="H51" s="2" t="s">
        <v>16</v>
      </c>
      <c r="I51" s="2">
        <v>1</v>
      </c>
      <c r="J51" s="2">
        <v>0</v>
      </c>
      <c r="K51" s="2">
        <v>1</v>
      </c>
      <c r="O51" s="2">
        <f t="shared" si="14"/>
        <v>665.35</v>
      </c>
      <c r="P51" s="2">
        <f t="shared" si="15"/>
        <v>0.61</v>
      </c>
      <c r="Q51" s="2">
        <f t="shared" si="16"/>
        <v>0</v>
      </c>
      <c r="R51" s="2">
        <f t="shared" si="17"/>
        <v>0</v>
      </c>
      <c r="S51" s="2">
        <f t="shared" si="18"/>
        <v>664.74</v>
      </c>
      <c r="T51" s="2">
        <f t="shared" si="19"/>
        <v>0</v>
      </c>
      <c r="U51" s="2">
        <f t="shared" si="20"/>
        <v>0.96600000000000008</v>
      </c>
      <c r="V51" s="2">
        <f t="shared" si="21"/>
        <v>0</v>
      </c>
      <c r="W51" s="2">
        <f t="shared" si="22"/>
        <v>0</v>
      </c>
      <c r="X51" s="2">
        <f t="shared" si="23"/>
        <v>465.32</v>
      </c>
      <c r="Y51" s="2">
        <f t="shared" si="24"/>
        <v>66.47</v>
      </c>
      <c r="AA51" s="2">
        <v>-1</v>
      </c>
      <c r="AB51" s="2">
        <f t="shared" si="25"/>
        <v>665.35450000000003</v>
      </c>
      <c r="AC51" s="2">
        <f t="shared" si="26"/>
        <v>0.61</v>
      </c>
      <c r="AD51" s="2">
        <f>ROUND(((((ET51*1.05))-((EU51*1.05)))+AE51),6)</f>
        <v>0</v>
      </c>
      <c r="AE51" s="2">
        <f>ROUND(((EU51*1.05)),6)</f>
        <v>0</v>
      </c>
      <c r="AF51" s="2">
        <f>ROUND(((EV51*1.05)),6)</f>
        <v>664.74450000000002</v>
      </c>
      <c r="AG51" s="2">
        <f t="shared" si="27"/>
        <v>0</v>
      </c>
      <c r="AH51" s="2">
        <f>((EW51*1.05))</f>
        <v>0.96600000000000008</v>
      </c>
      <c r="AI51" s="2">
        <f>((EX51*1.05))</f>
        <v>0</v>
      </c>
      <c r="AJ51" s="2">
        <f t="shared" si="28"/>
        <v>0</v>
      </c>
      <c r="AK51" s="2">
        <v>633.70000000000005</v>
      </c>
      <c r="AL51" s="2">
        <v>0.61</v>
      </c>
      <c r="AM51" s="2">
        <v>0</v>
      </c>
      <c r="AN51" s="2">
        <v>0</v>
      </c>
      <c r="AO51" s="2">
        <v>633.09</v>
      </c>
      <c r="AP51" s="2">
        <v>0</v>
      </c>
      <c r="AQ51" s="2">
        <v>0.92</v>
      </c>
      <c r="AR51" s="2">
        <v>0</v>
      </c>
      <c r="AS51" s="2">
        <v>0</v>
      </c>
      <c r="AT51" s="2">
        <v>70</v>
      </c>
      <c r="AU51" s="2">
        <v>10</v>
      </c>
      <c r="AV51" s="2">
        <v>1</v>
      </c>
      <c r="AW51" s="2">
        <v>1</v>
      </c>
      <c r="AZ51" s="2">
        <v>1</v>
      </c>
      <c r="BA51" s="2">
        <v>1</v>
      </c>
      <c r="BB51" s="2">
        <v>1</v>
      </c>
      <c r="BC51" s="2">
        <v>1</v>
      </c>
      <c r="BD51" s="2" t="s">
        <v>3</v>
      </c>
      <c r="BE51" s="2" t="s">
        <v>3</v>
      </c>
      <c r="BF51" s="2" t="s">
        <v>3</v>
      </c>
      <c r="BG51" s="2" t="s">
        <v>3</v>
      </c>
      <c r="BH51" s="2">
        <v>0</v>
      </c>
      <c r="BI51" s="2">
        <v>4</v>
      </c>
      <c r="BJ51" s="2" t="s">
        <v>35</v>
      </c>
      <c r="BM51" s="2">
        <v>0</v>
      </c>
      <c r="BN51" s="2">
        <v>0</v>
      </c>
      <c r="BO51" s="2" t="s">
        <v>3</v>
      </c>
      <c r="BP51" s="2">
        <v>0</v>
      </c>
      <c r="BQ51" s="2">
        <v>1</v>
      </c>
      <c r="BR51" s="2">
        <v>0</v>
      </c>
      <c r="BS51" s="2">
        <v>1</v>
      </c>
      <c r="BT51" s="2">
        <v>1</v>
      </c>
      <c r="BU51" s="2">
        <v>1</v>
      </c>
      <c r="BV51" s="2">
        <v>1</v>
      </c>
      <c r="BW51" s="2">
        <v>1</v>
      </c>
      <c r="BX51" s="2">
        <v>1</v>
      </c>
      <c r="BY51" s="2" t="s">
        <v>3</v>
      </c>
      <c r="BZ51" s="2">
        <v>70</v>
      </c>
      <c r="CA51" s="2">
        <v>10</v>
      </c>
      <c r="CB51" s="2" t="s">
        <v>3</v>
      </c>
      <c r="CE51" s="2">
        <v>0</v>
      </c>
      <c r="CF51" s="2">
        <v>0</v>
      </c>
      <c r="CG51" s="2">
        <v>0</v>
      </c>
      <c r="CM51" s="2">
        <v>0</v>
      </c>
      <c r="CN51" s="2" t="s">
        <v>18</v>
      </c>
      <c r="CO51" s="2">
        <v>0</v>
      </c>
      <c r="CP51" s="2">
        <f t="shared" si="29"/>
        <v>665.35</v>
      </c>
      <c r="CQ51" s="2">
        <f t="shared" si="30"/>
        <v>0.61</v>
      </c>
      <c r="CR51" s="2">
        <f>(((((ET51*1.05))*BB51-((EU51*1.05))*BS51)+AE51*BS51)*AV51)</f>
        <v>0</v>
      </c>
      <c r="CS51" s="2">
        <f t="shared" si="31"/>
        <v>0</v>
      </c>
      <c r="CT51" s="2">
        <f t="shared" si="32"/>
        <v>664.74450000000002</v>
      </c>
      <c r="CU51" s="2">
        <f t="shared" si="33"/>
        <v>0</v>
      </c>
      <c r="CV51" s="2">
        <f t="shared" si="34"/>
        <v>0.96600000000000008</v>
      </c>
      <c r="CW51" s="2">
        <f t="shared" si="35"/>
        <v>0</v>
      </c>
      <c r="CX51" s="2">
        <f t="shared" si="36"/>
        <v>0</v>
      </c>
      <c r="CY51" s="2">
        <f t="shared" si="37"/>
        <v>465.31800000000004</v>
      </c>
      <c r="CZ51" s="2">
        <f t="shared" si="38"/>
        <v>66.47399999999999</v>
      </c>
      <c r="DB51" s="2">
        <v>13</v>
      </c>
      <c r="DC51" s="2" t="s">
        <v>3</v>
      </c>
      <c r="DD51" s="2" t="s">
        <v>3</v>
      </c>
      <c r="DE51" s="2" t="s">
        <v>19</v>
      </c>
      <c r="DF51" s="2" t="s">
        <v>19</v>
      </c>
      <c r="DG51" s="2" t="s">
        <v>19</v>
      </c>
      <c r="DH51" s="2" t="s">
        <v>3</v>
      </c>
      <c r="DI51" s="2" t="s">
        <v>19</v>
      </c>
      <c r="DJ51" s="2" t="s">
        <v>19</v>
      </c>
      <c r="DK51" s="2" t="s">
        <v>3</v>
      </c>
      <c r="DL51" s="2" t="s">
        <v>3</v>
      </c>
      <c r="DM51" s="2" t="s">
        <v>3</v>
      </c>
      <c r="DN51" s="2">
        <v>0</v>
      </c>
      <c r="DO51" s="2">
        <v>0</v>
      </c>
      <c r="DP51" s="2">
        <v>1</v>
      </c>
      <c r="DQ51" s="2">
        <v>1</v>
      </c>
      <c r="DU51" s="2">
        <v>1013</v>
      </c>
      <c r="DV51" s="2" t="s">
        <v>16</v>
      </c>
      <c r="DW51" s="2" t="s">
        <v>16</v>
      </c>
      <c r="DX51" s="2">
        <v>1</v>
      </c>
      <c r="DZ51" s="2" t="s">
        <v>3</v>
      </c>
      <c r="EA51" s="2" t="s">
        <v>3</v>
      </c>
      <c r="EB51" s="2" t="s">
        <v>3</v>
      </c>
      <c r="EC51" s="2" t="s">
        <v>3</v>
      </c>
      <c r="EE51" s="2">
        <v>90740938</v>
      </c>
      <c r="EF51" s="2">
        <v>1</v>
      </c>
      <c r="EG51" s="2" t="s">
        <v>20</v>
      </c>
      <c r="EH51" s="2">
        <v>0</v>
      </c>
      <c r="EI51" s="2" t="s">
        <v>3</v>
      </c>
      <c r="EJ51" s="2">
        <v>4</v>
      </c>
      <c r="EK51" s="2">
        <v>0</v>
      </c>
      <c r="EL51" s="2" t="s">
        <v>21</v>
      </c>
      <c r="EM51" s="2" t="s">
        <v>22</v>
      </c>
      <c r="EO51" s="2" t="s">
        <v>23</v>
      </c>
      <c r="EQ51" s="2">
        <v>1024</v>
      </c>
      <c r="ER51" s="2">
        <v>633.70000000000005</v>
      </c>
      <c r="ES51" s="2">
        <v>0.61</v>
      </c>
      <c r="ET51" s="2">
        <v>0</v>
      </c>
      <c r="EU51" s="2">
        <v>0</v>
      </c>
      <c r="EV51" s="2">
        <v>633.09</v>
      </c>
      <c r="EW51" s="2">
        <v>0.92</v>
      </c>
      <c r="EX51" s="2">
        <v>0</v>
      </c>
      <c r="EY51" s="2">
        <v>0</v>
      </c>
      <c r="FQ51" s="2">
        <v>0</v>
      </c>
      <c r="FR51" s="2">
        <v>0</v>
      </c>
      <c r="FS51" s="2">
        <v>0</v>
      </c>
      <c r="FX51" s="2">
        <v>70</v>
      </c>
      <c r="FY51" s="2">
        <v>10</v>
      </c>
      <c r="GA51" s="2" t="s">
        <v>3</v>
      </c>
      <c r="GD51" s="2">
        <v>0</v>
      </c>
      <c r="GF51" s="2">
        <v>1402171177</v>
      </c>
      <c r="GG51" s="2">
        <v>2</v>
      </c>
      <c r="GH51" s="2">
        <v>1</v>
      </c>
      <c r="GI51" s="2">
        <v>-2</v>
      </c>
      <c r="GJ51" s="2">
        <v>0</v>
      </c>
      <c r="GK51" s="2">
        <f>ROUND(R51*(R12)/100,2)</f>
        <v>0</v>
      </c>
      <c r="GL51" s="2">
        <f t="shared" si="39"/>
        <v>0</v>
      </c>
      <c r="GM51" s="2">
        <f t="shared" si="40"/>
        <v>1197.1400000000001</v>
      </c>
      <c r="GN51" s="2">
        <f t="shared" si="41"/>
        <v>0</v>
      </c>
      <c r="GO51" s="2">
        <f t="shared" si="42"/>
        <v>0</v>
      </c>
      <c r="GP51" s="2">
        <f t="shared" si="43"/>
        <v>1197.1400000000001</v>
      </c>
      <c r="GR51" s="2">
        <v>0</v>
      </c>
      <c r="GS51" s="2">
        <v>3</v>
      </c>
      <c r="GT51" s="2">
        <v>0</v>
      </c>
      <c r="GU51" s="2" t="s">
        <v>3</v>
      </c>
      <c r="GV51" s="2">
        <f t="shared" si="44"/>
        <v>0</v>
      </c>
      <c r="GW51" s="2">
        <v>1</v>
      </c>
      <c r="GX51" s="2">
        <f t="shared" si="45"/>
        <v>0</v>
      </c>
      <c r="HA51" s="2">
        <v>0</v>
      </c>
      <c r="HB51" s="2">
        <v>0</v>
      </c>
      <c r="HC51" s="2">
        <f t="shared" si="46"/>
        <v>0</v>
      </c>
      <c r="HE51" s="2" t="s">
        <v>3</v>
      </c>
      <c r="HF51" s="2" t="s">
        <v>3</v>
      </c>
      <c r="HM51" s="2" t="s">
        <v>3</v>
      </c>
      <c r="HN51" s="2" t="s">
        <v>3</v>
      </c>
      <c r="HO51" s="2" t="s">
        <v>3</v>
      </c>
      <c r="HP51" s="2" t="s">
        <v>3</v>
      </c>
      <c r="HQ51" s="2" t="s">
        <v>3</v>
      </c>
      <c r="HS51" s="2">
        <v>0</v>
      </c>
      <c r="IK51" s="2">
        <v>0</v>
      </c>
    </row>
    <row r="52" spans="1:245" x14ac:dyDescent="0.2">
      <c r="A52" s="2">
        <v>17</v>
      </c>
      <c r="B52" s="2">
        <v>1</v>
      </c>
      <c r="C52" s="2">
        <f>ROW(SmtRes!A81)</f>
        <v>81</v>
      </c>
      <c r="D52" s="2">
        <f>ROW(EtalonRes!A75)</f>
        <v>75</v>
      </c>
      <c r="E52" s="2" t="s">
        <v>3</v>
      </c>
      <c r="F52" s="2" t="s">
        <v>51</v>
      </c>
      <c r="G52" s="2" t="s">
        <v>52</v>
      </c>
      <c r="H52" s="2" t="s">
        <v>53</v>
      </c>
      <c r="I52" s="2">
        <f>ROUND((1)/10,9)</f>
        <v>0.1</v>
      </c>
      <c r="J52" s="2">
        <v>0</v>
      </c>
      <c r="K52" s="2">
        <f>ROUND((1)/10,9)</f>
        <v>0.1</v>
      </c>
      <c r="O52" s="2">
        <f t="shared" si="14"/>
        <v>110.57</v>
      </c>
      <c r="P52" s="2">
        <f t="shared" si="15"/>
        <v>2.99</v>
      </c>
      <c r="Q52" s="2">
        <f t="shared" si="16"/>
        <v>0</v>
      </c>
      <c r="R52" s="2">
        <f t="shared" si="17"/>
        <v>0</v>
      </c>
      <c r="S52" s="2">
        <f t="shared" si="18"/>
        <v>107.58</v>
      </c>
      <c r="T52" s="2">
        <f t="shared" si="19"/>
        <v>0</v>
      </c>
      <c r="U52" s="2">
        <f t="shared" si="20"/>
        <v>0.16800000000000001</v>
      </c>
      <c r="V52" s="2">
        <f t="shared" si="21"/>
        <v>0</v>
      </c>
      <c r="W52" s="2">
        <f t="shared" si="22"/>
        <v>0</v>
      </c>
      <c r="X52" s="2">
        <f t="shared" si="23"/>
        <v>75.31</v>
      </c>
      <c r="Y52" s="2">
        <f t="shared" si="24"/>
        <v>10.76</v>
      </c>
      <c r="AA52" s="2">
        <v>-1</v>
      </c>
      <c r="AB52" s="2">
        <f t="shared" si="25"/>
        <v>1105.6600000000001</v>
      </c>
      <c r="AC52" s="2">
        <f t="shared" si="26"/>
        <v>29.87</v>
      </c>
      <c r="AD52" s="2">
        <f>ROUND((((ET52)-(EU52))+AE52),6)</f>
        <v>0</v>
      </c>
      <c r="AE52" s="2">
        <f>ROUND((EU52),6)</f>
        <v>0</v>
      </c>
      <c r="AF52" s="2">
        <f>ROUND((EV52),6)</f>
        <v>1075.79</v>
      </c>
      <c r="AG52" s="2">
        <f t="shared" si="27"/>
        <v>0</v>
      </c>
      <c r="AH52" s="2">
        <f>(EW52)</f>
        <v>1.68</v>
      </c>
      <c r="AI52" s="2">
        <f>(EX52)</f>
        <v>0</v>
      </c>
      <c r="AJ52" s="2">
        <f t="shared" si="28"/>
        <v>0</v>
      </c>
      <c r="AK52" s="2">
        <v>1105.6600000000001</v>
      </c>
      <c r="AL52" s="2">
        <v>29.87</v>
      </c>
      <c r="AM52" s="2">
        <v>0</v>
      </c>
      <c r="AN52" s="2">
        <v>0</v>
      </c>
      <c r="AO52" s="2">
        <v>1075.79</v>
      </c>
      <c r="AP52" s="2">
        <v>0</v>
      </c>
      <c r="AQ52" s="2">
        <v>1.68</v>
      </c>
      <c r="AR52" s="2">
        <v>0</v>
      </c>
      <c r="AS52" s="2">
        <v>0</v>
      </c>
      <c r="AT52" s="2">
        <v>70</v>
      </c>
      <c r="AU52" s="2">
        <v>10</v>
      </c>
      <c r="AV52" s="2">
        <v>1</v>
      </c>
      <c r="AW52" s="2">
        <v>1</v>
      </c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4</v>
      </c>
      <c r="BJ52" s="2" t="s">
        <v>54</v>
      </c>
      <c r="BM52" s="2">
        <v>0</v>
      </c>
      <c r="BN52" s="2">
        <v>0</v>
      </c>
      <c r="BO52" s="2" t="s">
        <v>3</v>
      </c>
      <c r="BP52" s="2">
        <v>0</v>
      </c>
      <c r="BQ52" s="2">
        <v>1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70</v>
      </c>
      <c r="CA52" s="2">
        <v>10</v>
      </c>
      <c r="CB52" s="2" t="s">
        <v>3</v>
      </c>
      <c r="CE52" s="2">
        <v>0</v>
      </c>
      <c r="CF52" s="2">
        <v>0</v>
      </c>
      <c r="CG52" s="2">
        <v>0</v>
      </c>
      <c r="CM52" s="2">
        <v>0</v>
      </c>
      <c r="CN52" s="2" t="s">
        <v>3</v>
      </c>
      <c r="CO52" s="2">
        <v>0</v>
      </c>
      <c r="CP52" s="2">
        <f t="shared" si="29"/>
        <v>110.57</v>
      </c>
      <c r="CQ52" s="2">
        <f t="shared" si="30"/>
        <v>29.87</v>
      </c>
      <c r="CR52" s="2">
        <f>((((ET52)*BB52-(EU52)*BS52)+AE52*BS52)*AV52)</f>
        <v>0</v>
      </c>
      <c r="CS52" s="2">
        <f t="shared" si="31"/>
        <v>0</v>
      </c>
      <c r="CT52" s="2">
        <f t="shared" si="32"/>
        <v>1075.79</v>
      </c>
      <c r="CU52" s="2">
        <f t="shared" si="33"/>
        <v>0</v>
      </c>
      <c r="CV52" s="2">
        <f t="shared" si="34"/>
        <v>1.68</v>
      </c>
      <c r="CW52" s="2">
        <f t="shared" si="35"/>
        <v>0</v>
      </c>
      <c r="CX52" s="2">
        <f t="shared" si="36"/>
        <v>0</v>
      </c>
      <c r="CY52" s="2">
        <f t="shared" si="37"/>
        <v>75.305999999999997</v>
      </c>
      <c r="CZ52" s="2">
        <f t="shared" si="38"/>
        <v>10.757999999999999</v>
      </c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U52" s="2">
        <v>1010</v>
      </c>
      <c r="DV52" s="2" t="s">
        <v>53</v>
      </c>
      <c r="DW52" s="2" t="s">
        <v>53</v>
      </c>
      <c r="DX52" s="2">
        <v>10</v>
      </c>
      <c r="DZ52" s="2" t="s">
        <v>3</v>
      </c>
      <c r="EA52" s="2" t="s">
        <v>3</v>
      </c>
      <c r="EB52" s="2" t="s">
        <v>3</v>
      </c>
      <c r="EC52" s="2" t="s">
        <v>3</v>
      </c>
      <c r="EE52" s="2">
        <v>90740938</v>
      </c>
      <c r="EF52" s="2">
        <v>1</v>
      </c>
      <c r="EG52" s="2" t="s">
        <v>20</v>
      </c>
      <c r="EH52" s="2">
        <v>0</v>
      </c>
      <c r="EI52" s="2" t="s">
        <v>3</v>
      </c>
      <c r="EJ52" s="2">
        <v>4</v>
      </c>
      <c r="EK52" s="2">
        <v>0</v>
      </c>
      <c r="EL52" s="2" t="s">
        <v>21</v>
      </c>
      <c r="EM52" s="2" t="s">
        <v>22</v>
      </c>
      <c r="EO52" s="2" t="s">
        <v>3</v>
      </c>
      <c r="EQ52" s="2">
        <v>1024</v>
      </c>
      <c r="ER52" s="2">
        <v>1105.6600000000001</v>
      </c>
      <c r="ES52" s="2">
        <v>29.87</v>
      </c>
      <c r="ET52" s="2">
        <v>0</v>
      </c>
      <c r="EU52" s="2">
        <v>0</v>
      </c>
      <c r="EV52" s="2">
        <v>1075.79</v>
      </c>
      <c r="EW52" s="2">
        <v>1.68</v>
      </c>
      <c r="EX52" s="2">
        <v>0</v>
      </c>
      <c r="EY52" s="2">
        <v>0</v>
      </c>
      <c r="FQ52" s="2">
        <v>0</v>
      </c>
      <c r="FR52" s="2">
        <v>0</v>
      </c>
      <c r="FS52" s="2">
        <v>0</v>
      </c>
      <c r="FX52" s="2">
        <v>70</v>
      </c>
      <c r="FY52" s="2">
        <v>10</v>
      </c>
      <c r="GA52" s="2" t="s">
        <v>3</v>
      </c>
      <c r="GD52" s="2">
        <v>0</v>
      </c>
      <c r="GF52" s="2">
        <v>-1111332816</v>
      </c>
      <c r="GG52" s="2">
        <v>2</v>
      </c>
      <c r="GH52" s="2">
        <v>1</v>
      </c>
      <c r="GI52" s="2">
        <v>-2</v>
      </c>
      <c r="GJ52" s="2">
        <v>0</v>
      </c>
      <c r="GK52" s="2">
        <f>ROUND(R52*(R12)/100,2)</f>
        <v>0</v>
      </c>
      <c r="GL52" s="2">
        <f t="shared" si="39"/>
        <v>0</v>
      </c>
      <c r="GM52" s="2">
        <f t="shared" si="40"/>
        <v>196.64</v>
      </c>
      <c r="GN52" s="2">
        <f t="shared" si="41"/>
        <v>0</v>
      </c>
      <c r="GO52" s="2">
        <f t="shared" si="42"/>
        <v>0</v>
      </c>
      <c r="GP52" s="2">
        <f t="shared" si="43"/>
        <v>196.64</v>
      </c>
      <c r="GR52" s="2">
        <v>0</v>
      </c>
      <c r="GS52" s="2">
        <v>3</v>
      </c>
      <c r="GT52" s="2">
        <v>0</v>
      </c>
      <c r="GU52" s="2" t="s">
        <v>3</v>
      </c>
      <c r="GV52" s="2">
        <f t="shared" si="44"/>
        <v>0</v>
      </c>
      <c r="GW52" s="2">
        <v>1</v>
      </c>
      <c r="GX52" s="2">
        <f t="shared" si="45"/>
        <v>0</v>
      </c>
      <c r="HA52" s="2">
        <v>0</v>
      </c>
      <c r="HB52" s="2">
        <v>0</v>
      </c>
      <c r="HC52" s="2">
        <f t="shared" si="46"/>
        <v>0</v>
      </c>
      <c r="HE52" s="2" t="s">
        <v>3</v>
      </c>
      <c r="HF52" s="2" t="s">
        <v>3</v>
      </c>
      <c r="HM52" s="2" t="s">
        <v>3</v>
      </c>
      <c r="HN52" s="2" t="s">
        <v>3</v>
      </c>
      <c r="HO52" s="2" t="s">
        <v>3</v>
      </c>
      <c r="HP52" s="2" t="s">
        <v>3</v>
      </c>
      <c r="HQ52" s="2" t="s">
        <v>3</v>
      </c>
      <c r="HS52" s="2">
        <v>0</v>
      </c>
      <c r="IK52" s="2">
        <v>0</v>
      </c>
    </row>
    <row r="53" spans="1:245" x14ac:dyDescent="0.2">
      <c r="A53" s="2">
        <v>18</v>
      </c>
      <c r="B53" s="2">
        <v>1</v>
      </c>
      <c r="C53" s="2">
        <v>79</v>
      </c>
      <c r="E53" s="2" t="s">
        <v>3</v>
      </c>
      <c r="F53" s="2" t="s">
        <v>74</v>
      </c>
      <c r="G53" s="2" t="s">
        <v>75</v>
      </c>
      <c r="H53" s="2" t="s">
        <v>48</v>
      </c>
      <c r="I53" s="2">
        <f>I52*J53</f>
        <v>1</v>
      </c>
      <c r="J53" s="2">
        <v>10</v>
      </c>
      <c r="K53" s="2">
        <v>10</v>
      </c>
      <c r="O53" s="2">
        <f t="shared" si="14"/>
        <v>968.29</v>
      </c>
      <c r="P53" s="2">
        <f t="shared" si="15"/>
        <v>968.29</v>
      </c>
      <c r="Q53" s="2">
        <f t="shared" si="16"/>
        <v>0</v>
      </c>
      <c r="R53" s="2">
        <f t="shared" si="17"/>
        <v>0</v>
      </c>
      <c r="S53" s="2">
        <f t="shared" si="18"/>
        <v>0</v>
      </c>
      <c r="T53" s="2">
        <f t="shared" si="19"/>
        <v>0</v>
      </c>
      <c r="U53" s="2">
        <f t="shared" si="20"/>
        <v>0</v>
      </c>
      <c r="V53" s="2">
        <f t="shared" si="21"/>
        <v>0</v>
      </c>
      <c r="W53" s="2">
        <f t="shared" si="22"/>
        <v>0</v>
      </c>
      <c r="X53" s="2">
        <f t="shared" si="23"/>
        <v>0</v>
      </c>
      <c r="Y53" s="2">
        <f t="shared" si="24"/>
        <v>0</v>
      </c>
      <c r="AA53" s="2">
        <v>-1</v>
      </c>
      <c r="AB53" s="2">
        <f t="shared" si="25"/>
        <v>968.29</v>
      </c>
      <c r="AC53" s="2">
        <f t="shared" si="26"/>
        <v>968.29</v>
      </c>
      <c r="AD53" s="2">
        <f>ROUND((((ET53)-(EU53))+AE53),6)</f>
        <v>0</v>
      </c>
      <c r="AE53" s="2">
        <f>ROUND((EU53),6)</f>
        <v>0</v>
      </c>
      <c r="AF53" s="2">
        <f>ROUND((EV53),6)</f>
        <v>0</v>
      </c>
      <c r="AG53" s="2">
        <f t="shared" si="27"/>
        <v>0</v>
      </c>
      <c r="AH53" s="2">
        <f>(EW53)</f>
        <v>0</v>
      </c>
      <c r="AI53" s="2">
        <f>(EX53)</f>
        <v>0</v>
      </c>
      <c r="AJ53" s="2">
        <f t="shared" si="28"/>
        <v>0</v>
      </c>
      <c r="AK53" s="2">
        <v>968.29</v>
      </c>
      <c r="AL53" s="2">
        <v>968.29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70</v>
      </c>
      <c r="AU53" s="2">
        <v>10</v>
      </c>
      <c r="AV53" s="2">
        <v>1</v>
      </c>
      <c r="AW53" s="2">
        <v>1</v>
      </c>
      <c r="AZ53" s="2">
        <v>1</v>
      </c>
      <c r="BA53" s="2">
        <v>1</v>
      </c>
      <c r="BB53" s="2">
        <v>1</v>
      </c>
      <c r="BC53" s="2">
        <v>1</v>
      </c>
      <c r="BD53" s="2" t="s">
        <v>3</v>
      </c>
      <c r="BE53" s="2" t="s">
        <v>3</v>
      </c>
      <c r="BF53" s="2" t="s">
        <v>3</v>
      </c>
      <c r="BG53" s="2" t="s">
        <v>3</v>
      </c>
      <c r="BH53" s="2">
        <v>3</v>
      </c>
      <c r="BI53" s="2">
        <v>4</v>
      </c>
      <c r="BJ53" s="2" t="s">
        <v>76</v>
      </c>
      <c r="BM53" s="2">
        <v>0</v>
      </c>
      <c r="BN53" s="2">
        <v>0</v>
      </c>
      <c r="BO53" s="2" t="s">
        <v>3</v>
      </c>
      <c r="BP53" s="2">
        <v>0</v>
      </c>
      <c r="BQ53" s="2">
        <v>1</v>
      </c>
      <c r="BR53" s="2">
        <v>0</v>
      </c>
      <c r="BS53" s="2">
        <v>1</v>
      </c>
      <c r="BT53" s="2">
        <v>1</v>
      </c>
      <c r="BU53" s="2">
        <v>1</v>
      </c>
      <c r="BV53" s="2">
        <v>1</v>
      </c>
      <c r="BW53" s="2">
        <v>1</v>
      </c>
      <c r="BX53" s="2">
        <v>1</v>
      </c>
      <c r="BY53" s="2" t="s">
        <v>3</v>
      </c>
      <c r="BZ53" s="2">
        <v>70</v>
      </c>
      <c r="CA53" s="2">
        <v>10</v>
      </c>
      <c r="CB53" s="2" t="s">
        <v>3</v>
      </c>
      <c r="CE53" s="2">
        <v>0</v>
      </c>
      <c r="CF53" s="2">
        <v>0</v>
      </c>
      <c r="CG53" s="2">
        <v>0</v>
      </c>
      <c r="CM53" s="2">
        <v>0</v>
      </c>
      <c r="CN53" s="2" t="s">
        <v>3</v>
      </c>
      <c r="CO53" s="2">
        <v>0</v>
      </c>
      <c r="CP53" s="2">
        <f t="shared" si="29"/>
        <v>968.29</v>
      </c>
      <c r="CQ53" s="2">
        <f t="shared" si="30"/>
        <v>968.29</v>
      </c>
      <c r="CR53" s="2">
        <f>((((ET53)*BB53-(EU53)*BS53)+AE53*BS53)*AV53)</f>
        <v>0</v>
      </c>
      <c r="CS53" s="2">
        <f t="shared" si="31"/>
        <v>0</v>
      </c>
      <c r="CT53" s="2">
        <f t="shared" si="32"/>
        <v>0</v>
      </c>
      <c r="CU53" s="2">
        <f t="shared" si="33"/>
        <v>0</v>
      </c>
      <c r="CV53" s="2">
        <f t="shared" si="34"/>
        <v>0</v>
      </c>
      <c r="CW53" s="2">
        <f t="shared" si="35"/>
        <v>0</v>
      </c>
      <c r="CX53" s="2">
        <f t="shared" si="36"/>
        <v>0</v>
      </c>
      <c r="CY53" s="2">
        <f t="shared" si="37"/>
        <v>0</v>
      </c>
      <c r="CZ53" s="2">
        <f t="shared" si="38"/>
        <v>0</v>
      </c>
      <c r="DC53" s="2" t="s">
        <v>3</v>
      </c>
      <c r="DD53" s="2" t="s">
        <v>3</v>
      </c>
      <c r="DE53" s="2" t="s">
        <v>3</v>
      </c>
      <c r="DF53" s="2" t="s">
        <v>3</v>
      </c>
      <c r="DG53" s="2" t="s">
        <v>3</v>
      </c>
      <c r="DH53" s="2" t="s">
        <v>3</v>
      </c>
      <c r="DI53" s="2" t="s">
        <v>3</v>
      </c>
      <c r="DJ53" s="2" t="s">
        <v>3</v>
      </c>
      <c r="DK53" s="2" t="s">
        <v>3</v>
      </c>
      <c r="DL53" s="2" t="s">
        <v>3</v>
      </c>
      <c r="DM53" s="2" t="s">
        <v>3</v>
      </c>
      <c r="DN53" s="2">
        <v>0</v>
      </c>
      <c r="DO53" s="2">
        <v>0</v>
      </c>
      <c r="DP53" s="2">
        <v>1</v>
      </c>
      <c r="DQ53" s="2">
        <v>1</v>
      </c>
      <c r="DU53" s="2">
        <v>1010</v>
      </c>
      <c r="DV53" s="2" t="s">
        <v>48</v>
      </c>
      <c r="DW53" s="2" t="s">
        <v>48</v>
      </c>
      <c r="DX53" s="2">
        <v>1</v>
      </c>
      <c r="DZ53" s="2" t="s">
        <v>3</v>
      </c>
      <c r="EA53" s="2" t="s">
        <v>3</v>
      </c>
      <c r="EB53" s="2" t="s">
        <v>3</v>
      </c>
      <c r="EC53" s="2" t="s">
        <v>3</v>
      </c>
      <c r="EE53" s="2">
        <v>90740938</v>
      </c>
      <c r="EF53" s="2">
        <v>1</v>
      </c>
      <c r="EG53" s="2" t="s">
        <v>20</v>
      </c>
      <c r="EH53" s="2">
        <v>0</v>
      </c>
      <c r="EI53" s="2" t="s">
        <v>3</v>
      </c>
      <c r="EJ53" s="2">
        <v>4</v>
      </c>
      <c r="EK53" s="2">
        <v>0</v>
      </c>
      <c r="EL53" s="2" t="s">
        <v>21</v>
      </c>
      <c r="EM53" s="2" t="s">
        <v>22</v>
      </c>
      <c r="EO53" s="2" t="s">
        <v>3</v>
      </c>
      <c r="EQ53" s="2">
        <v>1024</v>
      </c>
      <c r="ER53" s="2">
        <v>968.29</v>
      </c>
      <c r="ES53" s="2">
        <v>968.29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FQ53" s="2">
        <v>0</v>
      </c>
      <c r="FR53" s="2">
        <v>0</v>
      </c>
      <c r="FS53" s="2">
        <v>0</v>
      </c>
      <c r="FX53" s="2">
        <v>70</v>
      </c>
      <c r="FY53" s="2">
        <v>10</v>
      </c>
      <c r="GA53" s="2" t="s">
        <v>3</v>
      </c>
      <c r="GD53" s="2">
        <v>0</v>
      </c>
      <c r="GF53" s="2">
        <v>1157713489</v>
      </c>
      <c r="GG53" s="2">
        <v>2</v>
      </c>
      <c r="GH53" s="2">
        <v>1</v>
      </c>
      <c r="GI53" s="2">
        <v>-2</v>
      </c>
      <c r="GJ53" s="2">
        <v>0</v>
      </c>
      <c r="GK53" s="2">
        <f>ROUND(R53*(R12)/100,2)</f>
        <v>0</v>
      </c>
      <c r="GL53" s="2">
        <f t="shared" si="39"/>
        <v>0</v>
      </c>
      <c r="GM53" s="2">
        <f t="shared" si="40"/>
        <v>968.29</v>
      </c>
      <c r="GN53" s="2">
        <f t="shared" si="41"/>
        <v>0</v>
      </c>
      <c r="GO53" s="2">
        <f t="shared" si="42"/>
        <v>0</v>
      </c>
      <c r="GP53" s="2">
        <f t="shared" si="43"/>
        <v>968.29</v>
      </c>
      <c r="GR53" s="2">
        <v>0</v>
      </c>
      <c r="GS53" s="2">
        <v>3</v>
      </c>
      <c r="GT53" s="2">
        <v>0</v>
      </c>
      <c r="GU53" s="2" t="s">
        <v>3</v>
      </c>
      <c r="GV53" s="2">
        <f t="shared" si="44"/>
        <v>0</v>
      </c>
      <c r="GW53" s="2">
        <v>1</v>
      </c>
      <c r="GX53" s="2">
        <f t="shared" si="45"/>
        <v>0</v>
      </c>
      <c r="HA53" s="2">
        <v>0</v>
      </c>
      <c r="HB53" s="2">
        <v>0</v>
      </c>
      <c r="HC53" s="2">
        <f t="shared" si="46"/>
        <v>0</v>
      </c>
      <c r="HE53" s="2" t="s">
        <v>3</v>
      </c>
      <c r="HF53" s="2" t="s">
        <v>3</v>
      </c>
      <c r="HM53" s="2" t="s">
        <v>3</v>
      </c>
      <c r="HN53" s="2" t="s">
        <v>3</v>
      </c>
      <c r="HO53" s="2" t="s">
        <v>3</v>
      </c>
      <c r="HP53" s="2" t="s">
        <v>3</v>
      </c>
      <c r="HQ53" s="2" t="s">
        <v>3</v>
      </c>
      <c r="HS53" s="2">
        <v>0</v>
      </c>
      <c r="IK53" s="2">
        <v>0</v>
      </c>
    </row>
    <row r="54" spans="1:245" x14ac:dyDescent="0.2">
      <c r="A54" s="2">
        <v>17</v>
      </c>
      <c r="B54" s="2">
        <v>1</v>
      </c>
      <c r="C54" s="2">
        <f>ROW(SmtRes!A83)</f>
        <v>83</v>
      </c>
      <c r="D54" s="2">
        <f>ROW(EtalonRes!A77)</f>
        <v>77</v>
      </c>
      <c r="E54" s="2" t="s">
        <v>97</v>
      </c>
      <c r="F54" s="2" t="s">
        <v>37</v>
      </c>
      <c r="G54" s="2" t="s">
        <v>38</v>
      </c>
      <c r="H54" s="2" t="s">
        <v>16</v>
      </c>
      <c r="I54" s="2">
        <v>1</v>
      </c>
      <c r="J54" s="2">
        <v>0</v>
      </c>
      <c r="K54" s="2">
        <v>1</v>
      </c>
      <c r="O54" s="2">
        <f t="shared" si="14"/>
        <v>650.29999999999995</v>
      </c>
      <c r="P54" s="2">
        <f t="shared" si="15"/>
        <v>0</v>
      </c>
      <c r="Q54" s="2">
        <f t="shared" si="16"/>
        <v>0</v>
      </c>
      <c r="R54" s="2">
        <f t="shared" si="17"/>
        <v>0</v>
      </c>
      <c r="S54" s="2">
        <f t="shared" si="18"/>
        <v>650.29999999999995</v>
      </c>
      <c r="T54" s="2">
        <f t="shared" si="19"/>
        <v>0</v>
      </c>
      <c r="U54" s="2">
        <f t="shared" si="20"/>
        <v>0.94500000000000006</v>
      </c>
      <c r="V54" s="2">
        <f t="shared" si="21"/>
        <v>0</v>
      </c>
      <c r="W54" s="2">
        <f t="shared" si="22"/>
        <v>0</v>
      </c>
      <c r="X54" s="2">
        <f t="shared" si="23"/>
        <v>455.21</v>
      </c>
      <c r="Y54" s="2">
        <f t="shared" si="24"/>
        <v>65.03</v>
      </c>
      <c r="AA54" s="2">
        <v>90973531</v>
      </c>
      <c r="AB54" s="2">
        <f t="shared" si="25"/>
        <v>650.29650000000004</v>
      </c>
      <c r="AC54" s="2">
        <f t="shared" si="26"/>
        <v>0</v>
      </c>
      <c r="AD54" s="2">
        <f>ROUND(((((ET54*1.05))-((EU54*1.05)))+AE54),6)</f>
        <v>0</v>
      </c>
      <c r="AE54" s="2">
        <f>ROUND(((EU54*1.05)),6)</f>
        <v>0</v>
      </c>
      <c r="AF54" s="2">
        <f>ROUND(((EV54*1.05)),6)</f>
        <v>650.29650000000004</v>
      </c>
      <c r="AG54" s="2">
        <f t="shared" si="27"/>
        <v>0</v>
      </c>
      <c r="AH54" s="2">
        <f>((EW54*1.05))</f>
        <v>0.94500000000000006</v>
      </c>
      <c r="AI54" s="2">
        <f>((EX54*1.05))</f>
        <v>0</v>
      </c>
      <c r="AJ54" s="2">
        <f t="shared" si="28"/>
        <v>0</v>
      </c>
      <c r="AK54" s="2">
        <v>619.33000000000004</v>
      </c>
      <c r="AL54" s="2">
        <v>0</v>
      </c>
      <c r="AM54" s="2">
        <v>0</v>
      </c>
      <c r="AN54" s="2">
        <v>0</v>
      </c>
      <c r="AO54" s="2">
        <v>619.33000000000004</v>
      </c>
      <c r="AP54" s="2">
        <v>0</v>
      </c>
      <c r="AQ54" s="2">
        <v>0.9</v>
      </c>
      <c r="AR54" s="2">
        <v>0</v>
      </c>
      <c r="AS54" s="2">
        <v>0</v>
      </c>
      <c r="AT54" s="2">
        <v>70</v>
      </c>
      <c r="AU54" s="2">
        <v>10</v>
      </c>
      <c r="AV54" s="2">
        <v>1</v>
      </c>
      <c r="AW54" s="2">
        <v>1</v>
      </c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0</v>
      </c>
      <c r="BI54" s="2">
        <v>4</v>
      </c>
      <c r="BJ54" s="2" t="s">
        <v>39</v>
      </c>
      <c r="BM54" s="2">
        <v>0</v>
      </c>
      <c r="BN54" s="2">
        <v>0</v>
      </c>
      <c r="BO54" s="2" t="s">
        <v>3</v>
      </c>
      <c r="BP54" s="2">
        <v>0</v>
      </c>
      <c r="BQ54" s="2">
        <v>1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70</v>
      </c>
      <c r="CA54" s="2">
        <v>10</v>
      </c>
      <c r="CB54" s="2" t="s">
        <v>3</v>
      </c>
      <c r="CE54" s="2">
        <v>0</v>
      </c>
      <c r="CF54" s="2">
        <v>0</v>
      </c>
      <c r="CG54" s="2">
        <v>0</v>
      </c>
      <c r="CM54" s="2">
        <v>0</v>
      </c>
      <c r="CN54" s="2" t="s">
        <v>18</v>
      </c>
      <c r="CO54" s="2">
        <v>0</v>
      </c>
      <c r="CP54" s="2">
        <f t="shared" si="29"/>
        <v>650.29999999999995</v>
      </c>
      <c r="CQ54" s="2">
        <f t="shared" si="30"/>
        <v>0</v>
      </c>
      <c r="CR54" s="2">
        <f>(((((ET54*1.05))*BB54-((EU54*1.05))*BS54)+AE54*BS54)*AV54)</f>
        <v>0</v>
      </c>
      <c r="CS54" s="2">
        <f t="shared" si="31"/>
        <v>0</v>
      </c>
      <c r="CT54" s="2">
        <f t="shared" si="32"/>
        <v>650.29650000000004</v>
      </c>
      <c r="CU54" s="2">
        <f t="shared" si="33"/>
        <v>0</v>
      </c>
      <c r="CV54" s="2">
        <f t="shared" si="34"/>
        <v>0.94500000000000006</v>
      </c>
      <c r="CW54" s="2">
        <f t="shared" si="35"/>
        <v>0</v>
      </c>
      <c r="CX54" s="2">
        <f t="shared" si="36"/>
        <v>0</v>
      </c>
      <c r="CY54" s="2">
        <f t="shared" si="37"/>
        <v>455.21</v>
      </c>
      <c r="CZ54" s="2">
        <f t="shared" si="38"/>
        <v>65.03</v>
      </c>
      <c r="DB54" s="2">
        <v>14</v>
      </c>
      <c r="DC54" s="2" t="s">
        <v>3</v>
      </c>
      <c r="DD54" s="2" t="s">
        <v>3</v>
      </c>
      <c r="DE54" s="2" t="s">
        <v>19</v>
      </c>
      <c r="DF54" s="2" t="s">
        <v>19</v>
      </c>
      <c r="DG54" s="2" t="s">
        <v>19</v>
      </c>
      <c r="DH54" s="2" t="s">
        <v>3</v>
      </c>
      <c r="DI54" s="2" t="s">
        <v>19</v>
      </c>
      <c r="DJ54" s="2" t="s">
        <v>19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U54" s="2">
        <v>1013</v>
      </c>
      <c r="DV54" s="2" t="s">
        <v>16</v>
      </c>
      <c r="DW54" s="2" t="s">
        <v>16</v>
      </c>
      <c r="DX54" s="2">
        <v>1</v>
      </c>
      <c r="DZ54" s="2" t="s">
        <v>3</v>
      </c>
      <c r="EA54" s="2" t="s">
        <v>3</v>
      </c>
      <c r="EB54" s="2" t="s">
        <v>3</v>
      </c>
      <c r="EC54" s="2" t="s">
        <v>3</v>
      </c>
      <c r="EE54" s="2">
        <v>90740938</v>
      </c>
      <c r="EF54" s="2">
        <v>1</v>
      </c>
      <c r="EG54" s="2" t="s">
        <v>20</v>
      </c>
      <c r="EH54" s="2">
        <v>0</v>
      </c>
      <c r="EI54" s="2" t="s">
        <v>3</v>
      </c>
      <c r="EJ54" s="2">
        <v>4</v>
      </c>
      <c r="EK54" s="2">
        <v>0</v>
      </c>
      <c r="EL54" s="2" t="s">
        <v>21</v>
      </c>
      <c r="EM54" s="2" t="s">
        <v>22</v>
      </c>
      <c r="EO54" s="2" t="s">
        <v>23</v>
      </c>
      <c r="EQ54" s="2">
        <v>0</v>
      </c>
      <c r="ER54" s="2">
        <v>619.33000000000004</v>
      </c>
      <c r="ES54" s="2">
        <v>0</v>
      </c>
      <c r="ET54" s="2">
        <v>0</v>
      </c>
      <c r="EU54" s="2">
        <v>0</v>
      </c>
      <c r="EV54" s="2">
        <v>619.33000000000004</v>
      </c>
      <c r="EW54" s="2">
        <v>0.9</v>
      </c>
      <c r="EX54" s="2">
        <v>0</v>
      </c>
      <c r="EY54" s="2">
        <v>0</v>
      </c>
      <c r="FQ54" s="2">
        <v>0</v>
      </c>
      <c r="FR54" s="2">
        <v>0</v>
      </c>
      <c r="FS54" s="2">
        <v>0</v>
      </c>
      <c r="FX54" s="2">
        <v>70</v>
      </c>
      <c r="FY54" s="2">
        <v>10</v>
      </c>
      <c r="GA54" s="2" t="s">
        <v>3</v>
      </c>
      <c r="GD54" s="2">
        <v>0</v>
      </c>
      <c r="GF54" s="2">
        <v>504469716</v>
      </c>
      <c r="GG54" s="2">
        <v>2</v>
      </c>
      <c r="GH54" s="2">
        <v>1</v>
      </c>
      <c r="GI54" s="2">
        <v>-2</v>
      </c>
      <c r="GJ54" s="2">
        <v>0</v>
      </c>
      <c r="GK54" s="2">
        <f>ROUND(R54*(R12)/100,2)</f>
        <v>0</v>
      </c>
      <c r="GL54" s="2">
        <f t="shared" si="39"/>
        <v>0</v>
      </c>
      <c r="GM54" s="2">
        <f t="shared" si="40"/>
        <v>1170.54</v>
      </c>
      <c r="GN54" s="2">
        <f t="shared" si="41"/>
        <v>0</v>
      </c>
      <c r="GO54" s="2">
        <f t="shared" si="42"/>
        <v>0</v>
      </c>
      <c r="GP54" s="2">
        <f t="shared" si="43"/>
        <v>1170.54</v>
      </c>
      <c r="GR54" s="2">
        <v>0</v>
      </c>
      <c r="GS54" s="2">
        <v>3</v>
      </c>
      <c r="GT54" s="2">
        <v>0</v>
      </c>
      <c r="GU54" s="2" t="s">
        <v>3</v>
      </c>
      <c r="GV54" s="2">
        <f t="shared" si="44"/>
        <v>0</v>
      </c>
      <c r="GW54" s="2">
        <v>1</v>
      </c>
      <c r="GX54" s="2">
        <f t="shared" si="45"/>
        <v>0</v>
      </c>
      <c r="HA54" s="2">
        <v>0</v>
      </c>
      <c r="HB54" s="2">
        <v>0</v>
      </c>
      <c r="HC54" s="2">
        <f t="shared" si="46"/>
        <v>0</v>
      </c>
      <c r="HE54" s="2" t="s">
        <v>3</v>
      </c>
      <c r="HF54" s="2" t="s">
        <v>3</v>
      </c>
      <c r="HM54" s="2" t="s">
        <v>3</v>
      </c>
      <c r="HN54" s="2" t="s">
        <v>3</v>
      </c>
      <c r="HO54" s="2" t="s">
        <v>3</v>
      </c>
      <c r="HP54" s="2" t="s">
        <v>3</v>
      </c>
      <c r="HQ54" s="2" t="s">
        <v>3</v>
      </c>
      <c r="HS54" s="2">
        <v>0</v>
      </c>
      <c r="IK54" s="2">
        <v>0</v>
      </c>
    </row>
    <row r="55" spans="1:245" x14ac:dyDescent="0.2">
      <c r="A55" s="2">
        <v>18</v>
      </c>
      <c r="B55" s="2">
        <v>1</v>
      </c>
      <c r="C55" s="2">
        <v>83</v>
      </c>
      <c r="E55" s="2" t="s">
        <v>98</v>
      </c>
      <c r="F55" s="2" t="s">
        <v>41</v>
      </c>
      <c r="G55" s="2" t="s">
        <v>42</v>
      </c>
      <c r="H55" s="2" t="s">
        <v>43</v>
      </c>
      <c r="I55" s="2">
        <f>I54*J55</f>
        <v>49</v>
      </c>
      <c r="J55" s="2">
        <v>49</v>
      </c>
      <c r="K55" s="2">
        <v>49</v>
      </c>
      <c r="O55" s="2">
        <f t="shared" si="14"/>
        <v>43070.51</v>
      </c>
      <c r="P55" s="2">
        <f t="shared" si="15"/>
        <v>43070.51</v>
      </c>
      <c r="Q55" s="2">
        <f t="shared" si="16"/>
        <v>0</v>
      </c>
      <c r="R55" s="2">
        <f t="shared" si="17"/>
        <v>0</v>
      </c>
      <c r="S55" s="2">
        <f t="shared" si="18"/>
        <v>0</v>
      </c>
      <c r="T55" s="2">
        <f t="shared" si="19"/>
        <v>0</v>
      </c>
      <c r="U55" s="2">
        <f t="shared" si="20"/>
        <v>0</v>
      </c>
      <c r="V55" s="2">
        <f t="shared" si="21"/>
        <v>0</v>
      </c>
      <c r="W55" s="2">
        <f t="shared" si="22"/>
        <v>0</v>
      </c>
      <c r="X55" s="2">
        <f t="shared" si="23"/>
        <v>0</v>
      </c>
      <c r="Y55" s="2">
        <f t="shared" si="24"/>
        <v>0</v>
      </c>
      <c r="AA55" s="2">
        <v>90973531</v>
      </c>
      <c r="AB55" s="2">
        <f t="shared" si="25"/>
        <v>878.99</v>
      </c>
      <c r="AC55" s="2">
        <f t="shared" si="26"/>
        <v>878.99</v>
      </c>
      <c r="AD55" s="2">
        <f>ROUND((((ET55)-(EU55))+AE55),6)</f>
        <v>0</v>
      </c>
      <c r="AE55" s="2">
        <f>ROUND((EU55),6)</f>
        <v>0</v>
      </c>
      <c r="AF55" s="2">
        <f>ROUND((EV55),6)</f>
        <v>0</v>
      </c>
      <c r="AG55" s="2">
        <f t="shared" si="27"/>
        <v>0</v>
      </c>
      <c r="AH55" s="2">
        <f>(EW55)</f>
        <v>0</v>
      </c>
      <c r="AI55" s="2">
        <f>(EX55)</f>
        <v>0</v>
      </c>
      <c r="AJ55" s="2">
        <f t="shared" si="28"/>
        <v>0</v>
      </c>
      <c r="AK55" s="2">
        <v>878.99</v>
      </c>
      <c r="AL55" s="2">
        <v>878.99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70</v>
      </c>
      <c r="AU55" s="2">
        <v>10</v>
      </c>
      <c r="AV55" s="2">
        <v>1</v>
      </c>
      <c r="AW55" s="2">
        <v>1</v>
      </c>
      <c r="AZ55" s="2">
        <v>1</v>
      </c>
      <c r="BA55" s="2">
        <v>1</v>
      </c>
      <c r="BB55" s="2">
        <v>1</v>
      </c>
      <c r="BC55" s="2">
        <v>1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3</v>
      </c>
      <c r="BI55" s="2">
        <v>4</v>
      </c>
      <c r="BJ55" s="2" t="s">
        <v>44</v>
      </c>
      <c r="BM55" s="2">
        <v>0</v>
      </c>
      <c r="BN55" s="2">
        <v>0</v>
      </c>
      <c r="BO55" s="2" t="s">
        <v>3</v>
      </c>
      <c r="BP55" s="2">
        <v>0</v>
      </c>
      <c r="BQ55" s="2">
        <v>1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70</v>
      </c>
      <c r="CA55" s="2">
        <v>10</v>
      </c>
      <c r="CB55" s="2" t="s">
        <v>3</v>
      </c>
      <c r="CE55" s="2">
        <v>0</v>
      </c>
      <c r="CF55" s="2">
        <v>0</v>
      </c>
      <c r="CG55" s="2">
        <v>0</v>
      </c>
      <c r="CM55" s="2">
        <v>0</v>
      </c>
      <c r="CN55" s="2" t="s">
        <v>3</v>
      </c>
      <c r="CO55" s="2">
        <v>0</v>
      </c>
      <c r="CP55" s="2">
        <f t="shared" si="29"/>
        <v>43070.51</v>
      </c>
      <c r="CQ55" s="2">
        <f t="shared" si="30"/>
        <v>878.99</v>
      </c>
      <c r="CR55" s="2">
        <f>((((ET55)*BB55-(EU55)*BS55)+AE55*BS55)*AV55)</f>
        <v>0</v>
      </c>
      <c r="CS55" s="2">
        <f t="shared" si="31"/>
        <v>0</v>
      </c>
      <c r="CT55" s="2">
        <f t="shared" si="32"/>
        <v>0</v>
      </c>
      <c r="CU55" s="2">
        <f t="shared" si="33"/>
        <v>0</v>
      </c>
      <c r="CV55" s="2">
        <f t="shared" si="34"/>
        <v>0</v>
      </c>
      <c r="CW55" s="2">
        <f t="shared" si="35"/>
        <v>0</v>
      </c>
      <c r="CX55" s="2">
        <f t="shared" si="36"/>
        <v>0</v>
      </c>
      <c r="CY55" s="2">
        <f t="shared" si="37"/>
        <v>0</v>
      </c>
      <c r="CZ55" s="2">
        <f t="shared" si="38"/>
        <v>0</v>
      </c>
      <c r="DC55" s="2" t="s">
        <v>3</v>
      </c>
      <c r="DD55" s="2" t="s">
        <v>3</v>
      </c>
      <c r="DE55" s="2" t="s">
        <v>3</v>
      </c>
      <c r="DF55" s="2" t="s">
        <v>3</v>
      </c>
      <c r="DG55" s="2" t="s">
        <v>3</v>
      </c>
      <c r="DH55" s="2" t="s">
        <v>3</v>
      </c>
      <c r="DI55" s="2" t="s">
        <v>3</v>
      </c>
      <c r="DJ55" s="2" t="s">
        <v>3</v>
      </c>
      <c r="DK55" s="2" t="s">
        <v>3</v>
      </c>
      <c r="DL55" s="2" t="s">
        <v>3</v>
      </c>
      <c r="DM55" s="2" t="s">
        <v>3</v>
      </c>
      <c r="DN55" s="2">
        <v>0</v>
      </c>
      <c r="DO55" s="2">
        <v>0</v>
      </c>
      <c r="DP55" s="2">
        <v>1</v>
      </c>
      <c r="DQ55" s="2">
        <v>1</v>
      </c>
      <c r="DU55" s="2">
        <v>1009</v>
      </c>
      <c r="DV55" s="2" t="s">
        <v>43</v>
      </c>
      <c r="DW55" s="2" t="s">
        <v>43</v>
      </c>
      <c r="DX55" s="2">
        <v>1</v>
      </c>
      <c r="DZ55" s="2" t="s">
        <v>3</v>
      </c>
      <c r="EA55" s="2" t="s">
        <v>3</v>
      </c>
      <c r="EB55" s="2" t="s">
        <v>3</v>
      </c>
      <c r="EC55" s="2" t="s">
        <v>3</v>
      </c>
      <c r="EE55" s="2">
        <v>90740938</v>
      </c>
      <c r="EF55" s="2">
        <v>1</v>
      </c>
      <c r="EG55" s="2" t="s">
        <v>20</v>
      </c>
      <c r="EH55" s="2">
        <v>0</v>
      </c>
      <c r="EI55" s="2" t="s">
        <v>3</v>
      </c>
      <c r="EJ55" s="2">
        <v>4</v>
      </c>
      <c r="EK55" s="2">
        <v>0</v>
      </c>
      <c r="EL55" s="2" t="s">
        <v>21</v>
      </c>
      <c r="EM55" s="2" t="s">
        <v>22</v>
      </c>
      <c r="EO55" s="2" t="s">
        <v>3</v>
      </c>
      <c r="EQ55" s="2">
        <v>0</v>
      </c>
      <c r="ER55" s="2">
        <v>878.99</v>
      </c>
      <c r="ES55" s="2">
        <v>878.99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FQ55" s="2">
        <v>0</v>
      </c>
      <c r="FR55" s="2">
        <v>0</v>
      </c>
      <c r="FS55" s="2">
        <v>0</v>
      </c>
      <c r="FX55" s="2">
        <v>70</v>
      </c>
      <c r="FY55" s="2">
        <v>10</v>
      </c>
      <c r="GA55" s="2" t="s">
        <v>3</v>
      </c>
      <c r="GD55" s="2">
        <v>0</v>
      </c>
      <c r="GF55" s="2">
        <v>930069253</v>
      </c>
      <c r="GG55" s="2">
        <v>2</v>
      </c>
      <c r="GH55" s="2">
        <v>1</v>
      </c>
      <c r="GI55" s="2">
        <v>-2</v>
      </c>
      <c r="GJ55" s="2">
        <v>0</v>
      </c>
      <c r="GK55" s="2">
        <f>ROUND(R55*(R12)/100,2)</f>
        <v>0</v>
      </c>
      <c r="GL55" s="2">
        <f t="shared" si="39"/>
        <v>0</v>
      </c>
      <c r="GM55" s="2">
        <f t="shared" si="40"/>
        <v>43070.51</v>
      </c>
      <c r="GN55" s="2">
        <f t="shared" si="41"/>
        <v>0</v>
      </c>
      <c r="GO55" s="2">
        <f t="shared" si="42"/>
        <v>0</v>
      </c>
      <c r="GP55" s="2">
        <f t="shared" si="43"/>
        <v>43070.51</v>
      </c>
      <c r="GR55" s="2">
        <v>0</v>
      </c>
      <c r="GS55" s="2">
        <v>3</v>
      </c>
      <c r="GT55" s="2">
        <v>0</v>
      </c>
      <c r="GU55" s="2" t="s">
        <v>3</v>
      </c>
      <c r="GV55" s="2">
        <f t="shared" si="44"/>
        <v>0</v>
      </c>
      <c r="GW55" s="2">
        <v>1</v>
      </c>
      <c r="GX55" s="2">
        <f t="shared" si="45"/>
        <v>0</v>
      </c>
      <c r="HA55" s="2">
        <v>0</v>
      </c>
      <c r="HB55" s="2">
        <v>0</v>
      </c>
      <c r="HC55" s="2">
        <f t="shared" si="46"/>
        <v>0</v>
      </c>
      <c r="HE55" s="2" t="s">
        <v>3</v>
      </c>
      <c r="HF55" s="2" t="s">
        <v>3</v>
      </c>
      <c r="HM55" s="2" t="s">
        <v>3</v>
      </c>
      <c r="HN55" s="2" t="s">
        <v>3</v>
      </c>
      <c r="HO55" s="2" t="s">
        <v>3</v>
      </c>
      <c r="HP55" s="2" t="s">
        <v>3</v>
      </c>
      <c r="HQ55" s="2" t="s">
        <v>3</v>
      </c>
      <c r="HS55" s="2">
        <v>0</v>
      </c>
      <c r="IK55" s="2">
        <v>0</v>
      </c>
    </row>
    <row r="56" spans="1:245" x14ac:dyDescent="0.2">
      <c r="A56" s="2">
        <v>17</v>
      </c>
      <c r="B56" s="2">
        <v>1</v>
      </c>
      <c r="C56" s="2">
        <f>ROW(SmtRes!A87)</f>
        <v>87</v>
      </c>
      <c r="D56" s="2">
        <f>ROW(EtalonRes!A82)</f>
        <v>82</v>
      </c>
      <c r="E56" s="2" t="s">
        <v>99</v>
      </c>
      <c r="F56" s="2" t="s">
        <v>100</v>
      </c>
      <c r="G56" s="2" t="s">
        <v>101</v>
      </c>
      <c r="H56" s="2" t="s">
        <v>102</v>
      </c>
      <c r="I56" s="2">
        <f>ROUND(10*0.013,9)</f>
        <v>0.13</v>
      </c>
      <c r="J56" s="2">
        <v>0</v>
      </c>
      <c r="K56" s="2">
        <f>ROUND(10*0.013,9)</f>
        <v>0.13</v>
      </c>
      <c r="O56" s="2">
        <f t="shared" ref="O56:O87" si="55">ROUND(CP56,2)</f>
        <v>103.81</v>
      </c>
      <c r="P56" s="2">
        <f t="shared" ref="P56:P87" si="56">ROUND(CQ56*I56,2)</f>
        <v>51.6</v>
      </c>
      <c r="Q56" s="2">
        <f t="shared" ref="Q56:Q87" si="57">ROUND(CR56*I56,2)</f>
        <v>0</v>
      </c>
      <c r="R56" s="2">
        <f t="shared" ref="R56:R87" si="58">ROUND(CS56*I56,2)</f>
        <v>0</v>
      </c>
      <c r="S56" s="2">
        <f t="shared" ref="S56:S87" si="59">ROUND(CT56*I56,2)</f>
        <v>52.21</v>
      </c>
      <c r="T56" s="2">
        <f t="shared" ref="T56:T87" si="60">ROUND(CU56*I56,2)</f>
        <v>0</v>
      </c>
      <c r="U56" s="2">
        <f t="shared" ref="U56:U87" si="61">CV56*I56</f>
        <v>7.9170000000000004E-2</v>
      </c>
      <c r="V56" s="2">
        <f t="shared" ref="V56:V87" si="62">CW56*I56</f>
        <v>0</v>
      </c>
      <c r="W56" s="2">
        <f t="shared" ref="W56:W87" si="63">ROUND(CX56*I56,2)</f>
        <v>0</v>
      </c>
      <c r="X56" s="2">
        <f t="shared" ref="X56:X87" si="64">ROUND(CY56,2)</f>
        <v>36.549999999999997</v>
      </c>
      <c r="Y56" s="2">
        <f t="shared" ref="Y56:Y87" si="65">ROUND(CZ56,2)</f>
        <v>5.22</v>
      </c>
      <c r="AA56" s="2">
        <v>90973531</v>
      </c>
      <c r="AB56" s="2">
        <f t="shared" ref="AB56:AB87" si="66">ROUND((AC56+AD56+AF56),6)</f>
        <v>798.57449999999994</v>
      </c>
      <c r="AC56" s="2">
        <f t="shared" ref="AC56:AC85" si="67">ROUND((ES56),6)</f>
        <v>396.96</v>
      </c>
      <c r="AD56" s="2">
        <f>ROUND(((((ET56*1.05))-((EU56*1.05)))+AE56),6)</f>
        <v>0</v>
      </c>
      <c r="AE56" s="2">
        <f>ROUND(((EU56*1.05)),6)</f>
        <v>0</v>
      </c>
      <c r="AF56" s="2">
        <f>ROUND(((EV56*1.05)),6)</f>
        <v>401.61450000000002</v>
      </c>
      <c r="AG56" s="2">
        <f t="shared" ref="AG56:AG87" si="68">ROUND((AP56),6)</f>
        <v>0</v>
      </c>
      <c r="AH56" s="2">
        <f>((EW56*1.05))</f>
        <v>0.60899999999999999</v>
      </c>
      <c r="AI56" s="2">
        <f>((EX56*1.05))</f>
        <v>0</v>
      </c>
      <c r="AJ56" s="2">
        <f t="shared" ref="AJ56:AJ87" si="69">(AS56)</f>
        <v>0</v>
      </c>
      <c r="AK56" s="2">
        <v>779.45</v>
      </c>
      <c r="AL56" s="2">
        <v>396.96</v>
      </c>
      <c r="AM56" s="2">
        <v>0</v>
      </c>
      <c r="AN56" s="2">
        <v>0</v>
      </c>
      <c r="AO56" s="2">
        <v>382.49</v>
      </c>
      <c r="AP56" s="2">
        <v>0</v>
      </c>
      <c r="AQ56" s="2">
        <v>0.57999999999999996</v>
      </c>
      <c r="AR56" s="2">
        <v>0</v>
      </c>
      <c r="AS56" s="2">
        <v>0</v>
      </c>
      <c r="AT56" s="2">
        <v>70</v>
      </c>
      <c r="AU56" s="2">
        <v>10</v>
      </c>
      <c r="AV56" s="2">
        <v>1</v>
      </c>
      <c r="AW56" s="2">
        <v>1</v>
      </c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0</v>
      </c>
      <c r="BI56" s="2">
        <v>4</v>
      </c>
      <c r="BJ56" s="2" t="s">
        <v>103</v>
      </c>
      <c r="BM56" s="2">
        <v>0</v>
      </c>
      <c r="BN56" s="2">
        <v>0</v>
      </c>
      <c r="BO56" s="2" t="s">
        <v>3</v>
      </c>
      <c r="BP56" s="2">
        <v>0</v>
      </c>
      <c r="BQ56" s="2">
        <v>1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70</v>
      </c>
      <c r="CA56" s="2">
        <v>10</v>
      </c>
      <c r="CB56" s="2" t="s">
        <v>3</v>
      </c>
      <c r="CE56" s="2">
        <v>0</v>
      </c>
      <c r="CF56" s="2">
        <v>0</v>
      </c>
      <c r="CG56" s="2">
        <v>0</v>
      </c>
      <c r="CM56" s="2">
        <v>0</v>
      </c>
      <c r="CN56" s="2" t="s">
        <v>18</v>
      </c>
      <c r="CO56" s="2">
        <v>0</v>
      </c>
      <c r="CP56" s="2">
        <f t="shared" ref="CP56:CP87" si="70">(P56+Q56+S56)</f>
        <v>103.81</v>
      </c>
      <c r="CQ56" s="2">
        <f t="shared" ref="CQ56:CQ87" si="71">(AC56*BC56*AW56)</f>
        <v>396.96</v>
      </c>
      <c r="CR56" s="2">
        <f>(((((ET56*1.05))*BB56-((EU56*1.05))*BS56)+AE56*BS56)*AV56)</f>
        <v>0</v>
      </c>
      <c r="CS56" s="2">
        <f t="shared" ref="CS56:CS87" si="72">(AE56*BS56*AV56)</f>
        <v>0</v>
      </c>
      <c r="CT56" s="2">
        <f t="shared" ref="CT56:CT87" si="73">(AF56*BA56*AV56)</f>
        <v>401.61450000000002</v>
      </c>
      <c r="CU56" s="2">
        <f t="shared" ref="CU56:CU87" si="74">AG56</f>
        <v>0</v>
      </c>
      <c r="CV56" s="2">
        <f t="shared" ref="CV56:CV87" si="75">(AH56*AV56)</f>
        <v>0.60899999999999999</v>
      </c>
      <c r="CW56" s="2">
        <f t="shared" ref="CW56:CW87" si="76">AI56</f>
        <v>0</v>
      </c>
      <c r="CX56" s="2">
        <f t="shared" ref="CX56:CX87" si="77">AJ56</f>
        <v>0</v>
      </c>
      <c r="CY56" s="2">
        <f t="shared" ref="CY56:CY87" si="78">((S56*BZ56)/100)</f>
        <v>36.547000000000004</v>
      </c>
      <c r="CZ56" s="2">
        <f t="shared" ref="CZ56:CZ87" si="79">((S56*CA56)/100)</f>
        <v>5.2210000000000001</v>
      </c>
      <c r="DB56" s="2">
        <v>15</v>
      </c>
      <c r="DC56" s="2" t="s">
        <v>3</v>
      </c>
      <c r="DD56" s="2" t="s">
        <v>3</v>
      </c>
      <c r="DE56" s="2" t="s">
        <v>19</v>
      </c>
      <c r="DF56" s="2" t="s">
        <v>19</v>
      </c>
      <c r="DG56" s="2" t="s">
        <v>19</v>
      </c>
      <c r="DH56" s="2" t="s">
        <v>3</v>
      </c>
      <c r="DI56" s="2" t="s">
        <v>19</v>
      </c>
      <c r="DJ56" s="2" t="s">
        <v>19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U56" s="2">
        <v>1005</v>
      </c>
      <c r="DV56" s="2" t="s">
        <v>102</v>
      </c>
      <c r="DW56" s="2" t="s">
        <v>102</v>
      </c>
      <c r="DX56" s="2">
        <v>1</v>
      </c>
      <c r="DZ56" s="2" t="s">
        <v>3</v>
      </c>
      <c r="EA56" s="2" t="s">
        <v>3</v>
      </c>
      <c r="EB56" s="2" t="s">
        <v>3</v>
      </c>
      <c r="EC56" s="2" t="s">
        <v>3</v>
      </c>
      <c r="EE56" s="2">
        <v>90740938</v>
      </c>
      <c r="EF56" s="2">
        <v>1</v>
      </c>
      <c r="EG56" s="2" t="s">
        <v>20</v>
      </c>
      <c r="EH56" s="2">
        <v>0</v>
      </c>
      <c r="EI56" s="2" t="s">
        <v>3</v>
      </c>
      <c r="EJ56" s="2">
        <v>4</v>
      </c>
      <c r="EK56" s="2">
        <v>0</v>
      </c>
      <c r="EL56" s="2" t="s">
        <v>21</v>
      </c>
      <c r="EM56" s="2" t="s">
        <v>22</v>
      </c>
      <c r="EO56" s="2" t="s">
        <v>23</v>
      </c>
      <c r="EQ56" s="2">
        <v>0</v>
      </c>
      <c r="ER56" s="2">
        <v>779.45</v>
      </c>
      <c r="ES56" s="2">
        <v>396.96</v>
      </c>
      <c r="ET56" s="2">
        <v>0</v>
      </c>
      <c r="EU56" s="2">
        <v>0</v>
      </c>
      <c r="EV56" s="2">
        <v>382.49</v>
      </c>
      <c r="EW56" s="2">
        <v>0.57999999999999996</v>
      </c>
      <c r="EX56" s="2">
        <v>0</v>
      </c>
      <c r="EY56" s="2">
        <v>0</v>
      </c>
      <c r="FQ56" s="2">
        <v>0</v>
      </c>
      <c r="FR56" s="2">
        <v>0</v>
      </c>
      <c r="FS56" s="2">
        <v>0</v>
      </c>
      <c r="FX56" s="2">
        <v>70</v>
      </c>
      <c r="FY56" s="2">
        <v>10</v>
      </c>
      <c r="GA56" s="2" t="s">
        <v>3</v>
      </c>
      <c r="GD56" s="2">
        <v>0</v>
      </c>
      <c r="GF56" s="2">
        <v>526942399</v>
      </c>
      <c r="GG56" s="2">
        <v>2</v>
      </c>
      <c r="GH56" s="2">
        <v>1</v>
      </c>
      <c r="GI56" s="2">
        <v>-2</v>
      </c>
      <c r="GJ56" s="2">
        <v>0</v>
      </c>
      <c r="GK56" s="2">
        <f>ROUND(R56*(R12)/100,2)</f>
        <v>0</v>
      </c>
      <c r="GL56" s="2">
        <f t="shared" ref="GL56:GL87" si="80">ROUND(IF(AND(BH56=3,BI56=3,FS56&lt;&gt;0),P56,0),2)</f>
        <v>0</v>
      </c>
      <c r="GM56" s="2">
        <f t="shared" ref="GM56:GM87" si="81">ROUND(O56+X56+Y56+GK56,2)+GX56</f>
        <v>145.58000000000001</v>
      </c>
      <c r="GN56" s="2">
        <f t="shared" ref="GN56:GN87" si="82">IF(OR(BI56=0,BI56=1),GM56-GX56,0)</f>
        <v>0</v>
      </c>
      <c r="GO56" s="2">
        <f t="shared" ref="GO56:GO87" si="83">IF(BI56=2,GM56-GX56,0)</f>
        <v>0</v>
      </c>
      <c r="GP56" s="2">
        <f t="shared" ref="GP56:GP87" si="84">IF(BI56=4,GM56-GX56,0)</f>
        <v>145.58000000000001</v>
      </c>
      <c r="GR56" s="2">
        <v>0</v>
      </c>
      <c r="GS56" s="2">
        <v>3</v>
      </c>
      <c r="GT56" s="2">
        <v>0</v>
      </c>
      <c r="GU56" s="2" t="s">
        <v>3</v>
      </c>
      <c r="GV56" s="2">
        <f t="shared" ref="GV56:GV87" si="85">ROUND((GT56),6)</f>
        <v>0</v>
      </c>
      <c r="GW56" s="2">
        <v>1</v>
      </c>
      <c r="GX56" s="2">
        <f t="shared" ref="GX56:GX87" si="86">ROUND(HC56*I56,2)</f>
        <v>0</v>
      </c>
      <c r="HA56" s="2">
        <v>0</v>
      </c>
      <c r="HB56" s="2">
        <v>0</v>
      </c>
      <c r="HC56" s="2">
        <f t="shared" ref="HC56:HC87" si="87">GV56*GW56</f>
        <v>0</v>
      </c>
      <c r="HE56" s="2" t="s">
        <v>3</v>
      </c>
      <c r="HF56" s="2" t="s">
        <v>3</v>
      </c>
      <c r="HM56" s="2" t="s">
        <v>3</v>
      </c>
      <c r="HN56" s="2" t="s">
        <v>3</v>
      </c>
      <c r="HO56" s="2" t="s">
        <v>3</v>
      </c>
      <c r="HP56" s="2" t="s">
        <v>3</v>
      </c>
      <c r="HQ56" s="2" t="s">
        <v>3</v>
      </c>
      <c r="HS56" s="2">
        <v>0</v>
      </c>
      <c r="IK56" s="2">
        <v>0</v>
      </c>
    </row>
    <row r="57" spans="1:245" x14ac:dyDescent="0.2">
      <c r="A57" s="2">
        <v>18</v>
      </c>
      <c r="B57" s="2">
        <v>1</v>
      </c>
      <c r="C57" s="2">
        <v>85</v>
      </c>
      <c r="E57" s="2" t="s">
        <v>104</v>
      </c>
      <c r="F57" s="2" t="s">
        <v>105</v>
      </c>
      <c r="G57" s="2" t="s">
        <v>106</v>
      </c>
      <c r="H57" s="2" t="s">
        <v>107</v>
      </c>
      <c r="I57" s="2">
        <f>I56*J57</f>
        <v>13.65</v>
      </c>
      <c r="J57" s="2">
        <v>105</v>
      </c>
      <c r="K57" s="2">
        <v>105</v>
      </c>
      <c r="O57" s="2">
        <f t="shared" si="55"/>
        <v>835.79</v>
      </c>
      <c r="P57" s="2">
        <f t="shared" si="56"/>
        <v>835.79</v>
      </c>
      <c r="Q57" s="2">
        <f t="shared" si="57"/>
        <v>0</v>
      </c>
      <c r="R57" s="2">
        <f t="shared" si="58"/>
        <v>0</v>
      </c>
      <c r="S57" s="2">
        <f t="shared" si="59"/>
        <v>0</v>
      </c>
      <c r="T57" s="2">
        <f t="shared" si="60"/>
        <v>0</v>
      </c>
      <c r="U57" s="2">
        <f t="shared" si="61"/>
        <v>0</v>
      </c>
      <c r="V57" s="2">
        <f t="shared" si="62"/>
        <v>0</v>
      </c>
      <c r="W57" s="2">
        <f t="shared" si="63"/>
        <v>0</v>
      </c>
      <c r="X57" s="2">
        <f t="shared" si="64"/>
        <v>0</v>
      </c>
      <c r="Y57" s="2">
        <f t="shared" si="65"/>
        <v>0</v>
      </c>
      <c r="AA57" s="2">
        <v>90973531</v>
      </c>
      <c r="AB57" s="2">
        <f t="shared" si="66"/>
        <v>61.23</v>
      </c>
      <c r="AC57" s="2">
        <f t="shared" si="67"/>
        <v>61.23</v>
      </c>
      <c r="AD57" s="2">
        <f>ROUND((((ET57)-(EU57))+AE57),6)</f>
        <v>0</v>
      </c>
      <c r="AE57" s="2">
        <f>ROUND((EU57),6)</f>
        <v>0</v>
      </c>
      <c r="AF57" s="2">
        <f>ROUND((EV57),6)</f>
        <v>0</v>
      </c>
      <c r="AG57" s="2">
        <f t="shared" si="68"/>
        <v>0</v>
      </c>
      <c r="AH57" s="2">
        <f>(EW57)</f>
        <v>0</v>
      </c>
      <c r="AI57" s="2">
        <f>(EX57)</f>
        <v>0</v>
      </c>
      <c r="AJ57" s="2">
        <f t="shared" si="69"/>
        <v>0</v>
      </c>
      <c r="AK57" s="2">
        <v>61.23</v>
      </c>
      <c r="AL57" s="2">
        <v>61.23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70</v>
      </c>
      <c r="AU57" s="2">
        <v>10</v>
      </c>
      <c r="AV57" s="2">
        <v>1</v>
      </c>
      <c r="AW57" s="2">
        <v>1</v>
      </c>
      <c r="AZ57" s="2">
        <v>1</v>
      </c>
      <c r="BA57" s="2">
        <v>1</v>
      </c>
      <c r="BB57" s="2">
        <v>1</v>
      </c>
      <c r="BC57" s="2">
        <v>1</v>
      </c>
      <c r="BD57" s="2" t="s">
        <v>3</v>
      </c>
      <c r="BE57" s="2" t="s">
        <v>3</v>
      </c>
      <c r="BF57" s="2" t="s">
        <v>3</v>
      </c>
      <c r="BG57" s="2" t="s">
        <v>3</v>
      </c>
      <c r="BH57" s="2">
        <v>3</v>
      </c>
      <c r="BI57" s="2">
        <v>4</v>
      </c>
      <c r="BJ57" s="2" t="s">
        <v>108</v>
      </c>
      <c r="BM57" s="2">
        <v>0</v>
      </c>
      <c r="BN57" s="2">
        <v>0</v>
      </c>
      <c r="BO57" s="2" t="s">
        <v>3</v>
      </c>
      <c r="BP57" s="2">
        <v>0</v>
      </c>
      <c r="BQ57" s="2">
        <v>1</v>
      </c>
      <c r="BR57" s="2">
        <v>0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1</v>
      </c>
      <c r="BY57" s="2" t="s">
        <v>3</v>
      </c>
      <c r="BZ57" s="2">
        <v>70</v>
      </c>
      <c r="CA57" s="2">
        <v>10</v>
      </c>
      <c r="CB57" s="2" t="s">
        <v>3</v>
      </c>
      <c r="CE57" s="2">
        <v>0</v>
      </c>
      <c r="CF57" s="2">
        <v>0</v>
      </c>
      <c r="CG57" s="2">
        <v>0</v>
      </c>
      <c r="CM57" s="2">
        <v>0</v>
      </c>
      <c r="CN57" s="2" t="s">
        <v>3</v>
      </c>
      <c r="CO57" s="2">
        <v>0</v>
      </c>
      <c r="CP57" s="2">
        <f t="shared" si="70"/>
        <v>835.79</v>
      </c>
      <c r="CQ57" s="2">
        <f t="shared" si="71"/>
        <v>61.23</v>
      </c>
      <c r="CR57" s="2">
        <f>((((ET57)*BB57-(EU57)*BS57)+AE57*BS57)*AV57)</f>
        <v>0</v>
      </c>
      <c r="CS57" s="2">
        <f t="shared" si="72"/>
        <v>0</v>
      </c>
      <c r="CT57" s="2">
        <f t="shared" si="73"/>
        <v>0</v>
      </c>
      <c r="CU57" s="2">
        <f t="shared" si="74"/>
        <v>0</v>
      </c>
      <c r="CV57" s="2">
        <f t="shared" si="75"/>
        <v>0</v>
      </c>
      <c r="CW57" s="2">
        <f t="shared" si="76"/>
        <v>0</v>
      </c>
      <c r="CX57" s="2">
        <f t="shared" si="77"/>
        <v>0</v>
      </c>
      <c r="CY57" s="2">
        <f t="shared" si="78"/>
        <v>0</v>
      </c>
      <c r="CZ57" s="2">
        <f t="shared" si="79"/>
        <v>0</v>
      </c>
      <c r="DC57" s="2" t="s">
        <v>3</v>
      </c>
      <c r="DD57" s="2" t="s">
        <v>3</v>
      </c>
      <c r="DE57" s="2" t="s">
        <v>3</v>
      </c>
      <c r="DF57" s="2" t="s">
        <v>3</v>
      </c>
      <c r="DG57" s="2" t="s">
        <v>3</v>
      </c>
      <c r="DH57" s="2" t="s">
        <v>3</v>
      </c>
      <c r="DI57" s="2" t="s">
        <v>3</v>
      </c>
      <c r="DJ57" s="2" t="s">
        <v>3</v>
      </c>
      <c r="DK57" s="2" t="s">
        <v>3</v>
      </c>
      <c r="DL57" s="2" t="s">
        <v>3</v>
      </c>
      <c r="DM57" s="2" t="s">
        <v>3</v>
      </c>
      <c r="DN57" s="2">
        <v>0</v>
      </c>
      <c r="DO57" s="2">
        <v>0</v>
      </c>
      <c r="DP57" s="2">
        <v>1</v>
      </c>
      <c r="DQ57" s="2">
        <v>1</v>
      </c>
      <c r="DU57" s="2">
        <v>1003</v>
      </c>
      <c r="DV57" s="2" t="s">
        <v>107</v>
      </c>
      <c r="DW57" s="2" t="s">
        <v>107</v>
      </c>
      <c r="DX57" s="2">
        <v>1</v>
      </c>
      <c r="DZ57" s="2" t="s">
        <v>3</v>
      </c>
      <c r="EA57" s="2" t="s">
        <v>3</v>
      </c>
      <c r="EB57" s="2" t="s">
        <v>3</v>
      </c>
      <c r="EC57" s="2" t="s">
        <v>3</v>
      </c>
      <c r="EE57" s="2">
        <v>90740938</v>
      </c>
      <c r="EF57" s="2">
        <v>1</v>
      </c>
      <c r="EG57" s="2" t="s">
        <v>20</v>
      </c>
      <c r="EH57" s="2">
        <v>0</v>
      </c>
      <c r="EI57" s="2" t="s">
        <v>3</v>
      </c>
      <c r="EJ57" s="2">
        <v>4</v>
      </c>
      <c r="EK57" s="2">
        <v>0</v>
      </c>
      <c r="EL57" s="2" t="s">
        <v>21</v>
      </c>
      <c r="EM57" s="2" t="s">
        <v>22</v>
      </c>
      <c r="EO57" s="2" t="s">
        <v>3</v>
      </c>
      <c r="EQ57" s="2">
        <v>0</v>
      </c>
      <c r="ER57" s="2">
        <v>61.23</v>
      </c>
      <c r="ES57" s="2">
        <v>61.23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FQ57" s="2">
        <v>0</v>
      </c>
      <c r="FR57" s="2">
        <v>0</v>
      </c>
      <c r="FS57" s="2">
        <v>0</v>
      </c>
      <c r="FX57" s="2">
        <v>70</v>
      </c>
      <c r="FY57" s="2">
        <v>10</v>
      </c>
      <c r="GA57" s="2" t="s">
        <v>3</v>
      </c>
      <c r="GD57" s="2">
        <v>0</v>
      </c>
      <c r="GF57" s="2">
        <v>-1853110078</v>
      </c>
      <c r="GG57" s="2">
        <v>2</v>
      </c>
      <c r="GH57" s="2">
        <v>1</v>
      </c>
      <c r="GI57" s="2">
        <v>-2</v>
      </c>
      <c r="GJ57" s="2">
        <v>0</v>
      </c>
      <c r="GK57" s="2">
        <f>ROUND(R57*(R12)/100,2)</f>
        <v>0</v>
      </c>
      <c r="GL57" s="2">
        <f t="shared" si="80"/>
        <v>0</v>
      </c>
      <c r="GM57" s="2">
        <f t="shared" si="81"/>
        <v>835.79</v>
      </c>
      <c r="GN57" s="2">
        <f t="shared" si="82"/>
        <v>0</v>
      </c>
      <c r="GO57" s="2">
        <f t="shared" si="83"/>
        <v>0</v>
      </c>
      <c r="GP57" s="2">
        <f t="shared" si="84"/>
        <v>835.79</v>
      </c>
      <c r="GR57" s="2">
        <v>0</v>
      </c>
      <c r="GS57" s="2">
        <v>3</v>
      </c>
      <c r="GT57" s="2">
        <v>0</v>
      </c>
      <c r="GU57" s="2" t="s">
        <v>3</v>
      </c>
      <c r="GV57" s="2">
        <f t="shared" si="85"/>
        <v>0</v>
      </c>
      <c r="GW57" s="2">
        <v>1</v>
      </c>
      <c r="GX57" s="2">
        <f t="shared" si="86"/>
        <v>0</v>
      </c>
      <c r="HA57" s="2">
        <v>0</v>
      </c>
      <c r="HB57" s="2">
        <v>0</v>
      </c>
      <c r="HC57" s="2">
        <f t="shared" si="87"/>
        <v>0</v>
      </c>
      <c r="HE57" s="2" t="s">
        <v>3</v>
      </c>
      <c r="HF57" s="2" t="s">
        <v>3</v>
      </c>
      <c r="HM57" s="2" t="s">
        <v>3</v>
      </c>
      <c r="HN57" s="2" t="s">
        <v>3</v>
      </c>
      <c r="HO57" s="2" t="s">
        <v>3</v>
      </c>
      <c r="HP57" s="2" t="s">
        <v>3</v>
      </c>
      <c r="HQ57" s="2" t="s">
        <v>3</v>
      </c>
      <c r="HS57" s="2">
        <v>0</v>
      </c>
      <c r="IK57" s="2">
        <v>0</v>
      </c>
    </row>
    <row r="58" spans="1:245" x14ac:dyDescent="0.2">
      <c r="A58" s="2">
        <v>17</v>
      </c>
      <c r="B58" s="2">
        <v>1</v>
      </c>
      <c r="C58" s="2">
        <f>ROW(SmtRes!A88)</f>
        <v>88</v>
      </c>
      <c r="D58" s="2">
        <f>ROW(EtalonRes!A83)</f>
        <v>83</v>
      </c>
      <c r="E58" s="2" t="s">
        <v>109</v>
      </c>
      <c r="F58" s="2" t="s">
        <v>88</v>
      </c>
      <c r="G58" s="2" t="s">
        <v>89</v>
      </c>
      <c r="H58" s="2" t="s">
        <v>90</v>
      </c>
      <c r="I58" s="2">
        <v>1</v>
      </c>
      <c r="J58" s="2">
        <v>0</v>
      </c>
      <c r="K58" s="2">
        <v>1</v>
      </c>
      <c r="O58" s="2">
        <f t="shared" si="55"/>
        <v>5836.12</v>
      </c>
      <c r="P58" s="2">
        <f t="shared" si="56"/>
        <v>0</v>
      </c>
      <c r="Q58" s="2">
        <f t="shared" si="57"/>
        <v>0</v>
      </c>
      <c r="R58" s="2">
        <f t="shared" si="58"/>
        <v>0</v>
      </c>
      <c r="S58" s="2">
        <f t="shared" si="59"/>
        <v>5836.12</v>
      </c>
      <c r="T58" s="2">
        <f t="shared" si="60"/>
        <v>0</v>
      </c>
      <c r="U58" s="2">
        <f t="shared" si="61"/>
        <v>6.5100000000000007</v>
      </c>
      <c r="V58" s="2">
        <f t="shared" si="62"/>
        <v>0</v>
      </c>
      <c r="W58" s="2">
        <f t="shared" si="63"/>
        <v>0</v>
      </c>
      <c r="X58" s="2">
        <f t="shared" si="64"/>
        <v>4085.28</v>
      </c>
      <c r="Y58" s="2">
        <f t="shared" si="65"/>
        <v>583.61</v>
      </c>
      <c r="AA58" s="2">
        <v>90973531</v>
      </c>
      <c r="AB58" s="2">
        <f t="shared" si="66"/>
        <v>5836.1205</v>
      </c>
      <c r="AC58" s="2">
        <f t="shared" si="67"/>
        <v>0</v>
      </c>
      <c r="AD58" s="2">
        <f t="shared" ref="AD58:AD65" si="88">ROUND(((((ET58*1.05))-((EU58*1.05)))+AE58),6)</f>
        <v>0</v>
      </c>
      <c r="AE58" s="2">
        <f t="shared" ref="AE58:AF65" si="89">ROUND(((EU58*1.05)),6)</f>
        <v>0</v>
      </c>
      <c r="AF58" s="2">
        <f t="shared" si="89"/>
        <v>5836.1205</v>
      </c>
      <c r="AG58" s="2">
        <f t="shared" si="68"/>
        <v>0</v>
      </c>
      <c r="AH58" s="2">
        <f t="shared" ref="AH58:AI65" si="90">((EW58*1.05))</f>
        <v>6.5100000000000007</v>
      </c>
      <c r="AI58" s="2">
        <f t="shared" si="90"/>
        <v>0</v>
      </c>
      <c r="AJ58" s="2">
        <f t="shared" si="69"/>
        <v>0</v>
      </c>
      <c r="AK58" s="2">
        <v>5558.21</v>
      </c>
      <c r="AL58" s="2">
        <v>0</v>
      </c>
      <c r="AM58" s="2">
        <v>0</v>
      </c>
      <c r="AN58" s="2">
        <v>0</v>
      </c>
      <c r="AO58" s="2">
        <v>5558.21</v>
      </c>
      <c r="AP58" s="2">
        <v>0</v>
      </c>
      <c r="AQ58" s="2">
        <v>6.2</v>
      </c>
      <c r="AR58" s="2">
        <v>0</v>
      </c>
      <c r="AS58" s="2">
        <v>0</v>
      </c>
      <c r="AT58" s="2">
        <v>70</v>
      </c>
      <c r="AU58" s="2">
        <v>10</v>
      </c>
      <c r="AV58" s="2">
        <v>1</v>
      </c>
      <c r="AW58" s="2">
        <v>1</v>
      </c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0</v>
      </c>
      <c r="BI58" s="2">
        <v>4</v>
      </c>
      <c r="BJ58" s="2" t="s">
        <v>91</v>
      </c>
      <c r="BM58" s="2">
        <v>0</v>
      </c>
      <c r="BN58" s="2">
        <v>0</v>
      </c>
      <c r="BO58" s="2" t="s">
        <v>3</v>
      </c>
      <c r="BP58" s="2">
        <v>0</v>
      </c>
      <c r="BQ58" s="2">
        <v>1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70</v>
      </c>
      <c r="CA58" s="2">
        <v>10</v>
      </c>
      <c r="CB58" s="2" t="s">
        <v>3</v>
      </c>
      <c r="CE58" s="2">
        <v>0</v>
      </c>
      <c r="CF58" s="2">
        <v>0</v>
      </c>
      <c r="CG58" s="2">
        <v>0</v>
      </c>
      <c r="CM58" s="2">
        <v>0</v>
      </c>
      <c r="CN58" s="2" t="s">
        <v>18</v>
      </c>
      <c r="CO58" s="2">
        <v>0</v>
      </c>
      <c r="CP58" s="2">
        <f t="shared" si="70"/>
        <v>5836.12</v>
      </c>
      <c r="CQ58" s="2">
        <f t="shared" si="71"/>
        <v>0</v>
      </c>
      <c r="CR58" s="2">
        <f t="shared" ref="CR58:CR65" si="91">(((((ET58*1.05))*BB58-((EU58*1.05))*BS58)+AE58*BS58)*AV58)</f>
        <v>0</v>
      </c>
      <c r="CS58" s="2">
        <f t="shared" si="72"/>
        <v>0</v>
      </c>
      <c r="CT58" s="2">
        <f t="shared" si="73"/>
        <v>5836.1205</v>
      </c>
      <c r="CU58" s="2">
        <f t="shared" si="74"/>
        <v>0</v>
      </c>
      <c r="CV58" s="2">
        <f t="shared" si="75"/>
        <v>6.5100000000000007</v>
      </c>
      <c r="CW58" s="2">
        <f t="shared" si="76"/>
        <v>0</v>
      </c>
      <c r="CX58" s="2">
        <f t="shared" si="77"/>
        <v>0</v>
      </c>
      <c r="CY58" s="2">
        <f t="shared" si="78"/>
        <v>4085.2839999999997</v>
      </c>
      <c r="CZ58" s="2">
        <f t="shared" si="79"/>
        <v>583.61199999999997</v>
      </c>
      <c r="DB58" s="2">
        <v>16</v>
      </c>
      <c r="DC58" s="2" t="s">
        <v>3</v>
      </c>
      <c r="DD58" s="2" t="s">
        <v>3</v>
      </c>
      <c r="DE58" s="2" t="s">
        <v>19</v>
      </c>
      <c r="DF58" s="2" t="s">
        <v>19</v>
      </c>
      <c r="DG58" s="2" t="s">
        <v>19</v>
      </c>
      <c r="DH58" s="2" t="s">
        <v>3</v>
      </c>
      <c r="DI58" s="2" t="s">
        <v>19</v>
      </c>
      <c r="DJ58" s="2" t="s">
        <v>19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U58" s="2">
        <v>1013</v>
      </c>
      <c r="DV58" s="2" t="s">
        <v>90</v>
      </c>
      <c r="DW58" s="2" t="s">
        <v>90</v>
      </c>
      <c r="DX58" s="2">
        <v>1</v>
      </c>
      <c r="DZ58" s="2" t="s">
        <v>3</v>
      </c>
      <c r="EA58" s="2" t="s">
        <v>3</v>
      </c>
      <c r="EB58" s="2" t="s">
        <v>3</v>
      </c>
      <c r="EC58" s="2" t="s">
        <v>3</v>
      </c>
      <c r="EE58" s="2">
        <v>90740938</v>
      </c>
      <c r="EF58" s="2">
        <v>1</v>
      </c>
      <c r="EG58" s="2" t="s">
        <v>20</v>
      </c>
      <c r="EH58" s="2">
        <v>0</v>
      </c>
      <c r="EI58" s="2" t="s">
        <v>3</v>
      </c>
      <c r="EJ58" s="2">
        <v>4</v>
      </c>
      <c r="EK58" s="2">
        <v>0</v>
      </c>
      <c r="EL58" s="2" t="s">
        <v>21</v>
      </c>
      <c r="EM58" s="2" t="s">
        <v>22</v>
      </c>
      <c r="EO58" s="2" t="s">
        <v>23</v>
      </c>
      <c r="EQ58" s="2">
        <v>0</v>
      </c>
      <c r="ER58" s="2">
        <v>5558.21</v>
      </c>
      <c r="ES58" s="2">
        <v>0</v>
      </c>
      <c r="ET58" s="2">
        <v>0</v>
      </c>
      <c r="EU58" s="2">
        <v>0</v>
      </c>
      <c r="EV58" s="2">
        <v>5558.21</v>
      </c>
      <c r="EW58" s="2">
        <v>6.2</v>
      </c>
      <c r="EX58" s="2">
        <v>0</v>
      </c>
      <c r="EY58" s="2">
        <v>0</v>
      </c>
      <c r="FQ58" s="2">
        <v>0</v>
      </c>
      <c r="FR58" s="2">
        <v>0</v>
      </c>
      <c r="FS58" s="2">
        <v>0</v>
      </c>
      <c r="FX58" s="2">
        <v>70</v>
      </c>
      <c r="FY58" s="2">
        <v>10</v>
      </c>
      <c r="GA58" s="2" t="s">
        <v>3</v>
      </c>
      <c r="GD58" s="2">
        <v>0</v>
      </c>
      <c r="GF58" s="2">
        <v>-1176483984</v>
      </c>
      <c r="GG58" s="2">
        <v>2</v>
      </c>
      <c r="GH58" s="2">
        <v>1</v>
      </c>
      <c r="GI58" s="2">
        <v>-2</v>
      </c>
      <c r="GJ58" s="2">
        <v>0</v>
      </c>
      <c r="GK58" s="2">
        <f>ROUND(R58*(R12)/100,2)</f>
        <v>0</v>
      </c>
      <c r="GL58" s="2">
        <f t="shared" si="80"/>
        <v>0</v>
      </c>
      <c r="GM58" s="2">
        <f t="shared" si="81"/>
        <v>10505.01</v>
      </c>
      <c r="GN58" s="2">
        <f t="shared" si="82"/>
        <v>0</v>
      </c>
      <c r="GO58" s="2">
        <f t="shared" si="83"/>
        <v>0</v>
      </c>
      <c r="GP58" s="2">
        <f t="shared" si="84"/>
        <v>10505.01</v>
      </c>
      <c r="GR58" s="2">
        <v>0</v>
      </c>
      <c r="GS58" s="2">
        <v>3</v>
      </c>
      <c r="GT58" s="2">
        <v>0</v>
      </c>
      <c r="GU58" s="2" t="s">
        <v>3</v>
      </c>
      <c r="GV58" s="2">
        <f t="shared" si="85"/>
        <v>0</v>
      </c>
      <c r="GW58" s="2">
        <v>1</v>
      </c>
      <c r="GX58" s="2">
        <f t="shared" si="86"/>
        <v>0</v>
      </c>
      <c r="HA58" s="2">
        <v>0</v>
      </c>
      <c r="HB58" s="2">
        <v>0</v>
      </c>
      <c r="HC58" s="2">
        <f t="shared" si="87"/>
        <v>0</v>
      </c>
      <c r="HE58" s="2" t="s">
        <v>3</v>
      </c>
      <c r="HF58" s="2" t="s">
        <v>3</v>
      </c>
      <c r="HM58" s="2" t="s">
        <v>3</v>
      </c>
      <c r="HN58" s="2" t="s">
        <v>3</v>
      </c>
      <c r="HO58" s="2" t="s">
        <v>3</v>
      </c>
      <c r="HP58" s="2" t="s">
        <v>3</v>
      </c>
      <c r="HQ58" s="2" t="s">
        <v>3</v>
      </c>
      <c r="HS58" s="2">
        <v>0</v>
      </c>
      <c r="IK58" s="2">
        <v>0</v>
      </c>
    </row>
    <row r="59" spans="1:245" x14ac:dyDescent="0.2">
      <c r="A59" s="2">
        <v>17</v>
      </c>
      <c r="B59" s="2">
        <v>1</v>
      </c>
      <c r="C59" s="2">
        <f>ROW(SmtRes!A97)</f>
        <v>97</v>
      </c>
      <c r="D59" s="2">
        <f>ROW(EtalonRes!A92)</f>
        <v>92</v>
      </c>
      <c r="E59" s="2" t="s">
        <v>110</v>
      </c>
      <c r="F59" s="2" t="s">
        <v>46</v>
      </c>
      <c r="G59" s="2" t="s">
        <v>111</v>
      </c>
      <c r="H59" s="2" t="s">
        <v>48</v>
      </c>
      <c r="I59" s="2">
        <f>ROUND(1,9)</f>
        <v>1</v>
      </c>
      <c r="J59" s="2">
        <v>0</v>
      </c>
      <c r="K59" s="2">
        <f>ROUND(1,9)</f>
        <v>1</v>
      </c>
      <c r="O59" s="2">
        <f t="shared" si="55"/>
        <v>32031.27</v>
      </c>
      <c r="P59" s="2">
        <f t="shared" si="56"/>
        <v>7153.67</v>
      </c>
      <c r="Q59" s="2">
        <f t="shared" si="57"/>
        <v>0</v>
      </c>
      <c r="R59" s="2">
        <f t="shared" si="58"/>
        <v>0</v>
      </c>
      <c r="S59" s="2">
        <f t="shared" si="59"/>
        <v>24877.599999999999</v>
      </c>
      <c r="T59" s="2">
        <f t="shared" si="60"/>
        <v>0</v>
      </c>
      <c r="U59" s="2">
        <f t="shared" si="61"/>
        <v>38.85</v>
      </c>
      <c r="V59" s="2">
        <f t="shared" si="62"/>
        <v>0</v>
      </c>
      <c r="W59" s="2">
        <f t="shared" si="63"/>
        <v>0</v>
      </c>
      <c r="X59" s="2">
        <f t="shared" si="64"/>
        <v>17414.32</v>
      </c>
      <c r="Y59" s="2">
        <f t="shared" si="65"/>
        <v>2487.7600000000002</v>
      </c>
      <c r="AA59" s="2">
        <v>90973531</v>
      </c>
      <c r="AB59" s="2">
        <f t="shared" si="66"/>
        <v>32031.267500000002</v>
      </c>
      <c r="AC59" s="2">
        <f t="shared" si="67"/>
        <v>7153.67</v>
      </c>
      <c r="AD59" s="2">
        <f t="shared" si="88"/>
        <v>0</v>
      </c>
      <c r="AE59" s="2">
        <f t="shared" si="89"/>
        <v>0</v>
      </c>
      <c r="AF59" s="2">
        <f t="shared" si="89"/>
        <v>24877.5975</v>
      </c>
      <c r="AG59" s="2">
        <f t="shared" si="68"/>
        <v>0</v>
      </c>
      <c r="AH59" s="2">
        <f t="shared" si="90"/>
        <v>38.85</v>
      </c>
      <c r="AI59" s="2">
        <f t="shared" si="90"/>
        <v>0</v>
      </c>
      <c r="AJ59" s="2">
        <f t="shared" si="69"/>
        <v>0</v>
      </c>
      <c r="AK59" s="2">
        <v>30846.62</v>
      </c>
      <c r="AL59" s="2">
        <v>7153.67</v>
      </c>
      <c r="AM59" s="2">
        <v>0</v>
      </c>
      <c r="AN59" s="2">
        <v>0</v>
      </c>
      <c r="AO59" s="2">
        <v>23692.95</v>
      </c>
      <c r="AP59" s="2">
        <v>0</v>
      </c>
      <c r="AQ59" s="2">
        <v>37</v>
      </c>
      <c r="AR59" s="2">
        <v>0</v>
      </c>
      <c r="AS59" s="2">
        <v>0</v>
      </c>
      <c r="AT59" s="2">
        <v>70</v>
      </c>
      <c r="AU59" s="2">
        <v>10</v>
      </c>
      <c r="AV59" s="2">
        <v>1</v>
      </c>
      <c r="AW59" s="2">
        <v>1</v>
      </c>
      <c r="AZ59" s="2">
        <v>1</v>
      </c>
      <c r="BA59" s="2">
        <v>1</v>
      </c>
      <c r="BB59" s="2">
        <v>1</v>
      </c>
      <c r="BC59" s="2">
        <v>1</v>
      </c>
      <c r="BD59" s="2" t="s">
        <v>3</v>
      </c>
      <c r="BE59" s="2" t="s">
        <v>3</v>
      </c>
      <c r="BF59" s="2" t="s">
        <v>3</v>
      </c>
      <c r="BG59" s="2" t="s">
        <v>3</v>
      </c>
      <c r="BH59" s="2">
        <v>0</v>
      </c>
      <c r="BI59" s="2">
        <v>4</v>
      </c>
      <c r="BJ59" s="2" t="s">
        <v>49</v>
      </c>
      <c r="BM59" s="2">
        <v>0</v>
      </c>
      <c r="BN59" s="2">
        <v>0</v>
      </c>
      <c r="BO59" s="2" t="s">
        <v>3</v>
      </c>
      <c r="BP59" s="2">
        <v>0</v>
      </c>
      <c r="BQ59" s="2">
        <v>1</v>
      </c>
      <c r="BR59" s="2">
        <v>0</v>
      </c>
      <c r="BS59" s="2">
        <v>1</v>
      </c>
      <c r="BT59" s="2">
        <v>1</v>
      </c>
      <c r="BU59" s="2">
        <v>1</v>
      </c>
      <c r="BV59" s="2">
        <v>1</v>
      </c>
      <c r="BW59" s="2">
        <v>1</v>
      </c>
      <c r="BX59" s="2">
        <v>1</v>
      </c>
      <c r="BY59" s="2" t="s">
        <v>3</v>
      </c>
      <c r="BZ59" s="2">
        <v>70</v>
      </c>
      <c r="CA59" s="2">
        <v>10</v>
      </c>
      <c r="CB59" s="2" t="s">
        <v>3</v>
      </c>
      <c r="CE59" s="2">
        <v>0</v>
      </c>
      <c r="CF59" s="2">
        <v>0</v>
      </c>
      <c r="CG59" s="2">
        <v>0</v>
      </c>
      <c r="CM59" s="2">
        <v>0</v>
      </c>
      <c r="CN59" s="2" t="s">
        <v>18</v>
      </c>
      <c r="CO59" s="2">
        <v>0</v>
      </c>
      <c r="CP59" s="2">
        <f t="shared" si="70"/>
        <v>32031.269999999997</v>
      </c>
      <c r="CQ59" s="2">
        <f t="shared" si="71"/>
        <v>7153.67</v>
      </c>
      <c r="CR59" s="2">
        <f t="shared" si="91"/>
        <v>0</v>
      </c>
      <c r="CS59" s="2">
        <f t="shared" si="72"/>
        <v>0</v>
      </c>
      <c r="CT59" s="2">
        <f t="shared" si="73"/>
        <v>24877.5975</v>
      </c>
      <c r="CU59" s="2">
        <f t="shared" si="74"/>
        <v>0</v>
      </c>
      <c r="CV59" s="2">
        <f t="shared" si="75"/>
        <v>38.85</v>
      </c>
      <c r="CW59" s="2">
        <f t="shared" si="76"/>
        <v>0</v>
      </c>
      <c r="CX59" s="2">
        <f t="shared" si="77"/>
        <v>0</v>
      </c>
      <c r="CY59" s="2">
        <f t="shared" si="78"/>
        <v>17414.32</v>
      </c>
      <c r="CZ59" s="2">
        <f t="shared" si="79"/>
        <v>2487.7600000000002</v>
      </c>
      <c r="DB59" s="2">
        <v>17</v>
      </c>
      <c r="DC59" s="2" t="s">
        <v>3</v>
      </c>
      <c r="DD59" s="2" t="s">
        <v>3</v>
      </c>
      <c r="DE59" s="2" t="s">
        <v>19</v>
      </c>
      <c r="DF59" s="2" t="s">
        <v>19</v>
      </c>
      <c r="DG59" s="2" t="s">
        <v>19</v>
      </c>
      <c r="DH59" s="2" t="s">
        <v>3</v>
      </c>
      <c r="DI59" s="2" t="s">
        <v>19</v>
      </c>
      <c r="DJ59" s="2" t="s">
        <v>19</v>
      </c>
      <c r="DK59" s="2" t="s">
        <v>3</v>
      </c>
      <c r="DL59" s="2" t="s">
        <v>3</v>
      </c>
      <c r="DM59" s="2" t="s">
        <v>3</v>
      </c>
      <c r="DN59" s="2">
        <v>0</v>
      </c>
      <c r="DO59" s="2">
        <v>0</v>
      </c>
      <c r="DP59" s="2">
        <v>1</v>
      </c>
      <c r="DQ59" s="2">
        <v>1</v>
      </c>
      <c r="DU59" s="2">
        <v>1010</v>
      </c>
      <c r="DV59" s="2" t="s">
        <v>48</v>
      </c>
      <c r="DW59" s="2" t="s">
        <v>48</v>
      </c>
      <c r="DX59" s="2">
        <v>1</v>
      </c>
      <c r="DZ59" s="2" t="s">
        <v>3</v>
      </c>
      <c r="EA59" s="2" t="s">
        <v>3</v>
      </c>
      <c r="EB59" s="2" t="s">
        <v>3</v>
      </c>
      <c r="EC59" s="2" t="s">
        <v>3</v>
      </c>
      <c r="EE59" s="2">
        <v>90740938</v>
      </c>
      <c r="EF59" s="2">
        <v>1</v>
      </c>
      <c r="EG59" s="2" t="s">
        <v>20</v>
      </c>
      <c r="EH59" s="2">
        <v>0</v>
      </c>
      <c r="EI59" s="2" t="s">
        <v>3</v>
      </c>
      <c r="EJ59" s="2">
        <v>4</v>
      </c>
      <c r="EK59" s="2">
        <v>0</v>
      </c>
      <c r="EL59" s="2" t="s">
        <v>21</v>
      </c>
      <c r="EM59" s="2" t="s">
        <v>22</v>
      </c>
      <c r="EO59" s="2" t="s">
        <v>23</v>
      </c>
      <c r="EQ59" s="2">
        <v>0</v>
      </c>
      <c r="ER59" s="2">
        <v>30846.62</v>
      </c>
      <c r="ES59" s="2">
        <v>7153.67</v>
      </c>
      <c r="ET59" s="2">
        <v>0</v>
      </c>
      <c r="EU59" s="2">
        <v>0</v>
      </c>
      <c r="EV59" s="2">
        <v>23692.95</v>
      </c>
      <c r="EW59" s="2">
        <v>37</v>
      </c>
      <c r="EX59" s="2">
        <v>0</v>
      </c>
      <c r="EY59" s="2">
        <v>0</v>
      </c>
      <c r="FQ59" s="2">
        <v>0</v>
      </c>
      <c r="FR59" s="2">
        <v>0</v>
      </c>
      <c r="FS59" s="2">
        <v>0</v>
      </c>
      <c r="FX59" s="2">
        <v>70</v>
      </c>
      <c r="FY59" s="2">
        <v>10</v>
      </c>
      <c r="GA59" s="2" t="s">
        <v>3</v>
      </c>
      <c r="GD59" s="2">
        <v>0</v>
      </c>
      <c r="GF59" s="2">
        <v>228040933</v>
      </c>
      <c r="GG59" s="2">
        <v>2</v>
      </c>
      <c r="GH59" s="2">
        <v>1</v>
      </c>
      <c r="GI59" s="2">
        <v>-2</v>
      </c>
      <c r="GJ59" s="2">
        <v>0</v>
      </c>
      <c r="GK59" s="2">
        <f>ROUND(R59*(R12)/100,2)</f>
        <v>0</v>
      </c>
      <c r="GL59" s="2">
        <f t="shared" si="80"/>
        <v>0</v>
      </c>
      <c r="GM59" s="2">
        <f t="shared" si="81"/>
        <v>51933.35</v>
      </c>
      <c r="GN59" s="2">
        <f t="shared" si="82"/>
        <v>0</v>
      </c>
      <c r="GO59" s="2">
        <f t="shared" si="83"/>
        <v>0</v>
      </c>
      <c r="GP59" s="2">
        <f t="shared" si="84"/>
        <v>51933.35</v>
      </c>
      <c r="GR59" s="2">
        <v>0</v>
      </c>
      <c r="GS59" s="2">
        <v>3</v>
      </c>
      <c r="GT59" s="2">
        <v>0</v>
      </c>
      <c r="GU59" s="2" t="s">
        <v>3</v>
      </c>
      <c r="GV59" s="2">
        <f t="shared" si="85"/>
        <v>0</v>
      </c>
      <c r="GW59" s="2">
        <v>1</v>
      </c>
      <c r="GX59" s="2">
        <f t="shared" si="86"/>
        <v>0</v>
      </c>
      <c r="HA59" s="2">
        <v>0</v>
      </c>
      <c r="HB59" s="2">
        <v>0</v>
      </c>
      <c r="HC59" s="2">
        <f t="shared" si="87"/>
        <v>0</v>
      </c>
      <c r="HE59" s="2" t="s">
        <v>3</v>
      </c>
      <c r="HF59" s="2" t="s">
        <v>3</v>
      </c>
      <c r="HM59" s="2" t="s">
        <v>3</v>
      </c>
      <c r="HN59" s="2" t="s">
        <v>3</v>
      </c>
      <c r="HO59" s="2" t="s">
        <v>3</v>
      </c>
      <c r="HP59" s="2" t="s">
        <v>3</v>
      </c>
      <c r="HQ59" s="2" t="s">
        <v>3</v>
      </c>
      <c r="HS59" s="2">
        <v>0</v>
      </c>
      <c r="IK59" s="2">
        <v>0</v>
      </c>
    </row>
    <row r="60" spans="1:245" x14ac:dyDescent="0.2">
      <c r="A60" s="2">
        <v>17</v>
      </c>
      <c r="B60" s="2">
        <v>1</v>
      </c>
      <c r="C60" s="2">
        <f>ROW(SmtRes!A98)</f>
        <v>98</v>
      </c>
      <c r="D60" s="2">
        <f>ROW(EtalonRes!A93)</f>
        <v>93</v>
      </c>
      <c r="E60" s="2" t="s">
        <v>112</v>
      </c>
      <c r="F60" s="2" t="s">
        <v>88</v>
      </c>
      <c r="G60" s="2" t="s">
        <v>89</v>
      </c>
      <c r="H60" s="2" t="s">
        <v>90</v>
      </c>
      <c r="I60" s="2">
        <v>1</v>
      </c>
      <c r="J60" s="2">
        <v>0</v>
      </c>
      <c r="K60" s="2">
        <v>1</v>
      </c>
      <c r="O60" s="2">
        <f t="shared" si="55"/>
        <v>5836.12</v>
      </c>
      <c r="P60" s="2">
        <f t="shared" si="56"/>
        <v>0</v>
      </c>
      <c r="Q60" s="2">
        <f t="shared" si="57"/>
        <v>0</v>
      </c>
      <c r="R60" s="2">
        <f t="shared" si="58"/>
        <v>0</v>
      </c>
      <c r="S60" s="2">
        <f t="shared" si="59"/>
        <v>5836.12</v>
      </c>
      <c r="T60" s="2">
        <f t="shared" si="60"/>
        <v>0</v>
      </c>
      <c r="U60" s="2">
        <f t="shared" si="61"/>
        <v>6.5100000000000007</v>
      </c>
      <c r="V60" s="2">
        <f t="shared" si="62"/>
        <v>0</v>
      </c>
      <c r="W60" s="2">
        <f t="shared" si="63"/>
        <v>0</v>
      </c>
      <c r="X60" s="2">
        <f t="shared" si="64"/>
        <v>4085.28</v>
      </c>
      <c r="Y60" s="2">
        <f t="shared" si="65"/>
        <v>583.61</v>
      </c>
      <c r="AA60" s="2">
        <v>90973531</v>
      </c>
      <c r="AB60" s="2">
        <f t="shared" si="66"/>
        <v>5836.1205</v>
      </c>
      <c r="AC60" s="2">
        <f t="shared" si="67"/>
        <v>0</v>
      </c>
      <c r="AD60" s="2">
        <f t="shared" si="88"/>
        <v>0</v>
      </c>
      <c r="AE60" s="2">
        <f t="shared" si="89"/>
        <v>0</v>
      </c>
      <c r="AF60" s="2">
        <f t="shared" si="89"/>
        <v>5836.1205</v>
      </c>
      <c r="AG60" s="2">
        <f t="shared" si="68"/>
        <v>0</v>
      </c>
      <c r="AH60" s="2">
        <f t="shared" si="90"/>
        <v>6.5100000000000007</v>
      </c>
      <c r="AI60" s="2">
        <f t="shared" si="90"/>
        <v>0</v>
      </c>
      <c r="AJ60" s="2">
        <f t="shared" si="69"/>
        <v>0</v>
      </c>
      <c r="AK60" s="2">
        <v>5558.21</v>
      </c>
      <c r="AL60" s="2">
        <v>0</v>
      </c>
      <c r="AM60" s="2">
        <v>0</v>
      </c>
      <c r="AN60" s="2">
        <v>0</v>
      </c>
      <c r="AO60" s="2">
        <v>5558.21</v>
      </c>
      <c r="AP60" s="2">
        <v>0</v>
      </c>
      <c r="AQ60" s="2">
        <v>6.2</v>
      </c>
      <c r="AR60" s="2">
        <v>0</v>
      </c>
      <c r="AS60" s="2">
        <v>0</v>
      </c>
      <c r="AT60" s="2">
        <v>70</v>
      </c>
      <c r="AU60" s="2">
        <v>10</v>
      </c>
      <c r="AV60" s="2">
        <v>1</v>
      </c>
      <c r="AW60" s="2">
        <v>1</v>
      </c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0</v>
      </c>
      <c r="BI60" s="2">
        <v>4</v>
      </c>
      <c r="BJ60" s="2" t="s">
        <v>91</v>
      </c>
      <c r="BM60" s="2">
        <v>0</v>
      </c>
      <c r="BN60" s="2">
        <v>0</v>
      </c>
      <c r="BO60" s="2" t="s">
        <v>3</v>
      </c>
      <c r="BP60" s="2">
        <v>0</v>
      </c>
      <c r="BQ60" s="2">
        <v>1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70</v>
      </c>
      <c r="CA60" s="2">
        <v>10</v>
      </c>
      <c r="CB60" s="2" t="s">
        <v>3</v>
      </c>
      <c r="CE60" s="2">
        <v>0</v>
      </c>
      <c r="CF60" s="2">
        <v>0</v>
      </c>
      <c r="CG60" s="2">
        <v>0</v>
      </c>
      <c r="CM60" s="2">
        <v>0</v>
      </c>
      <c r="CN60" s="2" t="s">
        <v>18</v>
      </c>
      <c r="CO60" s="2">
        <v>0</v>
      </c>
      <c r="CP60" s="2">
        <f t="shared" si="70"/>
        <v>5836.12</v>
      </c>
      <c r="CQ60" s="2">
        <f t="shared" si="71"/>
        <v>0</v>
      </c>
      <c r="CR60" s="2">
        <f t="shared" si="91"/>
        <v>0</v>
      </c>
      <c r="CS60" s="2">
        <f t="shared" si="72"/>
        <v>0</v>
      </c>
      <c r="CT60" s="2">
        <f t="shared" si="73"/>
        <v>5836.1205</v>
      </c>
      <c r="CU60" s="2">
        <f t="shared" si="74"/>
        <v>0</v>
      </c>
      <c r="CV60" s="2">
        <f t="shared" si="75"/>
        <v>6.5100000000000007</v>
      </c>
      <c r="CW60" s="2">
        <f t="shared" si="76"/>
        <v>0</v>
      </c>
      <c r="CX60" s="2">
        <f t="shared" si="77"/>
        <v>0</v>
      </c>
      <c r="CY60" s="2">
        <f t="shared" si="78"/>
        <v>4085.2839999999997</v>
      </c>
      <c r="CZ60" s="2">
        <f t="shared" si="79"/>
        <v>583.61199999999997</v>
      </c>
      <c r="DB60" s="2">
        <v>18</v>
      </c>
      <c r="DC60" s="2" t="s">
        <v>3</v>
      </c>
      <c r="DD60" s="2" t="s">
        <v>3</v>
      </c>
      <c r="DE60" s="2" t="s">
        <v>19</v>
      </c>
      <c r="DF60" s="2" t="s">
        <v>19</v>
      </c>
      <c r="DG60" s="2" t="s">
        <v>19</v>
      </c>
      <c r="DH60" s="2" t="s">
        <v>3</v>
      </c>
      <c r="DI60" s="2" t="s">
        <v>19</v>
      </c>
      <c r="DJ60" s="2" t="s">
        <v>19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U60" s="2">
        <v>1013</v>
      </c>
      <c r="DV60" s="2" t="s">
        <v>90</v>
      </c>
      <c r="DW60" s="2" t="s">
        <v>90</v>
      </c>
      <c r="DX60" s="2">
        <v>1</v>
      </c>
      <c r="DZ60" s="2" t="s">
        <v>3</v>
      </c>
      <c r="EA60" s="2" t="s">
        <v>3</v>
      </c>
      <c r="EB60" s="2" t="s">
        <v>3</v>
      </c>
      <c r="EC60" s="2" t="s">
        <v>3</v>
      </c>
      <c r="EE60" s="2">
        <v>90740938</v>
      </c>
      <c r="EF60" s="2">
        <v>1</v>
      </c>
      <c r="EG60" s="2" t="s">
        <v>20</v>
      </c>
      <c r="EH60" s="2">
        <v>0</v>
      </c>
      <c r="EI60" s="2" t="s">
        <v>3</v>
      </c>
      <c r="EJ60" s="2">
        <v>4</v>
      </c>
      <c r="EK60" s="2">
        <v>0</v>
      </c>
      <c r="EL60" s="2" t="s">
        <v>21</v>
      </c>
      <c r="EM60" s="2" t="s">
        <v>22</v>
      </c>
      <c r="EO60" s="2" t="s">
        <v>23</v>
      </c>
      <c r="EQ60" s="2">
        <v>0</v>
      </c>
      <c r="ER60" s="2">
        <v>5558.21</v>
      </c>
      <c r="ES60" s="2">
        <v>0</v>
      </c>
      <c r="ET60" s="2">
        <v>0</v>
      </c>
      <c r="EU60" s="2">
        <v>0</v>
      </c>
      <c r="EV60" s="2">
        <v>5558.21</v>
      </c>
      <c r="EW60" s="2">
        <v>6.2</v>
      </c>
      <c r="EX60" s="2">
        <v>0</v>
      </c>
      <c r="EY60" s="2">
        <v>0</v>
      </c>
      <c r="FQ60" s="2">
        <v>0</v>
      </c>
      <c r="FR60" s="2">
        <v>0</v>
      </c>
      <c r="FS60" s="2">
        <v>0</v>
      </c>
      <c r="FX60" s="2">
        <v>70</v>
      </c>
      <c r="FY60" s="2">
        <v>10</v>
      </c>
      <c r="GA60" s="2" t="s">
        <v>3</v>
      </c>
      <c r="GD60" s="2">
        <v>0</v>
      </c>
      <c r="GF60" s="2">
        <v>-1176483984</v>
      </c>
      <c r="GG60" s="2">
        <v>2</v>
      </c>
      <c r="GH60" s="2">
        <v>1</v>
      </c>
      <c r="GI60" s="2">
        <v>-2</v>
      </c>
      <c r="GJ60" s="2">
        <v>0</v>
      </c>
      <c r="GK60" s="2">
        <f>ROUND(R60*(R12)/100,2)</f>
        <v>0</v>
      </c>
      <c r="GL60" s="2">
        <f t="shared" si="80"/>
        <v>0</v>
      </c>
      <c r="GM60" s="2">
        <f t="shared" si="81"/>
        <v>10505.01</v>
      </c>
      <c r="GN60" s="2">
        <f t="shared" si="82"/>
        <v>0</v>
      </c>
      <c r="GO60" s="2">
        <f t="shared" si="83"/>
        <v>0</v>
      </c>
      <c r="GP60" s="2">
        <f t="shared" si="84"/>
        <v>10505.01</v>
      </c>
      <c r="GR60" s="2">
        <v>0</v>
      </c>
      <c r="GS60" s="2">
        <v>3</v>
      </c>
      <c r="GT60" s="2">
        <v>0</v>
      </c>
      <c r="GU60" s="2" t="s">
        <v>3</v>
      </c>
      <c r="GV60" s="2">
        <f t="shared" si="85"/>
        <v>0</v>
      </c>
      <c r="GW60" s="2">
        <v>1</v>
      </c>
      <c r="GX60" s="2">
        <f t="shared" si="86"/>
        <v>0</v>
      </c>
      <c r="HA60" s="2">
        <v>0</v>
      </c>
      <c r="HB60" s="2">
        <v>0</v>
      </c>
      <c r="HC60" s="2">
        <f t="shared" si="87"/>
        <v>0</v>
      </c>
      <c r="HE60" s="2" t="s">
        <v>3</v>
      </c>
      <c r="HF60" s="2" t="s">
        <v>3</v>
      </c>
      <c r="HM60" s="2" t="s">
        <v>3</v>
      </c>
      <c r="HN60" s="2" t="s">
        <v>3</v>
      </c>
      <c r="HO60" s="2" t="s">
        <v>3</v>
      </c>
      <c r="HP60" s="2" t="s">
        <v>3</v>
      </c>
      <c r="HQ60" s="2" t="s">
        <v>3</v>
      </c>
      <c r="HS60" s="2">
        <v>0</v>
      </c>
      <c r="IK60" s="2">
        <v>0</v>
      </c>
    </row>
    <row r="61" spans="1:245" x14ac:dyDescent="0.2">
      <c r="A61" s="2">
        <v>17</v>
      </c>
      <c r="B61" s="2">
        <v>1</v>
      </c>
      <c r="C61" s="2">
        <f>ROW(SmtRes!A101)</f>
        <v>101</v>
      </c>
      <c r="D61" s="2">
        <f>ROW(EtalonRes!A96)</f>
        <v>96</v>
      </c>
      <c r="E61" s="2" t="s">
        <v>113</v>
      </c>
      <c r="F61" s="2" t="s">
        <v>29</v>
      </c>
      <c r="G61" s="2" t="s">
        <v>114</v>
      </c>
      <c r="H61" s="2" t="s">
        <v>16</v>
      </c>
      <c r="I61" s="2">
        <v>1</v>
      </c>
      <c r="J61" s="2">
        <v>0</v>
      </c>
      <c r="K61" s="2">
        <v>1</v>
      </c>
      <c r="O61" s="2">
        <f t="shared" si="55"/>
        <v>1348.65</v>
      </c>
      <c r="P61" s="2">
        <f t="shared" si="56"/>
        <v>0.91</v>
      </c>
      <c r="Q61" s="2">
        <f t="shared" si="57"/>
        <v>3.8</v>
      </c>
      <c r="R61" s="2">
        <f t="shared" si="58"/>
        <v>0.05</v>
      </c>
      <c r="S61" s="2">
        <f t="shared" si="59"/>
        <v>1343.94</v>
      </c>
      <c r="T61" s="2">
        <f t="shared" si="60"/>
        <v>0</v>
      </c>
      <c r="U61" s="2">
        <f t="shared" si="61"/>
        <v>1.9530000000000003</v>
      </c>
      <c r="V61" s="2">
        <f t="shared" si="62"/>
        <v>0</v>
      </c>
      <c r="W61" s="2">
        <f t="shared" si="63"/>
        <v>0</v>
      </c>
      <c r="X61" s="2">
        <f t="shared" si="64"/>
        <v>940.76</v>
      </c>
      <c r="Y61" s="2">
        <f t="shared" si="65"/>
        <v>134.38999999999999</v>
      </c>
      <c r="AA61" s="2">
        <v>90973531</v>
      </c>
      <c r="AB61" s="2">
        <f t="shared" si="66"/>
        <v>1348.6479999999999</v>
      </c>
      <c r="AC61" s="2">
        <f t="shared" si="67"/>
        <v>0.91</v>
      </c>
      <c r="AD61" s="2">
        <f t="shared" si="88"/>
        <v>3.8010000000000002</v>
      </c>
      <c r="AE61" s="2">
        <f t="shared" si="89"/>
        <v>5.2499999999999998E-2</v>
      </c>
      <c r="AF61" s="2">
        <f t="shared" si="89"/>
        <v>1343.9369999999999</v>
      </c>
      <c r="AG61" s="2">
        <f t="shared" si="68"/>
        <v>0</v>
      </c>
      <c r="AH61" s="2">
        <f t="shared" si="90"/>
        <v>1.9530000000000003</v>
      </c>
      <c r="AI61" s="2">
        <f t="shared" si="90"/>
        <v>0</v>
      </c>
      <c r="AJ61" s="2">
        <f t="shared" si="69"/>
        <v>0</v>
      </c>
      <c r="AK61" s="2">
        <v>1284.47</v>
      </c>
      <c r="AL61" s="2">
        <v>0.91</v>
      </c>
      <c r="AM61" s="2">
        <v>3.62</v>
      </c>
      <c r="AN61" s="2">
        <v>0.05</v>
      </c>
      <c r="AO61" s="2">
        <v>1279.94</v>
      </c>
      <c r="AP61" s="2">
        <v>0</v>
      </c>
      <c r="AQ61" s="2">
        <v>1.86</v>
      </c>
      <c r="AR61" s="2">
        <v>0</v>
      </c>
      <c r="AS61" s="2">
        <v>0</v>
      </c>
      <c r="AT61" s="2">
        <v>70</v>
      </c>
      <c r="AU61" s="2">
        <v>10</v>
      </c>
      <c r="AV61" s="2">
        <v>1</v>
      </c>
      <c r="AW61" s="2">
        <v>1</v>
      </c>
      <c r="AZ61" s="2">
        <v>1</v>
      </c>
      <c r="BA61" s="2">
        <v>1</v>
      </c>
      <c r="BB61" s="2">
        <v>1</v>
      </c>
      <c r="BC61" s="2">
        <v>1</v>
      </c>
      <c r="BD61" s="2" t="s">
        <v>3</v>
      </c>
      <c r="BE61" s="2" t="s">
        <v>3</v>
      </c>
      <c r="BF61" s="2" t="s">
        <v>3</v>
      </c>
      <c r="BG61" s="2" t="s">
        <v>3</v>
      </c>
      <c r="BH61" s="2">
        <v>0</v>
      </c>
      <c r="BI61" s="2">
        <v>4</v>
      </c>
      <c r="BJ61" s="2" t="s">
        <v>31</v>
      </c>
      <c r="BM61" s="2">
        <v>0</v>
      </c>
      <c r="BN61" s="2">
        <v>0</v>
      </c>
      <c r="BO61" s="2" t="s">
        <v>3</v>
      </c>
      <c r="BP61" s="2">
        <v>0</v>
      </c>
      <c r="BQ61" s="2">
        <v>1</v>
      </c>
      <c r="BR61" s="2">
        <v>0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1</v>
      </c>
      <c r="BY61" s="2" t="s">
        <v>3</v>
      </c>
      <c r="BZ61" s="2">
        <v>70</v>
      </c>
      <c r="CA61" s="2">
        <v>10</v>
      </c>
      <c r="CB61" s="2" t="s">
        <v>3</v>
      </c>
      <c r="CE61" s="2">
        <v>0</v>
      </c>
      <c r="CF61" s="2">
        <v>0</v>
      </c>
      <c r="CG61" s="2">
        <v>0</v>
      </c>
      <c r="CM61" s="2">
        <v>0</v>
      </c>
      <c r="CN61" s="2" t="s">
        <v>18</v>
      </c>
      <c r="CO61" s="2">
        <v>0</v>
      </c>
      <c r="CP61" s="2">
        <f t="shared" si="70"/>
        <v>1348.65</v>
      </c>
      <c r="CQ61" s="2">
        <f t="shared" si="71"/>
        <v>0.91</v>
      </c>
      <c r="CR61" s="2">
        <f t="shared" si="91"/>
        <v>3.8010000000000002</v>
      </c>
      <c r="CS61" s="2">
        <f t="shared" si="72"/>
        <v>5.2499999999999998E-2</v>
      </c>
      <c r="CT61" s="2">
        <f t="shared" si="73"/>
        <v>1343.9369999999999</v>
      </c>
      <c r="CU61" s="2">
        <f t="shared" si="74"/>
        <v>0</v>
      </c>
      <c r="CV61" s="2">
        <f t="shared" si="75"/>
        <v>1.9530000000000003</v>
      </c>
      <c r="CW61" s="2">
        <f t="shared" si="76"/>
        <v>0</v>
      </c>
      <c r="CX61" s="2">
        <f t="shared" si="77"/>
        <v>0</v>
      </c>
      <c r="CY61" s="2">
        <f t="shared" si="78"/>
        <v>940.75800000000004</v>
      </c>
      <c r="CZ61" s="2">
        <f t="shared" si="79"/>
        <v>134.39400000000001</v>
      </c>
      <c r="DB61" s="2">
        <v>19</v>
      </c>
      <c r="DC61" s="2" t="s">
        <v>3</v>
      </c>
      <c r="DD61" s="2" t="s">
        <v>3</v>
      </c>
      <c r="DE61" s="2" t="s">
        <v>19</v>
      </c>
      <c r="DF61" s="2" t="s">
        <v>19</v>
      </c>
      <c r="DG61" s="2" t="s">
        <v>19</v>
      </c>
      <c r="DH61" s="2" t="s">
        <v>3</v>
      </c>
      <c r="DI61" s="2" t="s">
        <v>19</v>
      </c>
      <c r="DJ61" s="2" t="s">
        <v>19</v>
      </c>
      <c r="DK61" s="2" t="s">
        <v>3</v>
      </c>
      <c r="DL61" s="2" t="s">
        <v>3</v>
      </c>
      <c r="DM61" s="2" t="s">
        <v>3</v>
      </c>
      <c r="DN61" s="2">
        <v>0</v>
      </c>
      <c r="DO61" s="2">
        <v>0</v>
      </c>
      <c r="DP61" s="2">
        <v>1</v>
      </c>
      <c r="DQ61" s="2">
        <v>1</v>
      </c>
      <c r="DU61" s="2">
        <v>1013</v>
      </c>
      <c r="DV61" s="2" t="s">
        <v>16</v>
      </c>
      <c r="DW61" s="2" t="s">
        <v>16</v>
      </c>
      <c r="DX61" s="2">
        <v>1</v>
      </c>
      <c r="DZ61" s="2" t="s">
        <v>3</v>
      </c>
      <c r="EA61" s="2" t="s">
        <v>3</v>
      </c>
      <c r="EB61" s="2" t="s">
        <v>3</v>
      </c>
      <c r="EC61" s="2" t="s">
        <v>3</v>
      </c>
      <c r="EE61" s="2">
        <v>90740938</v>
      </c>
      <c r="EF61" s="2">
        <v>1</v>
      </c>
      <c r="EG61" s="2" t="s">
        <v>20</v>
      </c>
      <c r="EH61" s="2">
        <v>0</v>
      </c>
      <c r="EI61" s="2" t="s">
        <v>3</v>
      </c>
      <c r="EJ61" s="2">
        <v>4</v>
      </c>
      <c r="EK61" s="2">
        <v>0</v>
      </c>
      <c r="EL61" s="2" t="s">
        <v>21</v>
      </c>
      <c r="EM61" s="2" t="s">
        <v>22</v>
      </c>
      <c r="EO61" s="2" t="s">
        <v>23</v>
      </c>
      <c r="EQ61" s="2">
        <v>0</v>
      </c>
      <c r="ER61" s="2">
        <v>1284.47</v>
      </c>
      <c r="ES61" s="2">
        <v>0.91</v>
      </c>
      <c r="ET61" s="2">
        <v>3.62</v>
      </c>
      <c r="EU61" s="2">
        <v>0.05</v>
      </c>
      <c r="EV61" s="2">
        <v>1279.94</v>
      </c>
      <c r="EW61" s="2">
        <v>1.86</v>
      </c>
      <c r="EX61" s="2">
        <v>0</v>
      </c>
      <c r="EY61" s="2">
        <v>0</v>
      </c>
      <c r="FQ61" s="2">
        <v>0</v>
      </c>
      <c r="FR61" s="2">
        <v>0</v>
      </c>
      <c r="FS61" s="2">
        <v>0</v>
      </c>
      <c r="FX61" s="2">
        <v>70</v>
      </c>
      <c r="FY61" s="2">
        <v>10</v>
      </c>
      <c r="GA61" s="2" t="s">
        <v>3</v>
      </c>
      <c r="GD61" s="2">
        <v>0</v>
      </c>
      <c r="GF61" s="2">
        <v>-1736996037</v>
      </c>
      <c r="GG61" s="2">
        <v>2</v>
      </c>
      <c r="GH61" s="2">
        <v>1</v>
      </c>
      <c r="GI61" s="2">
        <v>-2</v>
      </c>
      <c r="GJ61" s="2">
        <v>0</v>
      </c>
      <c r="GK61" s="2">
        <f>ROUND(R61*(R12)/100,2)</f>
        <v>0.05</v>
      </c>
      <c r="GL61" s="2">
        <f t="shared" si="80"/>
        <v>0</v>
      </c>
      <c r="GM61" s="2">
        <f t="shared" si="81"/>
        <v>2423.85</v>
      </c>
      <c r="GN61" s="2">
        <f t="shared" si="82"/>
        <v>0</v>
      </c>
      <c r="GO61" s="2">
        <f t="shared" si="83"/>
        <v>0</v>
      </c>
      <c r="GP61" s="2">
        <f t="shared" si="84"/>
        <v>2423.85</v>
      </c>
      <c r="GR61" s="2">
        <v>0</v>
      </c>
      <c r="GS61" s="2">
        <v>3</v>
      </c>
      <c r="GT61" s="2">
        <v>0</v>
      </c>
      <c r="GU61" s="2" t="s">
        <v>3</v>
      </c>
      <c r="GV61" s="2">
        <f t="shared" si="85"/>
        <v>0</v>
      </c>
      <c r="GW61" s="2">
        <v>1</v>
      </c>
      <c r="GX61" s="2">
        <f t="shared" si="86"/>
        <v>0</v>
      </c>
      <c r="HA61" s="2">
        <v>0</v>
      </c>
      <c r="HB61" s="2">
        <v>0</v>
      </c>
      <c r="HC61" s="2">
        <f t="shared" si="87"/>
        <v>0</v>
      </c>
      <c r="HE61" s="2" t="s">
        <v>3</v>
      </c>
      <c r="HF61" s="2" t="s">
        <v>3</v>
      </c>
      <c r="HM61" s="2" t="s">
        <v>3</v>
      </c>
      <c r="HN61" s="2" t="s">
        <v>3</v>
      </c>
      <c r="HO61" s="2" t="s">
        <v>3</v>
      </c>
      <c r="HP61" s="2" t="s">
        <v>3</v>
      </c>
      <c r="HQ61" s="2" t="s">
        <v>3</v>
      </c>
      <c r="HS61" s="2">
        <v>0</v>
      </c>
      <c r="IK61" s="2">
        <v>0</v>
      </c>
    </row>
    <row r="62" spans="1:245" x14ac:dyDescent="0.2">
      <c r="A62" s="2">
        <v>17</v>
      </c>
      <c r="B62" s="2">
        <v>1</v>
      </c>
      <c r="C62" s="2">
        <f>ROW(SmtRes!A103)</f>
        <v>103</v>
      </c>
      <c r="D62" s="2">
        <f>ROW(EtalonRes!A98)</f>
        <v>98</v>
      </c>
      <c r="E62" s="2" t="s">
        <v>3</v>
      </c>
      <c r="F62" s="2" t="s">
        <v>33</v>
      </c>
      <c r="G62" s="2" t="s">
        <v>34</v>
      </c>
      <c r="H62" s="2" t="s">
        <v>16</v>
      </c>
      <c r="I62" s="2">
        <v>1</v>
      </c>
      <c r="J62" s="2">
        <v>0</v>
      </c>
      <c r="K62" s="2">
        <v>1</v>
      </c>
      <c r="O62" s="2">
        <f t="shared" si="55"/>
        <v>665.35</v>
      </c>
      <c r="P62" s="2">
        <f t="shared" si="56"/>
        <v>0.61</v>
      </c>
      <c r="Q62" s="2">
        <f t="shared" si="57"/>
        <v>0</v>
      </c>
      <c r="R62" s="2">
        <f t="shared" si="58"/>
        <v>0</v>
      </c>
      <c r="S62" s="2">
        <f t="shared" si="59"/>
        <v>664.74</v>
      </c>
      <c r="T62" s="2">
        <f t="shared" si="60"/>
        <v>0</v>
      </c>
      <c r="U62" s="2">
        <f t="shared" si="61"/>
        <v>0.96600000000000008</v>
      </c>
      <c r="V62" s="2">
        <f t="shared" si="62"/>
        <v>0</v>
      </c>
      <c r="W62" s="2">
        <f t="shared" si="63"/>
        <v>0</v>
      </c>
      <c r="X62" s="2">
        <f t="shared" si="64"/>
        <v>465.32</v>
      </c>
      <c r="Y62" s="2">
        <f t="shared" si="65"/>
        <v>66.47</v>
      </c>
      <c r="AA62" s="2">
        <v>-1</v>
      </c>
      <c r="AB62" s="2">
        <f t="shared" si="66"/>
        <v>665.35450000000003</v>
      </c>
      <c r="AC62" s="2">
        <f t="shared" si="67"/>
        <v>0.61</v>
      </c>
      <c r="AD62" s="2">
        <f t="shared" si="88"/>
        <v>0</v>
      </c>
      <c r="AE62" s="2">
        <f t="shared" si="89"/>
        <v>0</v>
      </c>
      <c r="AF62" s="2">
        <f t="shared" si="89"/>
        <v>664.74450000000002</v>
      </c>
      <c r="AG62" s="2">
        <f t="shared" si="68"/>
        <v>0</v>
      </c>
      <c r="AH62" s="2">
        <f t="shared" si="90"/>
        <v>0.96600000000000008</v>
      </c>
      <c r="AI62" s="2">
        <f t="shared" si="90"/>
        <v>0</v>
      </c>
      <c r="AJ62" s="2">
        <f t="shared" si="69"/>
        <v>0</v>
      </c>
      <c r="AK62" s="2">
        <v>633.70000000000005</v>
      </c>
      <c r="AL62" s="2">
        <v>0.61</v>
      </c>
      <c r="AM62" s="2">
        <v>0</v>
      </c>
      <c r="AN62" s="2">
        <v>0</v>
      </c>
      <c r="AO62" s="2">
        <v>633.09</v>
      </c>
      <c r="AP62" s="2">
        <v>0</v>
      </c>
      <c r="AQ62" s="2">
        <v>0.92</v>
      </c>
      <c r="AR62" s="2">
        <v>0</v>
      </c>
      <c r="AS62" s="2">
        <v>0</v>
      </c>
      <c r="AT62" s="2">
        <v>70</v>
      </c>
      <c r="AU62" s="2">
        <v>10</v>
      </c>
      <c r="AV62" s="2">
        <v>1</v>
      </c>
      <c r="AW62" s="2">
        <v>1</v>
      </c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0</v>
      </c>
      <c r="BI62" s="2">
        <v>4</v>
      </c>
      <c r="BJ62" s="2" t="s">
        <v>35</v>
      </c>
      <c r="BM62" s="2">
        <v>0</v>
      </c>
      <c r="BN62" s="2">
        <v>0</v>
      </c>
      <c r="BO62" s="2" t="s">
        <v>3</v>
      </c>
      <c r="BP62" s="2">
        <v>0</v>
      </c>
      <c r="BQ62" s="2">
        <v>1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70</v>
      </c>
      <c r="CA62" s="2">
        <v>10</v>
      </c>
      <c r="CB62" s="2" t="s">
        <v>3</v>
      </c>
      <c r="CE62" s="2">
        <v>0</v>
      </c>
      <c r="CF62" s="2">
        <v>0</v>
      </c>
      <c r="CG62" s="2">
        <v>0</v>
      </c>
      <c r="CM62" s="2">
        <v>0</v>
      </c>
      <c r="CN62" s="2" t="s">
        <v>18</v>
      </c>
      <c r="CO62" s="2">
        <v>0</v>
      </c>
      <c r="CP62" s="2">
        <f t="shared" si="70"/>
        <v>665.35</v>
      </c>
      <c r="CQ62" s="2">
        <f t="shared" si="71"/>
        <v>0.61</v>
      </c>
      <c r="CR62" s="2">
        <f t="shared" si="91"/>
        <v>0</v>
      </c>
      <c r="CS62" s="2">
        <f t="shared" si="72"/>
        <v>0</v>
      </c>
      <c r="CT62" s="2">
        <f t="shared" si="73"/>
        <v>664.74450000000002</v>
      </c>
      <c r="CU62" s="2">
        <f t="shared" si="74"/>
        <v>0</v>
      </c>
      <c r="CV62" s="2">
        <f t="shared" si="75"/>
        <v>0.96600000000000008</v>
      </c>
      <c r="CW62" s="2">
        <f t="shared" si="76"/>
        <v>0</v>
      </c>
      <c r="CX62" s="2">
        <f t="shared" si="77"/>
        <v>0</v>
      </c>
      <c r="CY62" s="2">
        <f t="shared" si="78"/>
        <v>465.31800000000004</v>
      </c>
      <c r="CZ62" s="2">
        <f t="shared" si="79"/>
        <v>66.47399999999999</v>
      </c>
      <c r="DB62" s="2">
        <v>20</v>
      </c>
      <c r="DC62" s="2" t="s">
        <v>3</v>
      </c>
      <c r="DD62" s="2" t="s">
        <v>3</v>
      </c>
      <c r="DE62" s="2" t="s">
        <v>19</v>
      </c>
      <c r="DF62" s="2" t="s">
        <v>19</v>
      </c>
      <c r="DG62" s="2" t="s">
        <v>19</v>
      </c>
      <c r="DH62" s="2" t="s">
        <v>3</v>
      </c>
      <c r="DI62" s="2" t="s">
        <v>19</v>
      </c>
      <c r="DJ62" s="2" t="s">
        <v>19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U62" s="2">
        <v>1013</v>
      </c>
      <c r="DV62" s="2" t="s">
        <v>16</v>
      </c>
      <c r="DW62" s="2" t="s">
        <v>16</v>
      </c>
      <c r="DX62" s="2">
        <v>1</v>
      </c>
      <c r="DZ62" s="2" t="s">
        <v>3</v>
      </c>
      <c r="EA62" s="2" t="s">
        <v>3</v>
      </c>
      <c r="EB62" s="2" t="s">
        <v>3</v>
      </c>
      <c r="EC62" s="2" t="s">
        <v>3</v>
      </c>
      <c r="EE62" s="2">
        <v>90740938</v>
      </c>
      <c r="EF62" s="2">
        <v>1</v>
      </c>
      <c r="EG62" s="2" t="s">
        <v>20</v>
      </c>
      <c r="EH62" s="2">
        <v>0</v>
      </c>
      <c r="EI62" s="2" t="s">
        <v>3</v>
      </c>
      <c r="EJ62" s="2">
        <v>4</v>
      </c>
      <c r="EK62" s="2">
        <v>0</v>
      </c>
      <c r="EL62" s="2" t="s">
        <v>21</v>
      </c>
      <c r="EM62" s="2" t="s">
        <v>22</v>
      </c>
      <c r="EO62" s="2" t="s">
        <v>23</v>
      </c>
      <c r="EQ62" s="2">
        <v>1024</v>
      </c>
      <c r="ER62" s="2">
        <v>633.70000000000005</v>
      </c>
      <c r="ES62" s="2">
        <v>0.61</v>
      </c>
      <c r="ET62" s="2">
        <v>0</v>
      </c>
      <c r="EU62" s="2">
        <v>0</v>
      </c>
      <c r="EV62" s="2">
        <v>633.09</v>
      </c>
      <c r="EW62" s="2">
        <v>0.92</v>
      </c>
      <c r="EX62" s="2">
        <v>0</v>
      </c>
      <c r="EY62" s="2">
        <v>0</v>
      </c>
      <c r="FQ62" s="2">
        <v>0</v>
      </c>
      <c r="FR62" s="2">
        <v>0</v>
      </c>
      <c r="FS62" s="2">
        <v>0</v>
      </c>
      <c r="FX62" s="2">
        <v>70</v>
      </c>
      <c r="FY62" s="2">
        <v>10</v>
      </c>
      <c r="GA62" s="2" t="s">
        <v>3</v>
      </c>
      <c r="GD62" s="2">
        <v>0</v>
      </c>
      <c r="GF62" s="2">
        <v>1402171177</v>
      </c>
      <c r="GG62" s="2">
        <v>2</v>
      </c>
      <c r="GH62" s="2">
        <v>1</v>
      </c>
      <c r="GI62" s="2">
        <v>-2</v>
      </c>
      <c r="GJ62" s="2">
        <v>0</v>
      </c>
      <c r="GK62" s="2">
        <f>ROUND(R62*(R12)/100,2)</f>
        <v>0</v>
      </c>
      <c r="GL62" s="2">
        <f t="shared" si="80"/>
        <v>0</v>
      </c>
      <c r="GM62" s="2">
        <f t="shared" si="81"/>
        <v>1197.1400000000001</v>
      </c>
      <c r="GN62" s="2">
        <f t="shared" si="82"/>
        <v>0</v>
      </c>
      <c r="GO62" s="2">
        <f t="shared" si="83"/>
        <v>0</v>
      </c>
      <c r="GP62" s="2">
        <f t="shared" si="84"/>
        <v>1197.1400000000001</v>
      </c>
      <c r="GR62" s="2">
        <v>0</v>
      </c>
      <c r="GS62" s="2">
        <v>3</v>
      </c>
      <c r="GT62" s="2">
        <v>0</v>
      </c>
      <c r="GU62" s="2" t="s">
        <v>3</v>
      </c>
      <c r="GV62" s="2">
        <f t="shared" si="85"/>
        <v>0</v>
      </c>
      <c r="GW62" s="2">
        <v>1</v>
      </c>
      <c r="GX62" s="2">
        <f t="shared" si="86"/>
        <v>0</v>
      </c>
      <c r="HA62" s="2">
        <v>0</v>
      </c>
      <c r="HB62" s="2">
        <v>0</v>
      </c>
      <c r="HC62" s="2">
        <f t="shared" si="87"/>
        <v>0</v>
      </c>
      <c r="HE62" s="2" t="s">
        <v>3</v>
      </c>
      <c r="HF62" s="2" t="s">
        <v>3</v>
      </c>
      <c r="HM62" s="2" t="s">
        <v>3</v>
      </c>
      <c r="HN62" s="2" t="s">
        <v>3</v>
      </c>
      <c r="HO62" s="2" t="s">
        <v>3</v>
      </c>
      <c r="HP62" s="2" t="s">
        <v>3</v>
      </c>
      <c r="HQ62" s="2" t="s">
        <v>3</v>
      </c>
      <c r="HS62" s="2">
        <v>0</v>
      </c>
      <c r="IK62" s="2">
        <v>0</v>
      </c>
    </row>
    <row r="63" spans="1:245" x14ac:dyDescent="0.2">
      <c r="A63" s="2">
        <v>17</v>
      </c>
      <c r="B63" s="2">
        <v>1</v>
      </c>
      <c r="C63" s="2">
        <f>ROW(SmtRes!A106)</f>
        <v>106</v>
      </c>
      <c r="D63" s="2">
        <f>ROW(EtalonRes!A101)</f>
        <v>101</v>
      </c>
      <c r="E63" s="2" t="s">
        <v>115</v>
      </c>
      <c r="F63" s="2" t="s">
        <v>29</v>
      </c>
      <c r="G63" s="2" t="s">
        <v>116</v>
      </c>
      <c r="H63" s="2" t="s">
        <v>16</v>
      </c>
      <c r="I63" s="2">
        <v>1</v>
      </c>
      <c r="J63" s="2">
        <v>0</v>
      </c>
      <c r="K63" s="2">
        <v>1</v>
      </c>
      <c r="O63" s="2">
        <f t="shared" si="55"/>
        <v>1348.65</v>
      </c>
      <c r="P63" s="2">
        <f t="shared" si="56"/>
        <v>0.91</v>
      </c>
      <c r="Q63" s="2">
        <f t="shared" si="57"/>
        <v>3.8</v>
      </c>
      <c r="R63" s="2">
        <f t="shared" si="58"/>
        <v>0.05</v>
      </c>
      <c r="S63" s="2">
        <f t="shared" si="59"/>
        <v>1343.94</v>
      </c>
      <c r="T63" s="2">
        <f t="shared" si="60"/>
        <v>0</v>
      </c>
      <c r="U63" s="2">
        <f t="shared" si="61"/>
        <v>1.9530000000000003</v>
      </c>
      <c r="V63" s="2">
        <f t="shared" si="62"/>
        <v>0</v>
      </c>
      <c r="W63" s="2">
        <f t="shared" si="63"/>
        <v>0</v>
      </c>
      <c r="X63" s="2">
        <f t="shared" si="64"/>
        <v>940.76</v>
      </c>
      <c r="Y63" s="2">
        <f t="shared" si="65"/>
        <v>134.38999999999999</v>
      </c>
      <c r="AA63" s="2">
        <v>90973531</v>
      </c>
      <c r="AB63" s="2">
        <f t="shared" si="66"/>
        <v>1348.6479999999999</v>
      </c>
      <c r="AC63" s="2">
        <f t="shared" si="67"/>
        <v>0.91</v>
      </c>
      <c r="AD63" s="2">
        <f t="shared" si="88"/>
        <v>3.8010000000000002</v>
      </c>
      <c r="AE63" s="2">
        <f t="shared" si="89"/>
        <v>5.2499999999999998E-2</v>
      </c>
      <c r="AF63" s="2">
        <f t="shared" si="89"/>
        <v>1343.9369999999999</v>
      </c>
      <c r="AG63" s="2">
        <f t="shared" si="68"/>
        <v>0</v>
      </c>
      <c r="AH63" s="2">
        <f t="shared" si="90"/>
        <v>1.9530000000000003</v>
      </c>
      <c r="AI63" s="2">
        <f t="shared" si="90"/>
        <v>0</v>
      </c>
      <c r="AJ63" s="2">
        <f t="shared" si="69"/>
        <v>0</v>
      </c>
      <c r="AK63" s="2">
        <v>1284.47</v>
      </c>
      <c r="AL63" s="2">
        <v>0.91</v>
      </c>
      <c r="AM63" s="2">
        <v>3.62</v>
      </c>
      <c r="AN63" s="2">
        <v>0.05</v>
      </c>
      <c r="AO63" s="2">
        <v>1279.94</v>
      </c>
      <c r="AP63" s="2">
        <v>0</v>
      </c>
      <c r="AQ63" s="2">
        <v>1.86</v>
      </c>
      <c r="AR63" s="2">
        <v>0</v>
      </c>
      <c r="AS63" s="2">
        <v>0</v>
      </c>
      <c r="AT63" s="2">
        <v>70</v>
      </c>
      <c r="AU63" s="2">
        <v>10</v>
      </c>
      <c r="AV63" s="2">
        <v>1</v>
      </c>
      <c r="AW63" s="2">
        <v>1</v>
      </c>
      <c r="AZ63" s="2">
        <v>1</v>
      </c>
      <c r="BA63" s="2">
        <v>1</v>
      </c>
      <c r="BB63" s="2">
        <v>1</v>
      </c>
      <c r="BC63" s="2">
        <v>1</v>
      </c>
      <c r="BD63" s="2" t="s">
        <v>3</v>
      </c>
      <c r="BE63" s="2" t="s">
        <v>3</v>
      </c>
      <c r="BF63" s="2" t="s">
        <v>3</v>
      </c>
      <c r="BG63" s="2" t="s">
        <v>3</v>
      </c>
      <c r="BH63" s="2">
        <v>0</v>
      </c>
      <c r="BI63" s="2">
        <v>4</v>
      </c>
      <c r="BJ63" s="2" t="s">
        <v>31</v>
      </c>
      <c r="BM63" s="2">
        <v>0</v>
      </c>
      <c r="BN63" s="2">
        <v>0</v>
      </c>
      <c r="BO63" s="2" t="s">
        <v>3</v>
      </c>
      <c r="BP63" s="2">
        <v>0</v>
      </c>
      <c r="BQ63" s="2">
        <v>1</v>
      </c>
      <c r="BR63" s="2">
        <v>0</v>
      </c>
      <c r="BS63" s="2">
        <v>1</v>
      </c>
      <c r="BT63" s="2">
        <v>1</v>
      </c>
      <c r="BU63" s="2">
        <v>1</v>
      </c>
      <c r="BV63" s="2">
        <v>1</v>
      </c>
      <c r="BW63" s="2">
        <v>1</v>
      </c>
      <c r="BX63" s="2">
        <v>1</v>
      </c>
      <c r="BY63" s="2" t="s">
        <v>3</v>
      </c>
      <c r="BZ63" s="2">
        <v>70</v>
      </c>
      <c r="CA63" s="2">
        <v>10</v>
      </c>
      <c r="CB63" s="2" t="s">
        <v>3</v>
      </c>
      <c r="CE63" s="2">
        <v>0</v>
      </c>
      <c r="CF63" s="2">
        <v>0</v>
      </c>
      <c r="CG63" s="2">
        <v>0</v>
      </c>
      <c r="CM63" s="2">
        <v>0</v>
      </c>
      <c r="CN63" s="2" t="s">
        <v>18</v>
      </c>
      <c r="CO63" s="2">
        <v>0</v>
      </c>
      <c r="CP63" s="2">
        <f t="shared" si="70"/>
        <v>1348.65</v>
      </c>
      <c r="CQ63" s="2">
        <f t="shared" si="71"/>
        <v>0.91</v>
      </c>
      <c r="CR63" s="2">
        <f t="shared" si="91"/>
        <v>3.8010000000000002</v>
      </c>
      <c r="CS63" s="2">
        <f t="shared" si="72"/>
        <v>5.2499999999999998E-2</v>
      </c>
      <c r="CT63" s="2">
        <f t="shared" si="73"/>
        <v>1343.9369999999999</v>
      </c>
      <c r="CU63" s="2">
        <f t="shared" si="74"/>
        <v>0</v>
      </c>
      <c r="CV63" s="2">
        <f t="shared" si="75"/>
        <v>1.9530000000000003</v>
      </c>
      <c r="CW63" s="2">
        <f t="shared" si="76"/>
        <v>0</v>
      </c>
      <c r="CX63" s="2">
        <f t="shared" si="77"/>
        <v>0</v>
      </c>
      <c r="CY63" s="2">
        <f t="shared" si="78"/>
        <v>940.75800000000004</v>
      </c>
      <c r="CZ63" s="2">
        <f t="shared" si="79"/>
        <v>134.39400000000001</v>
      </c>
      <c r="DB63" s="2">
        <v>21</v>
      </c>
      <c r="DC63" s="2" t="s">
        <v>3</v>
      </c>
      <c r="DD63" s="2" t="s">
        <v>3</v>
      </c>
      <c r="DE63" s="2" t="s">
        <v>19</v>
      </c>
      <c r="DF63" s="2" t="s">
        <v>19</v>
      </c>
      <c r="DG63" s="2" t="s">
        <v>19</v>
      </c>
      <c r="DH63" s="2" t="s">
        <v>3</v>
      </c>
      <c r="DI63" s="2" t="s">
        <v>19</v>
      </c>
      <c r="DJ63" s="2" t="s">
        <v>19</v>
      </c>
      <c r="DK63" s="2" t="s">
        <v>3</v>
      </c>
      <c r="DL63" s="2" t="s">
        <v>3</v>
      </c>
      <c r="DM63" s="2" t="s">
        <v>3</v>
      </c>
      <c r="DN63" s="2">
        <v>0</v>
      </c>
      <c r="DO63" s="2">
        <v>0</v>
      </c>
      <c r="DP63" s="2">
        <v>1</v>
      </c>
      <c r="DQ63" s="2">
        <v>1</v>
      </c>
      <c r="DU63" s="2">
        <v>1013</v>
      </c>
      <c r="DV63" s="2" t="s">
        <v>16</v>
      </c>
      <c r="DW63" s="2" t="s">
        <v>16</v>
      </c>
      <c r="DX63" s="2">
        <v>1</v>
      </c>
      <c r="DZ63" s="2" t="s">
        <v>3</v>
      </c>
      <c r="EA63" s="2" t="s">
        <v>3</v>
      </c>
      <c r="EB63" s="2" t="s">
        <v>3</v>
      </c>
      <c r="EC63" s="2" t="s">
        <v>3</v>
      </c>
      <c r="EE63" s="2">
        <v>90740938</v>
      </c>
      <c r="EF63" s="2">
        <v>1</v>
      </c>
      <c r="EG63" s="2" t="s">
        <v>20</v>
      </c>
      <c r="EH63" s="2">
        <v>0</v>
      </c>
      <c r="EI63" s="2" t="s">
        <v>3</v>
      </c>
      <c r="EJ63" s="2">
        <v>4</v>
      </c>
      <c r="EK63" s="2">
        <v>0</v>
      </c>
      <c r="EL63" s="2" t="s">
        <v>21</v>
      </c>
      <c r="EM63" s="2" t="s">
        <v>22</v>
      </c>
      <c r="EO63" s="2" t="s">
        <v>23</v>
      </c>
      <c r="EQ63" s="2">
        <v>0</v>
      </c>
      <c r="ER63" s="2">
        <v>1284.47</v>
      </c>
      <c r="ES63" s="2">
        <v>0.91</v>
      </c>
      <c r="ET63" s="2">
        <v>3.62</v>
      </c>
      <c r="EU63" s="2">
        <v>0.05</v>
      </c>
      <c r="EV63" s="2">
        <v>1279.94</v>
      </c>
      <c r="EW63" s="2">
        <v>1.86</v>
      </c>
      <c r="EX63" s="2">
        <v>0</v>
      </c>
      <c r="EY63" s="2">
        <v>0</v>
      </c>
      <c r="FQ63" s="2">
        <v>0</v>
      </c>
      <c r="FR63" s="2">
        <v>0</v>
      </c>
      <c r="FS63" s="2">
        <v>0</v>
      </c>
      <c r="FX63" s="2">
        <v>70</v>
      </c>
      <c r="FY63" s="2">
        <v>10</v>
      </c>
      <c r="GA63" s="2" t="s">
        <v>3</v>
      </c>
      <c r="GD63" s="2">
        <v>0</v>
      </c>
      <c r="GF63" s="2">
        <v>-874127724</v>
      </c>
      <c r="GG63" s="2">
        <v>2</v>
      </c>
      <c r="GH63" s="2">
        <v>1</v>
      </c>
      <c r="GI63" s="2">
        <v>-2</v>
      </c>
      <c r="GJ63" s="2">
        <v>0</v>
      </c>
      <c r="GK63" s="2">
        <f>ROUND(R63*(R12)/100,2)</f>
        <v>0.05</v>
      </c>
      <c r="GL63" s="2">
        <f t="shared" si="80"/>
        <v>0</v>
      </c>
      <c r="GM63" s="2">
        <f t="shared" si="81"/>
        <v>2423.85</v>
      </c>
      <c r="GN63" s="2">
        <f t="shared" si="82"/>
        <v>0</v>
      </c>
      <c r="GO63" s="2">
        <f t="shared" si="83"/>
        <v>0</v>
      </c>
      <c r="GP63" s="2">
        <f t="shared" si="84"/>
        <v>2423.85</v>
      </c>
      <c r="GR63" s="2">
        <v>0</v>
      </c>
      <c r="GS63" s="2">
        <v>3</v>
      </c>
      <c r="GT63" s="2">
        <v>0</v>
      </c>
      <c r="GU63" s="2" t="s">
        <v>3</v>
      </c>
      <c r="GV63" s="2">
        <f t="shared" si="85"/>
        <v>0</v>
      </c>
      <c r="GW63" s="2">
        <v>1</v>
      </c>
      <c r="GX63" s="2">
        <f t="shared" si="86"/>
        <v>0</v>
      </c>
      <c r="HA63" s="2">
        <v>0</v>
      </c>
      <c r="HB63" s="2">
        <v>0</v>
      </c>
      <c r="HC63" s="2">
        <f t="shared" si="87"/>
        <v>0</v>
      </c>
      <c r="HE63" s="2" t="s">
        <v>3</v>
      </c>
      <c r="HF63" s="2" t="s">
        <v>3</v>
      </c>
      <c r="HM63" s="2" t="s">
        <v>3</v>
      </c>
      <c r="HN63" s="2" t="s">
        <v>3</v>
      </c>
      <c r="HO63" s="2" t="s">
        <v>3</v>
      </c>
      <c r="HP63" s="2" t="s">
        <v>3</v>
      </c>
      <c r="HQ63" s="2" t="s">
        <v>3</v>
      </c>
      <c r="HS63" s="2">
        <v>0</v>
      </c>
      <c r="IK63" s="2">
        <v>0</v>
      </c>
    </row>
    <row r="64" spans="1:245" x14ac:dyDescent="0.2">
      <c r="A64" s="2">
        <v>17</v>
      </c>
      <c r="B64" s="2">
        <v>1</v>
      </c>
      <c r="C64" s="2">
        <f>ROW(SmtRes!A108)</f>
        <v>108</v>
      </c>
      <c r="D64" s="2">
        <f>ROW(EtalonRes!A103)</f>
        <v>103</v>
      </c>
      <c r="E64" s="2" t="s">
        <v>3</v>
      </c>
      <c r="F64" s="2" t="s">
        <v>33</v>
      </c>
      <c r="G64" s="2" t="s">
        <v>34</v>
      </c>
      <c r="H64" s="2" t="s">
        <v>16</v>
      </c>
      <c r="I64" s="2">
        <v>1</v>
      </c>
      <c r="J64" s="2">
        <v>0</v>
      </c>
      <c r="K64" s="2">
        <v>1</v>
      </c>
      <c r="O64" s="2">
        <f t="shared" si="55"/>
        <v>665.35</v>
      </c>
      <c r="P64" s="2">
        <f t="shared" si="56"/>
        <v>0.61</v>
      </c>
      <c r="Q64" s="2">
        <f t="shared" si="57"/>
        <v>0</v>
      </c>
      <c r="R64" s="2">
        <f t="shared" si="58"/>
        <v>0</v>
      </c>
      <c r="S64" s="2">
        <f t="shared" si="59"/>
        <v>664.74</v>
      </c>
      <c r="T64" s="2">
        <f t="shared" si="60"/>
        <v>0</v>
      </c>
      <c r="U64" s="2">
        <f t="shared" si="61"/>
        <v>0.96600000000000008</v>
      </c>
      <c r="V64" s="2">
        <f t="shared" si="62"/>
        <v>0</v>
      </c>
      <c r="W64" s="2">
        <f t="shared" si="63"/>
        <v>0</v>
      </c>
      <c r="X64" s="2">
        <f t="shared" si="64"/>
        <v>465.32</v>
      </c>
      <c r="Y64" s="2">
        <f t="shared" si="65"/>
        <v>66.47</v>
      </c>
      <c r="AA64" s="2">
        <v>-1</v>
      </c>
      <c r="AB64" s="2">
        <f t="shared" si="66"/>
        <v>665.35450000000003</v>
      </c>
      <c r="AC64" s="2">
        <f t="shared" si="67"/>
        <v>0.61</v>
      </c>
      <c r="AD64" s="2">
        <f t="shared" si="88"/>
        <v>0</v>
      </c>
      <c r="AE64" s="2">
        <f t="shared" si="89"/>
        <v>0</v>
      </c>
      <c r="AF64" s="2">
        <f t="shared" si="89"/>
        <v>664.74450000000002</v>
      </c>
      <c r="AG64" s="2">
        <f t="shared" si="68"/>
        <v>0</v>
      </c>
      <c r="AH64" s="2">
        <f t="shared" si="90"/>
        <v>0.96600000000000008</v>
      </c>
      <c r="AI64" s="2">
        <f t="shared" si="90"/>
        <v>0</v>
      </c>
      <c r="AJ64" s="2">
        <f t="shared" si="69"/>
        <v>0</v>
      </c>
      <c r="AK64" s="2">
        <v>633.70000000000005</v>
      </c>
      <c r="AL64" s="2">
        <v>0.61</v>
      </c>
      <c r="AM64" s="2">
        <v>0</v>
      </c>
      <c r="AN64" s="2">
        <v>0</v>
      </c>
      <c r="AO64" s="2">
        <v>633.09</v>
      </c>
      <c r="AP64" s="2">
        <v>0</v>
      </c>
      <c r="AQ64" s="2">
        <v>0.92</v>
      </c>
      <c r="AR64" s="2">
        <v>0</v>
      </c>
      <c r="AS64" s="2">
        <v>0</v>
      </c>
      <c r="AT64" s="2">
        <v>70</v>
      </c>
      <c r="AU64" s="2">
        <v>10</v>
      </c>
      <c r="AV64" s="2">
        <v>1</v>
      </c>
      <c r="AW64" s="2">
        <v>1</v>
      </c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0</v>
      </c>
      <c r="BI64" s="2">
        <v>4</v>
      </c>
      <c r="BJ64" s="2" t="s">
        <v>35</v>
      </c>
      <c r="BM64" s="2">
        <v>0</v>
      </c>
      <c r="BN64" s="2">
        <v>0</v>
      </c>
      <c r="BO64" s="2" t="s">
        <v>3</v>
      </c>
      <c r="BP64" s="2">
        <v>0</v>
      </c>
      <c r="BQ64" s="2">
        <v>1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70</v>
      </c>
      <c r="CA64" s="2">
        <v>10</v>
      </c>
      <c r="CB64" s="2" t="s">
        <v>3</v>
      </c>
      <c r="CE64" s="2">
        <v>0</v>
      </c>
      <c r="CF64" s="2">
        <v>0</v>
      </c>
      <c r="CG64" s="2">
        <v>0</v>
      </c>
      <c r="CM64" s="2">
        <v>0</v>
      </c>
      <c r="CN64" s="2" t="s">
        <v>18</v>
      </c>
      <c r="CO64" s="2">
        <v>0</v>
      </c>
      <c r="CP64" s="2">
        <f t="shared" si="70"/>
        <v>665.35</v>
      </c>
      <c r="CQ64" s="2">
        <f t="shared" si="71"/>
        <v>0.61</v>
      </c>
      <c r="CR64" s="2">
        <f t="shared" si="91"/>
        <v>0</v>
      </c>
      <c r="CS64" s="2">
        <f t="shared" si="72"/>
        <v>0</v>
      </c>
      <c r="CT64" s="2">
        <f t="shared" si="73"/>
        <v>664.74450000000002</v>
      </c>
      <c r="CU64" s="2">
        <f t="shared" si="74"/>
        <v>0</v>
      </c>
      <c r="CV64" s="2">
        <f t="shared" si="75"/>
        <v>0.96600000000000008</v>
      </c>
      <c r="CW64" s="2">
        <f t="shared" si="76"/>
        <v>0</v>
      </c>
      <c r="CX64" s="2">
        <f t="shared" si="77"/>
        <v>0</v>
      </c>
      <c r="CY64" s="2">
        <f t="shared" si="78"/>
        <v>465.31800000000004</v>
      </c>
      <c r="CZ64" s="2">
        <f t="shared" si="79"/>
        <v>66.47399999999999</v>
      </c>
      <c r="DB64" s="2">
        <v>22</v>
      </c>
      <c r="DC64" s="2" t="s">
        <v>3</v>
      </c>
      <c r="DD64" s="2" t="s">
        <v>3</v>
      </c>
      <c r="DE64" s="2" t="s">
        <v>19</v>
      </c>
      <c r="DF64" s="2" t="s">
        <v>19</v>
      </c>
      <c r="DG64" s="2" t="s">
        <v>19</v>
      </c>
      <c r="DH64" s="2" t="s">
        <v>3</v>
      </c>
      <c r="DI64" s="2" t="s">
        <v>19</v>
      </c>
      <c r="DJ64" s="2" t="s">
        <v>19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U64" s="2">
        <v>1013</v>
      </c>
      <c r="DV64" s="2" t="s">
        <v>16</v>
      </c>
      <c r="DW64" s="2" t="s">
        <v>16</v>
      </c>
      <c r="DX64" s="2">
        <v>1</v>
      </c>
      <c r="DZ64" s="2" t="s">
        <v>3</v>
      </c>
      <c r="EA64" s="2" t="s">
        <v>3</v>
      </c>
      <c r="EB64" s="2" t="s">
        <v>3</v>
      </c>
      <c r="EC64" s="2" t="s">
        <v>3</v>
      </c>
      <c r="EE64" s="2">
        <v>90740938</v>
      </c>
      <c r="EF64" s="2">
        <v>1</v>
      </c>
      <c r="EG64" s="2" t="s">
        <v>20</v>
      </c>
      <c r="EH64" s="2">
        <v>0</v>
      </c>
      <c r="EI64" s="2" t="s">
        <v>3</v>
      </c>
      <c r="EJ64" s="2">
        <v>4</v>
      </c>
      <c r="EK64" s="2">
        <v>0</v>
      </c>
      <c r="EL64" s="2" t="s">
        <v>21</v>
      </c>
      <c r="EM64" s="2" t="s">
        <v>22</v>
      </c>
      <c r="EO64" s="2" t="s">
        <v>23</v>
      </c>
      <c r="EQ64" s="2">
        <v>1024</v>
      </c>
      <c r="ER64" s="2">
        <v>633.70000000000005</v>
      </c>
      <c r="ES64" s="2">
        <v>0.61</v>
      </c>
      <c r="ET64" s="2">
        <v>0</v>
      </c>
      <c r="EU64" s="2">
        <v>0</v>
      </c>
      <c r="EV64" s="2">
        <v>633.09</v>
      </c>
      <c r="EW64" s="2">
        <v>0.92</v>
      </c>
      <c r="EX64" s="2">
        <v>0</v>
      </c>
      <c r="EY64" s="2">
        <v>0</v>
      </c>
      <c r="FQ64" s="2">
        <v>0</v>
      </c>
      <c r="FR64" s="2">
        <v>0</v>
      </c>
      <c r="FS64" s="2">
        <v>0</v>
      </c>
      <c r="FX64" s="2">
        <v>70</v>
      </c>
      <c r="FY64" s="2">
        <v>10</v>
      </c>
      <c r="GA64" s="2" t="s">
        <v>3</v>
      </c>
      <c r="GD64" s="2">
        <v>0</v>
      </c>
      <c r="GF64" s="2">
        <v>1402171177</v>
      </c>
      <c r="GG64" s="2">
        <v>2</v>
      </c>
      <c r="GH64" s="2">
        <v>1</v>
      </c>
      <c r="GI64" s="2">
        <v>-2</v>
      </c>
      <c r="GJ64" s="2">
        <v>0</v>
      </c>
      <c r="GK64" s="2">
        <f>ROUND(R64*(R12)/100,2)</f>
        <v>0</v>
      </c>
      <c r="GL64" s="2">
        <f t="shared" si="80"/>
        <v>0</v>
      </c>
      <c r="GM64" s="2">
        <f t="shared" si="81"/>
        <v>1197.1400000000001</v>
      </c>
      <c r="GN64" s="2">
        <f t="shared" si="82"/>
        <v>0</v>
      </c>
      <c r="GO64" s="2">
        <f t="shared" si="83"/>
        <v>0</v>
      </c>
      <c r="GP64" s="2">
        <f t="shared" si="84"/>
        <v>1197.1400000000001</v>
      </c>
      <c r="GR64" s="2">
        <v>0</v>
      </c>
      <c r="GS64" s="2">
        <v>3</v>
      </c>
      <c r="GT64" s="2">
        <v>0</v>
      </c>
      <c r="GU64" s="2" t="s">
        <v>3</v>
      </c>
      <c r="GV64" s="2">
        <f t="shared" si="85"/>
        <v>0</v>
      </c>
      <c r="GW64" s="2">
        <v>1</v>
      </c>
      <c r="GX64" s="2">
        <f t="shared" si="86"/>
        <v>0</v>
      </c>
      <c r="HA64" s="2">
        <v>0</v>
      </c>
      <c r="HB64" s="2">
        <v>0</v>
      </c>
      <c r="HC64" s="2">
        <f t="shared" si="87"/>
        <v>0</v>
      </c>
      <c r="HE64" s="2" t="s">
        <v>3</v>
      </c>
      <c r="HF64" s="2" t="s">
        <v>3</v>
      </c>
      <c r="HM64" s="2" t="s">
        <v>3</v>
      </c>
      <c r="HN64" s="2" t="s">
        <v>3</v>
      </c>
      <c r="HO64" s="2" t="s">
        <v>3</v>
      </c>
      <c r="HP64" s="2" t="s">
        <v>3</v>
      </c>
      <c r="HQ64" s="2" t="s">
        <v>3</v>
      </c>
      <c r="HS64" s="2">
        <v>0</v>
      </c>
      <c r="IK64" s="2">
        <v>0</v>
      </c>
    </row>
    <row r="65" spans="1:245" x14ac:dyDescent="0.2">
      <c r="A65" s="2">
        <v>17</v>
      </c>
      <c r="B65" s="2">
        <v>1</v>
      </c>
      <c r="C65" s="2">
        <f>ROW(SmtRes!A112)</f>
        <v>112</v>
      </c>
      <c r="D65" s="2">
        <f>ROW(EtalonRes!A106)</f>
        <v>106</v>
      </c>
      <c r="E65" s="2" t="s">
        <v>117</v>
      </c>
      <c r="F65" s="2" t="s">
        <v>14</v>
      </c>
      <c r="G65" s="2" t="s">
        <v>118</v>
      </c>
      <c r="H65" s="2" t="s">
        <v>16</v>
      </c>
      <c r="I65" s="2">
        <v>1</v>
      </c>
      <c r="J65" s="2">
        <v>0</v>
      </c>
      <c r="K65" s="2">
        <v>1</v>
      </c>
      <c r="O65" s="2">
        <f t="shared" si="55"/>
        <v>1729.41</v>
      </c>
      <c r="P65" s="2">
        <f t="shared" si="56"/>
        <v>2.14</v>
      </c>
      <c r="Q65" s="2">
        <f t="shared" si="57"/>
        <v>7.6</v>
      </c>
      <c r="R65" s="2">
        <f t="shared" si="58"/>
        <v>0.12</v>
      </c>
      <c r="S65" s="2">
        <f t="shared" si="59"/>
        <v>1719.67</v>
      </c>
      <c r="T65" s="2">
        <f t="shared" si="60"/>
        <v>0</v>
      </c>
      <c r="U65" s="2">
        <f t="shared" si="61"/>
        <v>2.4990000000000001</v>
      </c>
      <c r="V65" s="2">
        <f t="shared" si="62"/>
        <v>0</v>
      </c>
      <c r="W65" s="2">
        <f t="shared" si="63"/>
        <v>0</v>
      </c>
      <c r="X65" s="2">
        <f t="shared" si="64"/>
        <v>1203.77</v>
      </c>
      <c r="Y65" s="2">
        <f t="shared" si="65"/>
        <v>171.97</v>
      </c>
      <c r="AA65" s="2">
        <v>90973531</v>
      </c>
      <c r="AB65" s="2">
        <f t="shared" si="66"/>
        <v>1729.4110000000001</v>
      </c>
      <c r="AC65" s="2">
        <f t="shared" si="67"/>
        <v>2.14</v>
      </c>
      <c r="AD65" s="2">
        <f t="shared" si="88"/>
        <v>7.6020000000000003</v>
      </c>
      <c r="AE65" s="2">
        <f t="shared" si="89"/>
        <v>0.11550000000000001</v>
      </c>
      <c r="AF65" s="2">
        <f t="shared" si="89"/>
        <v>1719.6690000000001</v>
      </c>
      <c r="AG65" s="2">
        <f t="shared" si="68"/>
        <v>0</v>
      </c>
      <c r="AH65" s="2">
        <f t="shared" si="90"/>
        <v>2.4990000000000001</v>
      </c>
      <c r="AI65" s="2">
        <f t="shared" si="90"/>
        <v>0</v>
      </c>
      <c r="AJ65" s="2">
        <f t="shared" si="69"/>
        <v>0</v>
      </c>
      <c r="AK65" s="2">
        <v>1647.16</v>
      </c>
      <c r="AL65" s="2">
        <v>2.14</v>
      </c>
      <c r="AM65" s="2">
        <v>7.24</v>
      </c>
      <c r="AN65" s="2">
        <v>0.11</v>
      </c>
      <c r="AO65" s="2">
        <v>1637.78</v>
      </c>
      <c r="AP65" s="2">
        <v>0</v>
      </c>
      <c r="AQ65" s="2">
        <v>2.38</v>
      </c>
      <c r="AR65" s="2">
        <v>0</v>
      </c>
      <c r="AS65" s="2">
        <v>0</v>
      </c>
      <c r="AT65" s="2">
        <v>70</v>
      </c>
      <c r="AU65" s="2">
        <v>10</v>
      </c>
      <c r="AV65" s="2">
        <v>1</v>
      </c>
      <c r="AW65" s="2">
        <v>1</v>
      </c>
      <c r="AZ65" s="2">
        <v>1</v>
      </c>
      <c r="BA65" s="2">
        <v>1</v>
      </c>
      <c r="BB65" s="2">
        <v>1</v>
      </c>
      <c r="BC65" s="2">
        <v>1</v>
      </c>
      <c r="BD65" s="2" t="s">
        <v>3</v>
      </c>
      <c r="BE65" s="2" t="s">
        <v>3</v>
      </c>
      <c r="BF65" s="2" t="s">
        <v>3</v>
      </c>
      <c r="BG65" s="2" t="s">
        <v>3</v>
      </c>
      <c r="BH65" s="2">
        <v>0</v>
      </c>
      <c r="BI65" s="2">
        <v>4</v>
      </c>
      <c r="BJ65" s="2" t="s">
        <v>17</v>
      </c>
      <c r="BM65" s="2">
        <v>0</v>
      </c>
      <c r="BN65" s="2">
        <v>0</v>
      </c>
      <c r="BO65" s="2" t="s">
        <v>3</v>
      </c>
      <c r="BP65" s="2">
        <v>0</v>
      </c>
      <c r="BQ65" s="2">
        <v>1</v>
      </c>
      <c r="BR65" s="2">
        <v>0</v>
      </c>
      <c r="BS65" s="2">
        <v>1</v>
      </c>
      <c r="BT65" s="2">
        <v>1</v>
      </c>
      <c r="BU65" s="2">
        <v>1</v>
      </c>
      <c r="BV65" s="2">
        <v>1</v>
      </c>
      <c r="BW65" s="2">
        <v>1</v>
      </c>
      <c r="BX65" s="2">
        <v>1</v>
      </c>
      <c r="BY65" s="2" t="s">
        <v>3</v>
      </c>
      <c r="BZ65" s="2">
        <v>70</v>
      </c>
      <c r="CA65" s="2">
        <v>10</v>
      </c>
      <c r="CB65" s="2" t="s">
        <v>3</v>
      </c>
      <c r="CE65" s="2">
        <v>0</v>
      </c>
      <c r="CF65" s="2">
        <v>0</v>
      </c>
      <c r="CG65" s="2">
        <v>0</v>
      </c>
      <c r="CM65" s="2">
        <v>0</v>
      </c>
      <c r="CN65" s="2" t="s">
        <v>18</v>
      </c>
      <c r="CO65" s="2">
        <v>0</v>
      </c>
      <c r="CP65" s="2">
        <f t="shared" si="70"/>
        <v>1729.41</v>
      </c>
      <c r="CQ65" s="2">
        <f t="shared" si="71"/>
        <v>2.14</v>
      </c>
      <c r="CR65" s="2">
        <f t="shared" si="91"/>
        <v>7.6020000000000003</v>
      </c>
      <c r="CS65" s="2">
        <f t="shared" si="72"/>
        <v>0.11550000000000001</v>
      </c>
      <c r="CT65" s="2">
        <f t="shared" si="73"/>
        <v>1719.6690000000001</v>
      </c>
      <c r="CU65" s="2">
        <f t="shared" si="74"/>
        <v>0</v>
      </c>
      <c r="CV65" s="2">
        <f t="shared" si="75"/>
        <v>2.4990000000000001</v>
      </c>
      <c r="CW65" s="2">
        <f t="shared" si="76"/>
        <v>0</v>
      </c>
      <c r="CX65" s="2">
        <f t="shared" si="77"/>
        <v>0</v>
      </c>
      <c r="CY65" s="2">
        <f t="shared" si="78"/>
        <v>1203.769</v>
      </c>
      <c r="CZ65" s="2">
        <f t="shared" si="79"/>
        <v>171.96700000000001</v>
      </c>
      <c r="DB65" s="2">
        <v>23</v>
      </c>
      <c r="DC65" s="2" t="s">
        <v>3</v>
      </c>
      <c r="DD65" s="2" t="s">
        <v>3</v>
      </c>
      <c r="DE65" s="2" t="s">
        <v>19</v>
      </c>
      <c r="DF65" s="2" t="s">
        <v>19</v>
      </c>
      <c r="DG65" s="2" t="s">
        <v>19</v>
      </c>
      <c r="DH65" s="2" t="s">
        <v>3</v>
      </c>
      <c r="DI65" s="2" t="s">
        <v>19</v>
      </c>
      <c r="DJ65" s="2" t="s">
        <v>19</v>
      </c>
      <c r="DK65" s="2" t="s">
        <v>3</v>
      </c>
      <c r="DL65" s="2" t="s">
        <v>3</v>
      </c>
      <c r="DM65" s="2" t="s">
        <v>3</v>
      </c>
      <c r="DN65" s="2">
        <v>0</v>
      </c>
      <c r="DO65" s="2">
        <v>0</v>
      </c>
      <c r="DP65" s="2">
        <v>1</v>
      </c>
      <c r="DQ65" s="2">
        <v>1</v>
      </c>
      <c r="DU65" s="2">
        <v>1013</v>
      </c>
      <c r="DV65" s="2" t="s">
        <v>16</v>
      </c>
      <c r="DW65" s="2" t="s">
        <v>16</v>
      </c>
      <c r="DX65" s="2">
        <v>1</v>
      </c>
      <c r="DZ65" s="2" t="s">
        <v>3</v>
      </c>
      <c r="EA65" s="2" t="s">
        <v>3</v>
      </c>
      <c r="EB65" s="2" t="s">
        <v>3</v>
      </c>
      <c r="EC65" s="2" t="s">
        <v>3</v>
      </c>
      <c r="EE65" s="2">
        <v>90740938</v>
      </c>
      <c r="EF65" s="2">
        <v>1</v>
      </c>
      <c r="EG65" s="2" t="s">
        <v>20</v>
      </c>
      <c r="EH65" s="2">
        <v>0</v>
      </c>
      <c r="EI65" s="2" t="s">
        <v>3</v>
      </c>
      <c r="EJ65" s="2">
        <v>4</v>
      </c>
      <c r="EK65" s="2">
        <v>0</v>
      </c>
      <c r="EL65" s="2" t="s">
        <v>21</v>
      </c>
      <c r="EM65" s="2" t="s">
        <v>22</v>
      </c>
      <c r="EO65" s="2" t="s">
        <v>23</v>
      </c>
      <c r="EQ65" s="2">
        <v>0</v>
      </c>
      <c r="ER65" s="2">
        <v>1647.16</v>
      </c>
      <c r="ES65" s="2">
        <v>2.14</v>
      </c>
      <c r="ET65" s="2">
        <v>7.24</v>
      </c>
      <c r="EU65" s="2">
        <v>0.11</v>
      </c>
      <c r="EV65" s="2">
        <v>1637.78</v>
      </c>
      <c r="EW65" s="2">
        <v>2.38</v>
      </c>
      <c r="EX65" s="2">
        <v>0</v>
      </c>
      <c r="EY65" s="2">
        <v>0</v>
      </c>
      <c r="FQ65" s="2">
        <v>0</v>
      </c>
      <c r="FR65" s="2">
        <v>0</v>
      </c>
      <c r="FS65" s="2">
        <v>0</v>
      </c>
      <c r="FX65" s="2">
        <v>70</v>
      </c>
      <c r="FY65" s="2">
        <v>10</v>
      </c>
      <c r="GA65" s="2" t="s">
        <v>3</v>
      </c>
      <c r="GD65" s="2">
        <v>0</v>
      </c>
      <c r="GF65" s="2">
        <v>-173366514</v>
      </c>
      <c r="GG65" s="2">
        <v>2</v>
      </c>
      <c r="GH65" s="2">
        <v>1</v>
      </c>
      <c r="GI65" s="2">
        <v>-2</v>
      </c>
      <c r="GJ65" s="2">
        <v>0</v>
      </c>
      <c r="GK65" s="2">
        <f>ROUND(R65*(R12)/100,2)</f>
        <v>0.13</v>
      </c>
      <c r="GL65" s="2">
        <f t="shared" si="80"/>
        <v>0</v>
      </c>
      <c r="GM65" s="2">
        <f t="shared" si="81"/>
        <v>3105.28</v>
      </c>
      <c r="GN65" s="2">
        <f t="shared" si="82"/>
        <v>0</v>
      </c>
      <c r="GO65" s="2">
        <f t="shared" si="83"/>
        <v>0</v>
      </c>
      <c r="GP65" s="2">
        <f t="shared" si="84"/>
        <v>3105.28</v>
      </c>
      <c r="GR65" s="2">
        <v>0</v>
      </c>
      <c r="GS65" s="2">
        <v>3</v>
      </c>
      <c r="GT65" s="2">
        <v>0</v>
      </c>
      <c r="GU65" s="2" t="s">
        <v>3</v>
      </c>
      <c r="GV65" s="2">
        <f t="shared" si="85"/>
        <v>0</v>
      </c>
      <c r="GW65" s="2">
        <v>1</v>
      </c>
      <c r="GX65" s="2">
        <f t="shared" si="86"/>
        <v>0</v>
      </c>
      <c r="HA65" s="2">
        <v>0</v>
      </c>
      <c r="HB65" s="2">
        <v>0</v>
      </c>
      <c r="HC65" s="2">
        <f t="shared" si="87"/>
        <v>0</v>
      </c>
      <c r="HE65" s="2" t="s">
        <v>3</v>
      </c>
      <c r="HF65" s="2" t="s">
        <v>3</v>
      </c>
      <c r="HM65" s="2" t="s">
        <v>3</v>
      </c>
      <c r="HN65" s="2" t="s">
        <v>3</v>
      </c>
      <c r="HO65" s="2" t="s">
        <v>3</v>
      </c>
      <c r="HP65" s="2" t="s">
        <v>3</v>
      </c>
      <c r="HQ65" s="2" t="s">
        <v>3</v>
      </c>
      <c r="HS65" s="2">
        <v>0</v>
      </c>
      <c r="IK65" s="2">
        <v>0</v>
      </c>
    </row>
    <row r="66" spans="1:245" x14ac:dyDescent="0.2">
      <c r="A66" s="2">
        <v>18</v>
      </c>
      <c r="B66" s="2">
        <v>1</v>
      </c>
      <c r="C66" s="2">
        <v>112</v>
      </c>
      <c r="E66" s="2" t="s">
        <v>119</v>
      </c>
      <c r="F66" s="2" t="s">
        <v>120</v>
      </c>
      <c r="G66" s="2" t="s">
        <v>121</v>
      </c>
      <c r="H66" s="2" t="s">
        <v>57</v>
      </c>
      <c r="I66" s="2">
        <f>I65*J66</f>
        <v>1</v>
      </c>
      <c r="J66" s="2">
        <v>1</v>
      </c>
      <c r="K66" s="2">
        <v>1</v>
      </c>
      <c r="O66" s="2">
        <f t="shared" si="55"/>
        <v>1663.77</v>
      </c>
      <c r="P66" s="2">
        <f t="shared" si="56"/>
        <v>1663.77</v>
      </c>
      <c r="Q66" s="2">
        <f t="shared" si="57"/>
        <v>0</v>
      </c>
      <c r="R66" s="2">
        <f t="shared" si="58"/>
        <v>0</v>
      </c>
      <c r="S66" s="2">
        <f t="shared" si="59"/>
        <v>0</v>
      </c>
      <c r="T66" s="2">
        <f t="shared" si="60"/>
        <v>0</v>
      </c>
      <c r="U66" s="2">
        <f t="shared" si="61"/>
        <v>0</v>
      </c>
      <c r="V66" s="2">
        <f t="shared" si="62"/>
        <v>0</v>
      </c>
      <c r="W66" s="2">
        <f t="shared" si="63"/>
        <v>0</v>
      </c>
      <c r="X66" s="2">
        <f t="shared" si="64"/>
        <v>0</v>
      </c>
      <c r="Y66" s="2">
        <f t="shared" si="65"/>
        <v>0</v>
      </c>
      <c r="AA66" s="2">
        <v>90973531</v>
      </c>
      <c r="AB66" s="2">
        <f t="shared" si="66"/>
        <v>1663.77</v>
      </c>
      <c r="AC66" s="2">
        <f t="shared" si="67"/>
        <v>1663.77</v>
      </c>
      <c r="AD66" s="2">
        <f>ROUND((((ET66)-(EU66))+AE66),6)</f>
        <v>0</v>
      </c>
      <c r="AE66" s="2">
        <f>ROUND((EU66),6)</f>
        <v>0</v>
      </c>
      <c r="AF66" s="2">
        <f>ROUND((EV66),6)</f>
        <v>0</v>
      </c>
      <c r="AG66" s="2">
        <f t="shared" si="68"/>
        <v>0</v>
      </c>
      <c r="AH66" s="2">
        <f>(EW66)</f>
        <v>0</v>
      </c>
      <c r="AI66" s="2">
        <f>(EX66)</f>
        <v>0</v>
      </c>
      <c r="AJ66" s="2">
        <f t="shared" si="69"/>
        <v>0</v>
      </c>
      <c r="AK66" s="2">
        <v>1663.77</v>
      </c>
      <c r="AL66" s="2">
        <v>1663.77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70</v>
      </c>
      <c r="AU66" s="2">
        <v>10</v>
      </c>
      <c r="AV66" s="2">
        <v>1</v>
      </c>
      <c r="AW66" s="2">
        <v>1</v>
      </c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4</v>
      </c>
      <c r="BJ66" s="2" t="s">
        <v>3</v>
      </c>
      <c r="BM66" s="2">
        <v>0</v>
      </c>
      <c r="BN66" s="2">
        <v>0</v>
      </c>
      <c r="BO66" s="2" t="s">
        <v>3</v>
      </c>
      <c r="BP66" s="2">
        <v>0</v>
      </c>
      <c r="BQ66" s="2">
        <v>1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70</v>
      </c>
      <c r="CA66" s="2">
        <v>10</v>
      </c>
      <c r="CB66" s="2" t="s">
        <v>3</v>
      </c>
      <c r="CE66" s="2">
        <v>0</v>
      </c>
      <c r="CF66" s="2">
        <v>0</v>
      </c>
      <c r="CG66" s="2">
        <v>0</v>
      </c>
      <c r="CM66" s="2">
        <v>0</v>
      </c>
      <c r="CN66" s="2" t="s">
        <v>3</v>
      </c>
      <c r="CO66" s="2">
        <v>0</v>
      </c>
      <c r="CP66" s="2">
        <f t="shared" si="70"/>
        <v>1663.77</v>
      </c>
      <c r="CQ66" s="2">
        <f t="shared" si="71"/>
        <v>1663.77</v>
      </c>
      <c r="CR66" s="2">
        <f>((((ET66)*BB66-(EU66)*BS66)+AE66*BS66)*AV66)</f>
        <v>0</v>
      </c>
      <c r="CS66" s="2">
        <f t="shared" si="72"/>
        <v>0</v>
      </c>
      <c r="CT66" s="2">
        <f t="shared" si="73"/>
        <v>0</v>
      </c>
      <c r="CU66" s="2">
        <f t="shared" si="74"/>
        <v>0</v>
      </c>
      <c r="CV66" s="2">
        <f t="shared" si="75"/>
        <v>0</v>
      </c>
      <c r="CW66" s="2">
        <f t="shared" si="76"/>
        <v>0</v>
      </c>
      <c r="CX66" s="2">
        <f t="shared" si="77"/>
        <v>0</v>
      </c>
      <c r="CY66" s="2">
        <f t="shared" si="78"/>
        <v>0</v>
      </c>
      <c r="CZ66" s="2">
        <f t="shared" si="79"/>
        <v>0</v>
      </c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U66" s="2">
        <v>1013</v>
      </c>
      <c r="DV66" s="2" t="s">
        <v>57</v>
      </c>
      <c r="DW66" s="2" t="s">
        <v>57</v>
      </c>
      <c r="DX66" s="2">
        <v>1</v>
      </c>
      <c r="DZ66" s="2" t="s">
        <v>3</v>
      </c>
      <c r="EA66" s="2" t="s">
        <v>3</v>
      </c>
      <c r="EB66" s="2" t="s">
        <v>3</v>
      </c>
      <c r="EC66" s="2" t="s">
        <v>3</v>
      </c>
      <c r="EE66" s="2">
        <v>90740938</v>
      </c>
      <c r="EF66" s="2">
        <v>1</v>
      </c>
      <c r="EG66" s="2" t="s">
        <v>20</v>
      </c>
      <c r="EH66" s="2">
        <v>0</v>
      </c>
      <c r="EI66" s="2" t="s">
        <v>3</v>
      </c>
      <c r="EJ66" s="2">
        <v>4</v>
      </c>
      <c r="EK66" s="2">
        <v>0</v>
      </c>
      <c r="EL66" s="2" t="s">
        <v>21</v>
      </c>
      <c r="EM66" s="2" t="s">
        <v>22</v>
      </c>
      <c r="EO66" s="2" t="s">
        <v>3</v>
      </c>
      <c r="EQ66" s="2">
        <v>0</v>
      </c>
      <c r="ER66" s="2">
        <v>1663.77</v>
      </c>
      <c r="ES66" s="2">
        <v>1663.77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Z66" s="2">
        <v>5</v>
      </c>
      <c r="FC66" s="2">
        <v>1</v>
      </c>
      <c r="FD66" s="2">
        <v>18</v>
      </c>
      <c r="FF66" s="2">
        <v>1990</v>
      </c>
      <c r="FQ66" s="2">
        <v>0</v>
      </c>
      <c r="FR66" s="2">
        <v>0</v>
      </c>
      <c r="FS66" s="2">
        <v>0</v>
      </c>
      <c r="FX66" s="2">
        <v>70</v>
      </c>
      <c r="FY66" s="2">
        <v>10</v>
      </c>
      <c r="GA66" s="2" t="s">
        <v>122</v>
      </c>
      <c r="GD66" s="2">
        <v>0</v>
      </c>
      <c r="GF66" s="2">
        <v>-1742523515</v>
      </c>
      <c r="GG66" s="2">
        <v>2</v>
      </c>
      <c r="GH66" s="2">
        <v>3</v>
      </c>
      <c r="GI66" s="2">
        <v>-2</v>
      </c>
      <c r="GJ66" s="2">
        <v>0</v>
      </c>
      <c r="GK66" s="2">
        <f>ROUND(R66*(R12)/100,2)</f>
        <v>0</v>
      </c>
      <c r="GL66" s="2">
        <f t="shared" si="80"/>
        <v>0</v>
      </c>
      <c r="GM66" s="2">
        <f t="shared" si="81"/>
        <v>1663.77</v>
      </c>
      <c r="GN66" s="2">
        <f t="shared" si="82"/>
        <v>0</v>
      </c>
      <c r="GO66" s="2">
        <f t="shared" si="83"/>
        <v>0</v>
      </c>
      <c r="GP66" s="2">
        <f t="shared" si="84"/>
        <v>1663.77</v>
      </c>
      <c r="GR66" s="2">
        <v>1</v>
      </c>
      <c r="GS66" s="2">
        <v>1</v>
      </c>
      <c r="GT66" s="2">
        <v>0</v>
      </c>
      <c r="GU66" s="2" t="s">
        <v>3</v>
      </c>
      <c r="GV66" s="2">
        <f t="shared" si="85"/>
        <v>0</v>
      </c>
      <c r="GW66" s="2">
        <v>1</v>
      </c>
      <c r="GX66" s="2">
        <f t="shared" si="86"/>
        <v>0</v>
      </c>
      <c r="HA66" s="2">
        <v>0</v>
      </c>
      <c r="HB66" s="2">
        <v>0</v>
      </c>
      <c r="HC66" s="2">
        <f t="shared" si="87"/>
        <v>0</v>
      </c>
      <c r="HE66" s="2" t="s">
        <v>59</v>
      </c>
      <c r="HF66" s="2" t="s">
        <v>32</v>
      </c>
      <c r="HM66" s="2" t="s">
        <v>3</v>
      </c>
      <c r="HN66" s="2" t="s">
        <v>3</v>
      </c>
      <c r="HO66" s="2" t="s">
        <v>3</v>
      </c>
      <c r="HP66" s="2" t="s">
        <v>3</v>
      </c>
      <c r="HQ66" s="2" t="s">
        <v>3</v>
      </c>
      <c r="HS66" s="2">
        <v>0</v>
      </c>
      <c r="IK66" s="2">
        <v>0</v>
      </c>
    </row>
    <row r="67" spans="1:245" x14ac:dyDescent="0.2">
      <c r="A67" s="2">
        <v>17</v>
      </c>
      <c r="B67" s="2">
        <v>1</v>
      </c>
      <c r="C67" s="2">
        <f>ROW(SmtRes!A114)</f>
        <v>114</v>
      </c>
      <c r="D67" s="2">
        <f>ROW(EtalonRes!A108)</f>
        <v>108</v>
      </c>
      <c r="E67" s="2" t="s">
        <v>3</v>
      </c>
      <c r="F67" s="2" t="s">
        <v>33</v>
      </c>
      <c r="G67" s="2" t="s">
        <v>34</v>
      </c>
      <c r="H67" s="2" t="s">
        <v>16</v>
      </c>
      <c r="I67" s="2">
        <v>1</v>
      </c>
      <c r="J67" s="2">
        <v>0</v>
      </c>
      <c r="K67" s="2">
        <v>1</v>
      </c>
      <c r="O67" s="2">
        <f t="shared" si="55"/>
        <v>665.35</v>
      </c>
      <c r="P67" s="2">
        <f t="shared" si="56"/>
        <v>0.61</v>
      </c>
      <c r="Q67" s="2">
        <f t="shared" si="57"/>
        <v>0</v>
      </c>
      <c r="R67" s="2">
        <f t="shared" si="58"/>
        <v>0</v>
      </c>
      <c r="S67" s="2">
        <f t="shared" si="59"/>
        <v>664.74</v>
      </c>
      <c r="T67" s="2">
        <f t="shared" si="60"/>
        <v>0</v>
      </c>
      <c r="U67" s="2">
        <f t="shared" si="61"/>
        <v>0.96600000000000008</v>
      </c>
      <c r="V67" s="2">
        <f t="shared" si="62"/>
        <v>0</v>
      </c>
      <c r="W67" s="2">
        <f t="shared" si="63"/>
        <v>0</v>
      </c>
      <c r="X67" s="2">
        <f t="shared" si="64"/>
        <v>465.32</v>
      </c>
      <c r="Y67" s="2">
        <f t="shared" si="65"/>
        <v>66.47</v>
      </c>
      <c r="AA67" s="2">
        <v>-1</v>
      </c>
      <c r="AB67" s="2">
        <f t="shared" si="66"/>
        <v>665.35450000000003</v>
      </c>
      <c r="AC67" s="2">
        <f t="shared" si="67"/>
        <v>0.61</v>
      </c>
      <c r="AD67" s="2">
        <f>ROUND(((((ET67*1.05))-((EU67*1.05)))+AE67),6)</f>
        <v>0</v>
      </c>
      <c r="AE67" s="2">
        <f>ROUND(((EU67*1.05)),6)</f>
        <v>0</v>
      </c>
      <c r="AF67" s="2">
        <f>ROUND(((EV67*1.05)),6)</f>
        <v>664.74450000000002</v>
      </c>
      <c r="AG67" s="2">
        <f t="shared" si="68"/>
        <v>0</v>
      </c>
      <c r="AH67" s="2">
        <f>((EW67*1.05))</f>
        <v>0.96600000000000008</v>
      </c>
      <c r="AI67" s="2">
        <f>((EX67*1.05))</f>
        <v>0</v>
      </c>
      <c r="AJ67" s="2">
        <f t="shared" si="69"/>
        <v>0</v>
      </c>
      <c r="AK67" s="2">
        <v>633.70000000000005</v>
      </c>
      <c r="AL67" s="2">
        <v>0.61</v>
      </c>
      <c r="AM67" s="2">
        <v>0</v>
      </c>
      <c r="AN67" s="2">
        <v>0</v>
      </c>
      <c r="AO67" s="2">
        <v>633.09</v>
      </c>
      <c r="AP67" s="2">
        <v>0</v>
      </c>
      <c r="AQ67" s="2">
        <v>0.92</v>
      </c>
      <c r="AR67" s="2">
        <v>0</v>
      </c>
      <c r="AS67" s="2">
        <v>0</v>
      </c>
      <c r="AT67" s="2">
        <v>70</v>
      </c>
      <c r="AU67" s="2">
        <v>10</v>
      </c>
      <c r="AV67" s="2">
        <v>1</v>
      </c>
      <c r="AW67" s="2">
        <v>1</v>
      </c>
      <c r="AZ67" s="2">
        <v>1</v>
      </c>
      <c r="BA67" s="2">
        <v>1</v>
      </c>
      <c r="BB67" s="2">
        <v>1</v>
      </c>
      <c r="BC67" s="2">
        <v>1</v>
      </c>
      <c r="BD67" s="2" t="s">
        <v>3</v>
      </c>
      <c r="BE67" s="2" t="s">
        <v>3</v>
      </c>
      <c r="BF67" s="2" t="s">
        <v>3</v>
      </c>
      <c r="BG67" s="2" t="s">
        <v>3</v>
      </c>
      <c r="BH67" s="2">
        <v>0</v>
      </c>
      <c r="BI67" s="2">
        <v>4</v>
      </c>
      <c r="BJ67" s="2" t="s">
        <v>35</v>
      </c>
      <c r="BM67" s="2">
        <v>0</v>
      </c>
      <c r="BN67" s="2">
        <v>0</v>
      </c>
      <c r="BO67" s="2" t="s">
        <v>3</v>
      </c>
      <c r="BP67" s="2">
        <v>0</v>
      </c>
      <c r="BQ67" s="2">
        <v>1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3</v>
      </c>
      <c r="BZ67" s="2">
        <v>70</v>
      </c>
      <c r="CA67" s="2">
        <v>10</v>
      </c>
      <c r="CB67" s="2" t="s">
        <v>3</v>
      </c>
      <c r="CE67" s="2">
        <v>0</v>
      </c>
      <c r="CF67" s="2">
        <v>0</v>
      </c>
      <c r="CG67" s="2">
        <v>0</v>
      </c>
      <c r="CM67" s="2">
        <v>0</v>
      </c>
      <c r="CN67" s="2" t="s">
        <v>18</v>
      </c>
      <c r="CO67" s="2">
        <v>0</v>
      </c>
      <c r="CP67" s="2">
        <f t="shared" si="70"/>
        <v>665.35</v>
      </c>
      <c r="CQ67" s="2">
        <f t="shared" si="71"/>
        <v>0.61</v>
      </c>
      <c r="CR67" s="2">
        <f>(((((ET67*1.05))*BB67-((EU67*1.05))*BS67)+AE67*BS67)*AV67)</f>
        <v>0</v>
      </c>
      <c r="CS67" s="2">
        <f t="shared" si="72"/>
        <v>0</v>
      </c>
      <c r="CT67" s="2">
        <f t="shared" si="73"/>
        <v>664.74450000000002</v>
      </c>
      <c r="CU67" s="2">
        <f t="shared" si="74"/>
        <v>0</v>
      </c>
      <c r="CV67" s="2">
        <f t="shared" si="75"/>
        <v>0.96600000000000008</v>
      </c>
      <c r="CW67" s="2">
        <f t="shared" si="76"/>
        <v>0</v>
      </c>
      <c r="CX67" s="2">
        <f t="shared" si="77"/>
        <v>0</v>
      </c>
      <c r="CY67" s="2">
        <f t="shared" si="78"/>
        <v>465.31800000000004</v>
      </c>
      <c r="CZ67" s="2">
        <f t="shared" si="79"/>
        <v>66.47399999999999</v>
      </c>
      <c r="DB67" s="2">
        <v>24</v>
      </c>
      <c r="DC67" s="2" t="s">
        <v>3</v>
      </c>
      <c r="DD67" s="2" t="s">
        <v>3</v>
      </c>
      <c r="DE67" s="2" t="s">
        <v>19</v>
      </c>
      <c r="DF67" s="2" t="s">
        <v>19</v>
      </c>
      <c r="DG67" s="2" t="s">
        <v>19</v>
      </c>
      <c r="DH67" s="2" t="s">
        <v>3</v>
      </c>
      <c r="DI67" s="2" t="s">
        <v>19</v>
      </c>
      <c r="DJ67" s="2" t="s">
        <v>19</v>
      </c>
      <c r="DK67" s="2" t="s">
        <v>3</v>
      </c>
      <c r="DL67" s="2" t="s">
        <v>3</v>
      </c>
      <c r="DM67" s="2" t="s">
        <v>3</v>
      </c>
      <c r="DN67" s="2">
        <v>0</v>
      </c>
      <c r="DO67" s="2">
        <v>0</v>
      </c>
      <c r="DP67" s="2">
        <v>1</v>
      </c>
      <c r="DQ67" s="2">
        <v>1</v>
      </c>
      <c r="DU67" s="2">
        <v>1013</v>
      </c>
      <c r="DV67" s="2" t="s">
        <v>16</v>
      </c>
      <c r="DW67" s="2" t="s">
        <v>16</v>
      </c>
      <c r="DX67" s="2">
        <v>1</v>
      </c>
      <c r="DZ67" s="2" t="s">
        <v>3</v>
      </c>
      <c r="EA67" s="2" t="s">
        <v>3</v>
      </c>
      <c r="EB67" s="2" t="s">
        <v>3</v>
      </c>
      <c r="EC67" s="2" t="s">
        <v>3</v>
      </c>
      <c r="EE67" s="2">
        <v>90740938</v>
      </c>
      <c r="EF67" s="2">
        <v>1</v>
      </c>
      <c r="EG67" s="2" t="s">
        <v>20</v>
      </c>
      <c r="EH67" s="2">
        <v>0</v>
      </c>
      <c r="EI67" s="2" t="s">
        <v>3</v>
      </c>
      <c r="EJ67" s="2">
        <v>4</v>
      </c>
      <c r="EK67" s="2">
        <v>0</v>
      </c>
      <c r="EL67" s="2" t="s">
        <v>21</v>
      </c>
      <c r="EM67" s="2" t="s">
        <v>22</v>
      </c>
      <c r="EO67" s="2" t="s">
        <v>23</v>
      </c>
      <c r="EQ67" s="2">
        <v>1024</v>
      </c>
      <c r="ER67" s="2">
        <v>633.70000000000005</v>
      </c>
      <c r="ES67" s="2">
        <v>0.61</v>
      </c>
      <c r="ET67" s="2">
        <v>0</v>
      </c>
      <c r="EU67" s="2">
        <v>0</v>
      </c>
      <c r="EV67" s="2">
        <v>633.09</v>
      </c>
      <c r="EW67" s="2">
        <v>0.92</v>
      </c>
      <c r="EX67" s="2">
        <v>0</v>
      </c>
      <c r="EY67" s="2">
        <v>0</v>
      </c>
      <c r="FQ67" s="2">
        <v>0</v>
      </c>
      <c r="FR67" s="2">
        <v>0</v>
      </c>
      <c r="FS67" s="2">
        <v>0</v>
      </c>
      <c r="FX67" s="2">
        <v>70</v>
      </c>
      <c r="FY67" s="2">
        <v>10</v>
      </c>
      <c r="GA67" s="2" t="s">
        <v>3</v>
      </c>
      <c r="GD67" s="2">
        <v>0</v>
      </c>
      <c r="GF67" s="2">
        <v>1402171177</v>
      </c>
      <c r="GG67" s="2">
        <v>2</v>
      </c>
      <c r="GH67" s="2">
        <v>1</v>
      </c>
      <c r="GI67" s="2">
        <v>-2</v>
      </c>
      <c r="GJ67" s="2">
        <v>0</v>
      </c>
      <c r="GK67" s="2">
        <f>ROUND(R67*(R12)/100,2)</f>
        <v>0</v>
      </c>
      <c r="GL67" s="2">
        <f t="shared" si="80"/>
        <v>0</v>
      </c>
      <c r="GM67" s="2">
        <f t="shared" si="81"/>
        <v>1197.1400000000001</v>
      </c>
      <c r="GN67" s="2">
        <f t="shared" si="82"/>
        <v>0</v>
      </c>
      <c r="GO67" s="2">
        <f t="shared" si="83"/>
        <v>0</v>
      </c>
      <c r="GP67" s="2">
        <f t="shared" si="84"/>
        <v>1197.1400000000001</v>
      </c>
      <c r="GR67" s="2">
        <v>0</v>
      </c>
      <c r="GS67" s="2">
        <v>3</v>
      </c>
      <c r="GT67" s="2">
        <v>0</v>
      </c>
      <c r="GU67" s="2" t="s">
        <v>3</v>
      </c>
      <c r="GV67" s="2">
        <f t="shared" si="85"/>
        <v>0</v>
      </c>
      <c r="GW67" s="2">
        <v>1</v>
      </c>
      <c r="GX67" s="2">
        <f t="shared" si="86"/>
        <v>0</v>
      </c>
      <c r="HA67" s="2">
        <v>0</v>
      </c>
      <c r="HB67" s="2">
        <v>0</v>
      </c>
      <c r="HC67" s="2">
        <f t="shared" si="87"/>
        <v>0</v>
      </c>
      <c r="HE67" s="2" t="s">
        <v>3</v>
      </c>
      <c r="HF67" s="2" t="s">
        <v>3</v>
      </c>
      <c r="HM67" s="2" t="s">
        <v>3</v>
      </c>
      <c r="HN67" s="2" t="s">
        <v>3</v>
      </c>
      <c r="HO67" s="2" t="s">
        <v>3</v>
      </c>
      <c r="HP67" s="2" t="s">
        <v>3</v>
      </c>
      <c r="HQ67" s="2" t="s">
        <v>3</v>
      </c>
      <c r="HS67" s="2">
        <v>0</v>
      </c>
      <c r="IK67" s="2">
        <v>0</v>
      </c>
    </row>
    <row r="68" spans="1:245" x14ac:dyDescent="0.2">
      <c r="A68" s="2">
        <v>17</v>
      </c>
      <c r="B68" s="2">
        <v>1</v>
      </c>
      <c r="C68" s="2">
        <f>ROW(SmtRes!A117)</f>
        <v>117</v>
      </c>
      <c r="D68" s="2">
        <f>ROW(EtalonRes!A110)</f>
        <v>110</v>
      </c>
      <c r="E68" s="2" t="s">
        <v>3</v>
      </c>
      <c r="F68" s="2" t="s">
        <v>123</v>
      </c>
      <c r="G68" s="2" t="s">
        <v>124</v>
      </c>
      <c r="H68" s="2" t="s">
        <v>16</v>
      </c>
      <c r="I68" s="2">
        <v>1</v>
      </c>
      <c r="J68" s="2">
        <v>0</v>
      </c>
      <c r="K68" s="2">
        <v>1</v>
      </c>
      <c r="O68" s="2">
        <f t="shared" si="55"/>
        <v>737.91</v>
      </c>
      <c r="P68" s="2">
        <f t="shared" si="56"/>
        <v>0.91</v>
      </c>
      <c r="Q68" s="2">
        <f t="shared" si="57"/>
        <v>0</v>
      </c>
      <c r="R68" s="2">
        <f t="shared" si="58"/>
        <v>0</v>
      </c>
      <c r="S68" s="2">
        <f t="shared" si="59"/>
        <v>737</v>
      </c>
      <c r="T68" s="2">
        <f t="shared" si="60"/>
        <v>0</v>
      </c>
      <c r="U68" s="2">
        <f t="shared" si="61"/>
        <v>1.0710000000000002</v>
      </c>
      <c r="V68" s="2">
        <f t="shared" si="62"/>
        <v>0</v>
      </c>
      <c r="W68" s="2">
        <f t="shared" si="63"/>
        <v>0</v>
      </c>
      <c r="X68" s="2">
        <f t="shared" si="64"/>
        <v>515.9</v>
      </c>
      <c r="Y68" s="2">
        <f t="shared" si="65"/>
        <v>73.7</v>
      </c>
      <c r="AA68" s="2">
        <v>-1</v>
      </c>
      <c r="AB68" s="2">
        <f t="shared" si="66"/>
        <v>737.90499999999997</v>
      </c>
      <c r="AC68" s="2">
        <f t="shared" si="67"/>
        <v>0.91</v>
      </c>
      <c r="AD68" s="2">
        <f>ROUND(((((ET68*1.05))-((EU68*1.05)))+AE68),6)</f>
        <v>0</v>
      </c>
      <c r="AE68" s="2">
        <f>ROUND(((EU68*1.05)),6)</f>
        <v>0</v>
      </c>
      <c r="AF68" s="2">
        <f>ROUND(((EV68*1.05)),6)</f>
        <v>736.995</v>
      </c>
      <c r="AG68" s="2">
        <f t="shared" si="68"/>
        <v>0</v>
      </c>
      <c r="AH68" s="2">
        <f>((EW68*1.05))</f>
        <v>1.0710000000000002</v>
      </c>
      <c r="AI68" s="2">
        <f>((EX68*1.05))</f>
        <v>0</v>
      </c>
      <c r="AJ68" s="2">
        <f t="shared" si="69"/>
        <v>0</v>
      </c>
      <c r="AK68" s="2">
        <v>702.81</v>
      </c>
      <c r="AL68" s="2">
        <v>0.91</v>
      </c>
      <c r="AM68" s="2">
        <v>0</v>
      </c>
      <c r="AN68" s="2">
        <v>0</v>
      </c>
      <c r="AO68" s="2">
        <v>701.9</v>
      </c>
      <c r="AP68" s="2">
        <v>0</v>
      </c>
      <c r="AQ68" s="2">
        <v>1.02</v>
      </c>
      <c r="AR68" s="2">
        <v>0</v>
      </c>
      <c r="AS68" s="2">
        <v>0</v>
      </c>
      <c r="AT68" s="2">
        <v>70</v>
      </c>
      <c r="AU68" s="2">
        <v>10</v>
      </c>
      <c r="AV68" s="2">
        <v>1</v>
      </c>
      <c r="AW68" s="2">
        <v>1</v>
      </c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0</v>
      </c>
      <c r="BI68" s="2">
        <v>4</v>
      </c>
      <c r="BJ68" s="2" t="s">
        <v>125</v>
      </c>
      <c r="BM68" s="2">
        <v>0</v>
      </c>
      <c r="BN68" s="2">
        <v>0</v>
      </c>
      <c r="BO68" s="2" t="s">
        <v>3</v>
      </c>
      <c r="BP68" s="2">
        <v>0</v>
      </c>
      <c r="BQ68" s="2">
        <v>1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70</v>
      </c>
      <c r="CA68" s="2">
        <v>10</v>
      </c>
      <c r="CB68" s="2" t="s">
        <v>3</v>
      </c>
      <c r="CE68" s="2">
        <v>0</v>
      </c>
      <c r="CF68" s="2">
        <v>0</v>
      </c>
      <c r="CG68" s="2">
        <v>0</v>
      </c>
      <c r="CM68" s="2">
        <v>0</v>
      </c>
      <c r="CN68" s="2" t="s">
        <v>18</v>
      </c>
      <c r="CO68" s="2">
        <v>0</v>
      </c>
      <c r="CP68" s="2">
        <f t="shared" si="70"/>
        <v>737.91</v>
      </c>
      <c r="CQ68" s="2">
        <f t="shared" si="71"/>
        <v>0.91</v>
      </c>
      <c r="CR68" s="2">
        <f>(((((ET68*1.05))*BB68-((EU68*1.05))*BS68)+AE68*BS68)*AV68)</f>
        <v>0</v>
      </c>
      <c r="CS68" s="2">
        <f t="shared" si="72"/>
        <v>0</v>
      </c>
      <c r="CT68" s="2">
        <f t="shared" si="73"/>
        <v>736.995</v>
      </c>
      <c r="CU68" s="2">
        <f t="shared" si="74"/>
        <v>0</v>
      </c>
      <c r="CV68" s="2">
        <f t="shared" si="75"/>
        <v>1.0710000000000002</v>
      </c>
      <c r="CW68" s="2">
        <f t="shared" si="76"/>
        <v>0</v>
      </c>
      <c r="CX68" s="2">
        <f t="shared" si="77"/>
        <v>0</v>
      </c>
      <c r="CY68" s="2">
        <f t="shared" si="78"/>
        <v>515.9</v>
      </c>
      <c r="CZ68" s="2">
        <f t="shared" si="79"/>
        <v>73.7</v>
      </c>
      <c r="DB68" s="2">
        <v>25</v>
      </c>
      <c r="DC68" s="2" t="s">
        <v>3</v>
      </c>
      <c r="DD68" s="2" t="s">
        <v>3</v>
      </c>
      <c r="DE68" s="2" t="s">
        <v>19</v>
      </c>
      <c r="DF68" s="2" t="s">
        <v>19</v>
      </c>
      <c r="DG68" s="2" t="s">
        <v>19</v>
      </c>
      <c r="DH68" s="2" t="s">
        <v>3</v>
      </c>
      <c r="DI68" s="2" t="s">
        <v>19</v>
      </c>
      <c r="DJ68" s="2" t="s">
        <v>19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U68" s="2">
        <v>1013</v>
      </c>
      <c r="DV68" s="2" t="s">
        <v>16</v>
      </c>
      <c r="DW68" s="2" t="s">
        <v>16</v>
      </c>
      <c r="DX68" s="2">
        <v>1</v>
      </c>
      <c r="DZ68" s="2" t="s">
        <v>3</v>
      </c>
      <c r="EA68" s="2" t="s">
        <v>3</v>
      </c>
      <c r="EB68" s="2" t="s">
        <v>3</v>
      </c>
      <c r="EC68" s="2" t="s">
        <v>3</v>
      </c>
      <c r="EE68" s="2">
        <v>90740938</v>
      </c>
      <c r="EF68" s="2">
        <v>1</v>
      </c>
      <c r="EG68" s="2" t="s">
        <v>20</v>
      </c>
      <c r="EH68" s="2">
        <v>0</v>
      </c>
      <c r="EI68" s="2" t="s">
        <v>3</v>
      </c>
      <c r="EJ68" s="2">
        <v>4</v>
      </c>
      <c r="EK68" s="2">
        <v>0</v>
      </c>
      <c r="EL68" s="2" t="s">
        <v>21</v>
      </c>
      <c r="EM68" s="2" t="s">
        <v>22</v>
      </c>
      <c r="EO68" s="2" t="s">
        <v>23</v>
      </c>
      <c r="EQ68" s="2">
        <v>1024</v>
      </c>
      <c r="ER68" s="2">
        <v>702.81</v>
      </c>
      <c r="ES68" s="2">
        <v>0.91</v>
      </c>
      <c r="ET68" s="2">
        <v>0</v>
      </c>
      <c r="EU68" s="2">
        <v>0</v>
      </c>
      <c r="EV68" s="2">
        <v>701.9</v>
      </c>
      <c r="EW68" s="2">
        <v>1.02</v>
      </c>
      <c r="EX68" s="2">
        <v>0</v>
      </c>
      <c r="EY68" s="2">
        <v>0</v>
      </c>
      <c r="FQ68" s="2">
        <v>0</v>
      </c>
      <c r="FR68" s="2">
        <v>0</v>
      </c>
      <c r="FS68" s="2">
        <v>0</v>
      </c>
      <c r="FX68" s="2">
        <v>70</v>
      </c>
      <c r="FY68" s="2">
        <v>10</v>
      </c>
      <c r="GA68" s="2" t="s">
        <v>3</v>
      </c>
      <c r="GD68" s="2">
        <v>0</v>
      </c>
      <c r="GF68" s="2">
        <v>904275603</v>
      </c>
      <c r="GG68" s="2">
        <v>2</v>
      </c>
      <c r="GH68" s="2">
        <v>1</v>
      </c>
      <c r="GI68" s="2">
        <v>-2</v>
      </c>
      <c r="GJ68" s="2">
        <v>0</v>
      </c>
      <c r="GK68" s="2">
        <f>ROUND(R68*(R12)/100,2)</f>
        <v>0</v>
      </c>
      <c r="GL68" s="2">
        <f t="shared" si="80"/>
        <v>0</v>
      </c>
      <c r="GM68" s="2">
        <f t="shared" si="81"/>
        <v>1327.51</v>
      </c>
      <c r="GN68" s="2">
        <f t="shared" si="82"/>
        <v>0</v>
      </c>
      <c r="GO68" s="2">
        <f t="shared" si="83"/>
        <v>0</v>
      </c>
      <c r="GP68" s="2">
        <f t="shared" si="84"/>
        <v>1327.51</v>
      </c>
      <c r="GR68" s="2">
        <v>0</v>
      </c>
      <c r="GS68" s="2">
        <v>3</v>
      </c>
      <c r="GT68" s="2">
        <v>0</v>
      </c>
      <c r="GU68" s="2" t="s">
        <v>3</v>
      </c>
      <c r="GV68" s="2">
        <f t="shared" si="85"/>
        <v>0</v>
      </c>
      <c r="GW68" s="2">
        <v>1</v>
      </c>
      <c r="GX68" s="2">
        <f t="shared" si="86"/>
        <v>0</v>
      </c>
      <c r="HA68" s="2">
        <v>0</v>
      </c>
      <c r="HB68" s="2">
        <v>0</v>
      </c>
      <c r="HC68" s="2">
        <f t="shared" si="87"/>
        <v>0</v>
      </c>
      <c r="HE68" s="2" t="s">
        <v>3</v>
      </c>
      <c r="HF68" s="2" t="s">
        <v>3</v>
      </c>
      <c r="HM68" s="2" t="s">
        <v>3</v>
      </c>
      <c r="HN68" s="2" t="s">
        <v>3</v>
      </c>
      <c r="HO68" s="2" t="s">
        <v>3</v>
      </c>
      <c r="HP68" s="2" t="s">
        <v>3</v>
      </c>
      <c r="HQ68" s="2" t="s">
        <v>3</v>
      </c>
      <c r="HS68" s="2">
        <v>0</v>
      </c>
      <c r="IK68" s="2">
        <v>0</v>
      </c>
    </row>
    <row r="69" spans="1:245" x14ac:dyDescent="0.2">
      <c r="A69" s="2">
        <v>18</v>
      </c>
      <c r="B69" s="2">
        <v>1</v>
      </c>
      <c r="C69" s="2">
        <v>117</v>
      </c>
      <c r="E69" s="2" t="s">
        <v>3</v>
      </c>
      <c r="F69" s="2" t="s">
        <v>120</v>
      </c>
      <c r="G69" s="2" t="s">
        <v>121</v>
      </c>
      <c r="H69" s="2" t="s">
        <v>57</v>
      </c>
      <c r="I69" s="2">
        <f>I68*J69</f>
        <v>1</v>
      </c>
      <c r="J69" s="2">
        <v>1</v>
      </c>
      <c r="K69" s="2">
        <v>1</v>
      </c>
      <c r="O69" s="2">
        <f t="shared" si="55"/>
        <v>1663.77</v>
      </c>
      <c r="P69" s="2">
        <f t="shared" si="56"/>
        <v>1663.77</v>
      </c>
      <c r="Q69" s="2">
        <f t="shared" si="57"/>
        <v>0</v>
      </c>
      <c r="R69" s="2">
        <f t="shared" si="58"/>
        <v>0</v>
      </c>
      <c r="S69" s="2">
        <f t="shared" si="59"/>
        <v>0</v>
      </c>
      <c r="T69" s="2">
        <f t="shared" si="60"/>
        <v>0</v>
      </c>
      <c r="U69" s="2">
        <f t="shared" si="61"/>
        <v>0</v>
      </c>
      <c r="V69" s="2">
        <f t="shared" si="62"/>
        <v>0</v>
      </c>
      <c r="W69" s="2">
        <f t="shared" si="63"/>
        <v>0</v>
      </c>
      <c r="X69" s="2">
        <f t="shared" si="64"/>
        <v>0</v>
      </c>
      <c r="Y69" s="2">
        <f t="shared" si="65"/>
        <v>0</v>
      </c>
      <c r="AA69" s="2">
        <v>-1</v>
      </c>
      <c r="AB69" s="2">
        <f t="shared" si="66"/>
        <v>1663.77</v>
      </c>
      <c r="AC69" s="2">
        <f t="shared" si="67"/>
        <v>1663.77</v>
      </c>
      <c r="AD69" s="2">
        <f>ROUND((((ET69)-(EU69))+AE69),6)</f>
        <v>0</v>
      </c>
      <c r="AE69" s="2">
        <f>ROUND((EU69),6)</f>
        <v>0</v>
      </c>
      <c r="AF69" s="2">
        <f>ROUND((EV69),6)</f>
        <v>0</v>
      </c>
      <c r="AG69" s="2">
        <f t="shared" si="68"/>
        <v>0</v>
      </c>
      <c r="AH69" s="2">
        <f>(EW69)</f>
        <v>0</v>
      </c>
      <c r="AI69" s="2">
        <f>(EX69)</f>
        <v>0</v>
      </c>
      <c r="AJ69" s="2">
        <f t="shared" si="69"/>
        <v>0</v>
      </c>
      <c r="AK69" s="2">
        <v>1663.77</v>
      </c>
      <c r="AL69" s="2">
        <v>1663.77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70</v>
      </c>
      <c r="AU69" s="2">
        <v>10</v>
      </c>
      <c r="AV69" s="2">
        <v>1</v>
      </c>
      <c r="AW69" s="2">
        <v>1</v>
      </c>
      <c r="AZ69" s="2">
        <v>1</v>
      </c>
      <c r="BA69" s="2">
        <v>1</v>
      </c>
      <c r="BB69" s="2">
        <v>1</v>
      </c>
      <c r="BC69" s="2">
        <v>1</v>
      </c>
      <c r="BD69" s="2" t="s">
        <v>3</v>
      </c>
      <c r="BE69" s="2" t="s">
        <v>3</v>
      </c>
      <c r="BF69" s="2" t="s">
        <v>3</v>
      </c>
      <c r="BG69" s="2" t="s">
        <v>3</v>
      </c>
      <c r="BH69" s="2">
        <v>3</v>
      </c>
      <c r="BI69" s="2">
        <v>4</v>
      </c>
      <c r="BJ69" s="2" t="s">
        <v>3</v>
      </c>
      <c r="BM69" s="2">
        <v>0</v>
      </c>
      <c r="BN69" s="2">
        <v>0</v>
      </c>
      <c r="BO69" s="2" t="s">
        <v>3</v>
      </c>
      <c r="BP69" s="2">
        <v>0</v>
      </c>
      <c r="BQ69" s="2">
        <v>1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3</v>
      </c>
      <c r="BZ69" s="2">
        <v>70</v>
      </c>
      <c r="CA69" s="2">
        <v>10</v>
      </c>
      <c r="CB69" s="2" t="s">
        <v>3</v>
      </c>
      <c r="CE69" s="2">
        <v>0</v>
      </c>
      <c r="CF69" s="2">
        <v>0</v>
      </c>
      <c r="CG69" s="2">
        <v>0</v>
      </c>
      <c r="CM69" s="2">
        <v>0</v>
      </c>
      <c r="CN69" s="2" t="s">
        <v>3</v>
      </c>
      <c r="CO69" s="2">
        <v>0</v>
      </c>
      <c r="CP69" s="2">
        <f t="shared" si="70"/>
        <v>1663.77</v>
      </c>
      <c r="CQ69" s="2">
        <f t="shared" si="71"/>
        <v>1663.77</v>
      </c>
      <c r="CR69" s="2">
        <f>((((ET69)*BB69-(EU69)*BS69)+AE69*BS69)*AV69)</f>
        <v>0</v>
      </c>
      <c r="CS69" s="2">
        <f t="shared" si="72"/>
        <v>0</v>
      </c>
      <c r="CT69" s="2">
        <f t="shared" si="73"/>
        <v>0</v>
      </c>
      <c r="CU69" s="2">
        <f t="shared" si="74"/>
        <v>0</v>
      </c>
      <c r="CV69" s="2">
        <f t="shared" si="75"/>
        <v>0</v>
      </c>
      <c r="CW69" s="2">
        <f t="shared" si="76"/>
        <v>0</v>
      </c>
      <c r="CX69" s="2">
        <f t="shared" si="77"/>
        <v>0</v>
      </c>
      <c r="CY69" s="2">
        <f t="shared" si="78"/>
        <v>0</v>
      </c>
      <c r="CZ69" s="2">
        <f t="shared" si="79"/>
        <v>0</v>
      </c>
      <c r="DC69" s="2" t="s">
        <v>3</v>
      </c>
      <c r="DD69" s="2" t="s">
        <v>3</v>
      </c>
      <c r="DE69" s="2" t="s">
        <v>3</v>
      </c>
      <c r="DF69" s="2" t="s">
        <v>3</v>
      </c>
      <c r="DG69" s="2" t="s">
        <v>3</v>
      </c>
      <c r="DH69" s="2" t="s">
        <v>3</v>
      </c>
      <c r="DI69" s="2" t="s">
        <v>3</v>
      </c>
      <c r="DJ69" s="2" t="s">
        <v>3</v>
      </c>
      <c r="DK69" s="2" t="s">
        <v>3</v>
      </c>
      <c r="DL69" s="2" t="s">
        <v>3</v>
      </c>
      <c r="DM69" s="2" t="s">
        <v>3</v>
      </c>
      <c r="DN69" s="2">
        <v>0</v>
      </c>
      <c r="DO69" s="2">
        <v>0</v>
      </c>
      <c r="DP69" s="2">
        <v>1</v>
      </c>
      <c r="DQ69" s="2">
        <v>1</v>
      </c>
      <c r="DU69" s="2">
        <v>1013</v>
      </c>
      <c r="DV69" s="2" t="s">
        <v>57</v>
      </c>
      <c r="DW69" s="2" t="s">
        <v>57</v>
      </c>
      <c r="DX69" s="2">
        <v>1</v>
      </c>
      <c r="DZ69" s="2" t="s">
        <v>3</v>
      </c>
      <c r="EA69" s="2" t="s">
        <v>3</v>
      </c>
      <c r="EB69" s="2" t="s">
        <v>3</v>
      </c>
      <c r="EC69" s="2" t="s">
        <v>3</v>
      </c>
      <c r="EE69" s="2">
        <v>90740938</v>
      </c>
      <c r="EF69" s="2">
        <v>1</v>
      </c>
      <c r="EG69" s="2" t="s">
        <v>20</v>
      </c>
      <c r="EH69" s="2">
        <v>0</v>
      </c>
      <c r="EI69" s="2" t="s">
        <v>3</v>
      </c>
      <c r="EJ69" s="2">
        <v>4</v>
      </c>
      <c r="EK69" s="2">
        <v>0</v>
      </c>
      <c r="EL69" s="2" t="s">
        <v>21</v>
      </c>
      <c r="EM69" s="2" t="s">
        <v>22</v>
      </c>
      <c r="EO69" s="2" t="s">
        <v>3</v>
      </c>
      <c r="EQ69" s="2">
        <v>1024</v>
      </c>
      <c r="ER69" s="2">
        <v>1663.77</v>
      </c>
      <c r="ES69" s="2">
        <v>1663.77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Z69" s="2">
        <v>5</v>
      </c>
      <c r="FC69" s="2">
        <v>1</v>
      </c>
      <c r="FD69" s="2">
        <v>18</v>
      </c>
      <c r="FF69" s="2">
        <v>1990</v>
      </c>
      <c r="FQ69" s="2">
        <v>0</v>
      </c>
      <c r="FR69" s="2">
        <v>0</v>
      </c>
      <c r="FS69" s="2">
        <v>0</v>
      </c>
      <c r="FX69" s="2">
        <v>70</v>
      </c>
      <c r="FY69" s="2">
        <v>10</v>
      </c>
      <c r="GA69" s="2" t="s">
        <v>122</v>
      </c>
      <c r="GD69" s="2">
        <v>0</v>
      </c>
      <c r="GF69" s="2">
        <v>-1742523515</v>
      </c>
      <c r="GG69" s="2">
        <v>2</v>
      </c>
      <c r="GH69" s="2">
        <v>3</v>
      </c>
      <c r="GI69" s="2">
        <v>-2</v>
      </c>
      <c r="GJ69" s="2">
        <v>0</v>
      </c>
      <c r="GK69" s="2">
        <f>ROUND(R69*(R12)/100,2)</f>
        <v>0</v>
      </c>
      <c r="GL69" s="2">
        <f t="shared" si="80"/>
        <v>0</v>
      </c>
      <c r="GM69" s="2">
        <f t="shared" si="81"/>
        <v>1663.77</v>
      </c>
      <c r="GN69" s="2">
        <f t="shared" si="82"/>
        <v>0</v>
      </c>
      <c r="GO69" s="2">
        <f t="shared" si="83"/>
        <v>0</v>
      </c>
      <c r="GP69" s="2">
        <f t="shared" si="84"/>
        <v>1663.77</v>
      </c>
      <c r="GR69" s="2">
        <v>1</v>
      </c>
      <c r="GS69" s="2">
        <v>1</v>
      </c>
      <c r="GT69" s="2">
        <v>0</v>
      </c>
      <c r="GU69" s="2" t="s">
        <v>3</v>
      </c>
      <c r="GV69" s="2">
        <f t="shared" si="85"/>
        <v>0</v>
      </c>
      <c r="GW69" s="2">
        <v>1</v>
      </c>
      <c r="GX69" s="2">
        <f t="shared" si="86"/>
        <v>0</v>
      </c>
      <c r="HA69" s="2">
        <v>0</v>
      </c>
      <c r="HB69" s="2">
        <v>0</v>
      </c>
      <c r="HC69" s="2">
        <f t="shared" si="87"/>
        <v>0</v>
      </c>
      <c r="HE69" s="2" t="s">
        <v>59</v>
      </c>
      <c r="HF69" s="2" t="s">
        <v>32</v>
      </c>
      <c r="HM69" s="2" t="s">
        <v>3</v>
      </c>
      <c r="HN69" s="2" t="s">
        <v>3</v>
      </c>
      <c r="HO69" s="2" t="s">
        <v>3</v>
      </c>
      <c r="HP69" s="2" t="s">
        <v>3</v>
      </c>
      <c r="HQ69" s="2" t="s">
        <v>3</v>
      </c>
      <c r="HS69" s="2">
        <v>0</v>
      </c>
      <c r="IK69" s="2">
        <v>0</v>
      </c>
    </row>
    <row r="70" spans="1:245" x14ac:dyDescent="0.2">
      <c r="A70" s="2">
        <v>17</v>
      </c>
      <c r="B70" s="2">
        <v>1</v>
      </c>
      <c r="C70" s="2">
        <f>ROW(SmtRes!A120)</f>
        <v>120</v>
      </c>
      <c r="D70" s="2">
        <f>ROW(EtalonRes!A112)</f>
        <v>112</v>
      </c>
      <c r="E70" s="2" t="s">
        <v>3</v>
      </c>
      <c r="F70" s="2" t="s">
        <v>123</v>
      </c>
      <c r="G70" s="2" t="s">
        <v>124</v>
      </c>
      <c r="H70" s="2" t="s">
        <v>16</v>
      </c>
      <c r="I70" s="2">
        <v>1</v>
      </c>
      <c r="J70" s="2">
        <v>0</v>
      </c>
      <c r="K70" s="2">
        <v>1</v>
      </c>
      <c r="O70" s="2">
        <f t="shared" si="55"/>
        <v>737.91</v>
      </c>
      <c r="P70" s="2">
        <f t="shared" si="56"/>
        <v>0.91</v>
      </c>
      <c r="Q70" s="2">
        <f t="shared" si="57"/>
        <v>0</v>
      </c>
      <c r="R70" s="2">
        <f t="shared" si="58"/>
        <v>0</v>
      </c>
      <c r="S70" s="2">
        <f t="shared" si="59"/>
        <v>737</v>
      </c>
      <c r="T70" s="2">
        <f t="shared" si="60"/>
        <v>0</v>
      </c>
      <c r="U70" s="2">
        <f t="shared" si="61"/>
        <v>1.0710000000000002</v>
      </c>
      <c r="V70" s="2">
        <f t="shared" si="62"/>
        <v>0</v>
      </c>
      <c r="W70" s="2">
        <f t="shared" si="63"/>
        <v>0</v>
      </c>
      <c r="X70" s="2">
        <f t="shared" si="64"/>
        <v>515.9</v>
      </c>
      <c r="Y70" s="2">
        <f t="shared" si="65"/>
        <v>73.7</v>
      </c>
      <c r="AA70" s="2">
        <v>-1</v>
      </c>
      <c r="AB70" s="2">
        <f t="shared" si="66"/>
        <v>737.90499999999997</v>
      </c>
      <c r="AC70" s="2">
        <f t="shared" si="67"/>
        <v>0.91</v>
      </c>
      <c r="AD70" s="2">
        <f>ROUND(((((ET70*1.05))-((EU70*1.05)))+AE70),6)</f>
        <v>0</v>
      </c>
      <c r="AE70" s="2">
        <f>ROUND(((EU70*1.05)),6)</f>
        <v>0</v>
      </c>
      <c r="AF70" s="2">
        <f>ROUND(((EV70*1.05)),6)</f>
        <v>736.995</v>
      </c>
      <c r="AG70" s="2">
        <f t="shared" si="68"/>
        <v>0</v>
      </c>
      <c r="AH70" s="2">
        <f>((EW70*1.05))</f>
        <v>1.0710000000000002</v>
      </c>
      <c r="AI70" s="2">
        <f>((EX70*1.05))</f>
        <v>0</v>
      </c>
      <c r="AJ70" s="2">
        <f t="shared" si="69"/>
        <v>0</v>
      </c>
      <c r="AK70" s="2">
        <v>702.81</v>
      </c>
      <c r="AL70" s="2">
        <v>0.91</v>
      </c>
      <c r="AM70" s="2">
        <v>0</v>
      </c>
      <c r="AN70" s="2">
        <v>0</v>
      </c>
      <c r="AO70" s="2">
        <v>701.9</v>
      </c>
      <c r="AP70" s="2">
        <v>0</v>
      </c>
      <c r="AQ70" s="2">
        <v>1.02</v>
      </c>
      <c r="AR70" s="2">
        <v>0</v>
      </c>
      <c r="AS70" s="2">
        <v>0</v>
      </c>
      <c r="AT70" s="2">
        <v>70</v>
      </c>
      <c r="AU70" s="2">
        <v>10</v>
      </c>
      <c r="AV70" s="2">
        <v>1</v>
      </c>
      <c r="AW70" s="2">
        <v>1</v>
      </c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0</v>
      </c>
      <c r="BI70" s="2">
        <v>4</v>
      </c>
      <c r="BJ70" s="2" t="s">
        <v>125</v>
      </c>
      <c r="BM70" s="2">
        <v>0</v>
      </c>
      <c r="BN70" s="2">
        <v>0</v>
      </c>
      <c r="BO70" s="2" t="s">
        <v>3</v>
      </c>
      <c r="BP70" s="2">
        <v>0</v>
      </c>
      <c r="BQ70" s="2">
        <v>1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70</v>
      </c>
      <c r="CA70" s="2">
        <v>10</v>
      </c>
      <c r="CB70" s="2" t="s">
        <v>3</v>
      </c>
      <c r="CE70" s="2">
        <v>0</v>
      </c>
      <c r="CF70" s="2">
        <v>0</v>
      </c>
      <c r="CG70" s="2">
        <v>0</v>
      </c>
      <c r="CM70" s="2">
        <v>0</v>
      </c>
      <c r="CN70" s="2" t="s">
        <v>18</v>
      </c>
      <c r="CO70" s="2">
        <v>0</v>
      </c>
      <c r="CP70" s="2">
        <f t="shared" si="70"/>
        <v>737.91</v>
      </c>
      <c r="CQ70" s="2">
        <f t="shared" si="71"/>
        <v>0.91</v>
      </c>
      <c r="CR70" s="2">
        <f>(((((ET70*1.05))*BB70-((EU70*1.05))*BS70)+AE70*BS70)*AV70)</f>
        <v>0</v>
      </c>
      <c r="CS70" s="2">
        <f t="shared" si="72"/>
        <v>0</v>
      </c>
      <c r="CT70" s="2">
        <f t="shared" si="73"/>
        <v>736.995</v>
      </c>
      <c r="CU70" s="2">
        <f t="shared" si="74"/>
        <v>0</v>
      </c>
      <c r="CV70" s="2">
        <f t="shared" si="75"/>
        <v>1.0710000000000002</v>
      </c>
      <c r="CW70" s="2">
        <f t="shared" si="76"/>
        <v>0</v>
      </c>
      <c r="CX70" s="2">
        <f t="shared" si="77"/>
        <v>0</v>
      </c>
      <c r="CY70" s="2">
        <f t="shared" si="78"/>
        <v>515.9</v>
      </c>
      <c r="CZ70" s="2">
        <f t="shared" si="79"/>
        <v>73.7</v>
      </c>
      <c r="DB70" s="2">
        <v>26</v>
      </c>
      <c r="DC70" s="2" t="s">
        <v>3</v>
      </c>
      <c r="DD70" s="2" t="s">
        <v>3</v>
      </c>
      <c r="DE70" s="2" t="s">
        <v>19</v>
      </c>
      <c r="DF70" s="2" t="s">
        <v>19</v>
      </c>
      <c r="DG70" s="2" t="s">
        <v>19</v>
      </c>
      <c r="DH70" s="2" t="s">
        <v>3</v>
      </c>
      <c r="DI70" s="2" t="s">
        <v>19</v>
      </c>
      <c r="DJ70" s="2" t="s">
        <v>19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U70" s="2">
        <v>1013</v>
      </c>
      <c r="DV70" s="2" t="s">
        <v>16</v>
      </c>
      <c r="DW70" s="2" t="s">
        <v>16</v>
      </c>
      <c r="DX70" s="2">
        <v>1</v>
      </c>
      <c r="DZ70" s="2" t="s">
        <v>3</v>
      </c>
      <c r="EA70" s="2" t="s">
        <v>3</v>
      </c>
      <c r="EB70" s="2" t="s">
        <v>3</v>
      </c>
      <c r="EC70" s="2" t="s">
        <v>3</v>
      </c>
      <c r="EE70" s="2">
        <v>90740938</v>
      </c>
      <c r="EF70" s="2">
        <v>1</v>
      </c>
      <c r="EG70" s="2" t="s">
        <v>20</v>
      </c>
      <c r="EH70" s="2">
        <v>0</v>
      </c>
      <c r="EI70" s="2" t="s">
        <v>3</v>
      </c>
      <c r="EJ70" s="2">
        <v>4</v>
      </c>
      <c r="EK70" s="2">
        <v>0</v>
      </c>
      <c r="EL70" s="2" t="s">
        <v>21</v>
      </c>
      <c r="EM70" s="2" t="s">
        <v>22</v>
      </c>
      <c r="EO70" s="2" t="s">
        <v>23</v>
      </c>
      <c r="EQ70" s="2">
        <v>1024</v>
      </c>
      <c r="ER70" s="2">
        <v>702.81</v>
      </c>
      <c r="ES70" s="2">
        <v>0.91</v>
      </c>
      <c r="ET70" s="2">
        <v>0</v>
      </c>
      <c r="EU70" s="2">
        <v>0</v>
      </c>
      <c r="EV70" s="2">
        <v>701.9</v>
      </c>
      <c r="EW70" s="2">
        <v>1.02</v>
      </c>
      <c r="EX70" s="2">
        <v>0</v>
      </c>
      <c r="EY70" s="2">
        <v>0</v>
      </c>
      <c r="FQ70" s="2">
        <v>0</v>
      </c>
      <c r="FR70" s="2">
        <v>0</v>
      </c>
      <c r="FS70" s="2">
        <v>0</v>
      </c>
      <c r="FX70" s="2">
        <v>70</v>
      </c>
      <c r="FY70" s="2">
        <v>10</v>
      </c>
      <c r="GA70" s="2" t="s">
        <v>3</v>
      </c>
      <c r="GD70" s="2">
        <v>0</v>
      </c>
      <c r="GF70" s="2">
        <v>904275603</v>
      </c>
      <c r="GG70" s="2">
        <v>2</v>
      </c>
      <c r="GH70" s="2">
        <v>1</v>
      </c>
      <c r="GI70" s="2">
        <v>-2</v>
      </c>
      <c r="GJ70" s="2">
        <v>0</v>
      </c>
      <c r="GK70" s="2">
        <f>ROUND(R70*(R12)/100,2)</f>
        <v>0</v>
      </c>
      <c r="GL70" s="2">
        <f t="shared" si="80"/>
        <v>0</v>
      </c>
      <c r="GM70" s="2">
        <f t="shared" si="81"/>
        <v>1327.51</v>
      </c>
      <c r="GN70" s="2">
        <f t="shared" si="82"/>
        <v>0</v>
      </c>
      <c r="GO70" s="2">
        <f t="shared" si="83"/>
        <v>0</v>
      </c>
      <c r="GP70" s="2">
        <f t="shared" si="84"/>
        <v>1327.51</v>
      </c>
      <c r="GR70" s="2">
        <v>0</v>
      </c>
      <c r="GS70" s="2">
        <v>3</v>
      </c>
      <c r="GT70" s="2">
        <v>0</v>
      </c>
      <c r="GU70" s="2" t="s">
        <v>3</v>
      </c>
      <c r="GV70" s="2">
        <f t="shared" si="85"/>
        <v>0</v>
      </c>
      <c r="GW70" s="2">
        <v>1</v>
      </c>
      <c r="GX70" s="2">
        <f t="shared" si="86"/>
        <v>0</v>
      </c>
      <c r="HA70" s="2">
        <v>0</v>
      </c>
      <c r="HB70" s="2">
        <v>0</v>
      </c>
      <c r="HC70" s="2">
        <f t="shared" si="87"/>
        <v>0</v>
      </c>
      <c r="HE70" s="2" t="s">
        <v>3</v>
      </c>
      <c r="HF70" s="2" t="s">
        <v>3</v>
      </c>
      <c r="HM70" s="2" t="s">
        <v>3</v>
      </c>
      <c r="HN70" s="2" t="s">
        <v>3</v>
      </c>
      <c r="HO70" s="2" t="s">
        <v>3</v>
      </c>
      <c r="HP70" s="2" t="s">
        <v>3</v>
      </c>
      <c r="HQ70" s="2" t="s">
        <v>3</v>
      </c>
      <c r="HS70" s="2">
        <v>0</v>
      </c>
      <c r="IK70" s="2">
        <v>0</v>
      </c>
    </row>
    <row r="71" spans="1:245" x14ac:dyDescent="0.2">
      <c r="A71" s="2">
        <v>18</v>
      </c>
      <c r="B71" s="2">
        <v>1</v>
      </c>
      <c r="C71" s="2">
        <v>120</v>
      </c>
      <c r="E71" s="2" t="s">
        <v>3</v>
      </c>
      <c r="F71" s="2" t="s">
        <v>120</v>
      </c>
      <c r="G71" s="2" t="s">
        <v>121</v>
      </c>
      <c r="H71" s="2" t="s">
        <v>57</v>
      </c>
      <c r="I71" s="2">
        <f>I70*J71</f>
        <v>1</v>
      </c>
      <c r="J71" s="2">
        <v>1</v>
      </c>
      <c r="K71" s="2">
        <v>1</v>
      </c>
      <c r="O71" s="2">
        <f t="shared" si="55"/>
        <v>1663.77</v>
      </c>
      <c r="P71" s="2">
        <f t="shared" si="56"/>
        <v>1663.77</v>
      </c>
      <c r="Q71" s="2">
        <f t="shared" si="57"/>
        <v>0</v>
      </c>
      <c r="R71" s="2">
        <f t="shared" si="58"/>
        <v>0</v>
      </c>
      <c r="S71" s="2">
        <f t="shared" si="59"/>
        <v>0</v>
      </c>
      <c r="T71" s="2">
        <f t="shared" si="60"/>
        <v>0</v>
      </c>
      <c r="U71" s="2">
        <f t="shared" si="61"/>
        <v>0</v>
      </c>
      <c r="V71" s="2">
        <f t="shared" si="62"/>
        <v>0</v>
      </c>
      <c r="W71" s="2">
        <f t="shared" si="63"/>
        <v>0</v>
      </c>
      <c r="X71" s="2">
        <f t="shared" si="64"/>
        <v>0</v>
      </c>
      <c r="Y71" s="2">
        <f t="shared" si="65"/>
        <v>0</v>
      </c>
      <c r="AA71" s="2">
        <v>-1</v>
      </c>
      <c r="AB71" s="2">
        <f t="shared" si="66"/>
        <v>1663.77</v>
      </c>
      <c r="AC71" s="2">
        <f t="shared" si="67"/>
        <v>1663.77</v>
      </c>
      <c r="AD71" s="2">
        <f>ROUND((((ET71)-(EU71))+AE71),6)</f>
        <v>0</v>
      </c>
      <c r="AE71" s="2">
        <f>ROUND((EU71),6)</f>
        <v>0</v>
      </c>
      <c r="AF71" s="2">
        <f>ROUND((EV71),6)</f>
        <v>0</v>
      </c>
      <c r="AG71" s="2">
        <f t="shared" si="68"/>
        <v>0</v>
      </c>
      <c r="AH71" s="2">
        <f>(EW71)</f>
        <v>0</v>
      </c>
      <c r="AI71" s="2">
        <f>(EX71)</f>
        <v>0</v>
      </c>
      <c r="AJ71" s="2">
        <f t="shared" si="69"/>
        <v>0</v>
      </c>
      <c r="AK71" s="2">
        <v>1663.77</v>
      </c>
      <c r="AL71" s="2">
        <v>1663.77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70</v>
      </c>
      <c r="AU71" s="2">
        <v>10</v>
      </c>
      <c r="AV71" s="2">
        <v>1</v>
      </c>
      <c r="AW71" s="2">
        <v>1</v>
      </c>
      <c r="AZ71" s="2">
        <v>1</v>
      </c>
      <c r="BA71" s="2">
        <v>1</v>
      </c>
      <c r="BB71" s="2">
        <v>1</v>
      </c>
      <c r="BC71" s="2">
        <v>1</v>
      </c>
      <c r="BD71" s="2" t="s">
        <v>3</v>
      </c>
      <c r="BE71" s="2" t="s">
        <v>3</v>
      </c>
      <c r="BF71" s="2" t="s">
        <v>3</v>
      </c>
      <c r="BG71" s="2" t="s">
        <v>3</v>
      </c>
      <c r="BH71" s="2">
        <v>3</v>
      </c>
      <c r="BI71" s="2">
        <v>4</v>
      </c>
      <c r="BJ71" s="2" t="s">
        <v>3</v>
      </c>
      <c r="BM71" s="2">
        <v>0</v>
      </c>
      <c r="BN71" s="2">
        <v>0</v>
      </c>
      <c r="BO71" s="2" t="s">
        <v>3</v>
      </c>
      <c r="BP71" s="2">
        <v>0</v>
      </c>
      <c r="BQ71" s="2">
        <v>1</v>
      </c>
      <c r="BR71" s="2">
        <v>0</v>
      </c>
      <c r="BS71" s="2">
        <v>1</v>
      </c>
      <c r="BT71" s="2">
        <v>1</v>
      </c>
      <c r="BU71" s="2">
        <v>1</v>
      </c>
      <c r="BV71" s="2">
        <v>1</v>
      </c>
      <c r="BW71" s="2">
        <v>1</v>
      </c>
      <c r="BX71" s="2">
        <v>1</v>
      </c>
      <c r="BY71" s="2" t="s">
        <v>3</v>
      </c>
      <c r="BZ71" s="2">
        <v>70</v>
      </c>
      <c r="CA71" s="2">
        <v>10</v>
      </c>
      <c r="CB71" s="2" t="s">
        <v>3</v>
      </c>
      <c r="CE71" s="2">
        <v>0</v>
      </c>
      <c r="CF71" s="2">
        <v>0</v>
      </c>
      <c r="CG71" s="2">
        <v>0</v>
      </c>
      <c r="CM71" s="2">
        <v>0</v>
      </c>
      <c r="CN71" s="2" t="s">
        <v>3</v>
      </c>
      <c r="CO71" s="2">
        <v>0</v>
      </c>
      <c r="CP71" s="2">
        <f t="shared" si="70"/>
        <v>1663.77</v>
      </c>
      <c r="CQ71" s="2">
        <f t="shared" si="71"/>
        <v>1663.77</v>
      </c>
      <c r="CR71" s="2">
        <f>((((ET71)*BB71-(EU71)*BS71)+AE71*BS71)*AV71)</f>
        <v>0</v>
      </c>
      <c r="CS71" s="2">
        <f t="shared" si="72"/>
        <v>0</v>
      </c>
      <c r="CT71" s="2">
        <f t="shared" si="73"/>
        <v>0</v>
      </c>
      <c r="CU71" s="2">
        <f t="shared" si="74"/>
        <v>0</v>
      </c>
      <c r="CV71" s="2">
        <f t="shared" si="75"/>
        <v>0</v>
      </c>
      <c r="CW71" s="2">
        <f t="shared" si="76"/>
        <v>0</v>
      </c>
      <c r="CX71" s="2">
        <f t="shared" si="77"/>
        <v>0</v>
      </c>
      <c r="CY71" s="2">
        <f t="shared" si="78"/>
        <v>0</v>
      </c>
      <c r="CZ71" s="2">
        <f t="shared" si="79"/>
        <v>0</v>
      </c>
      <c r="DC71" s="2" t="s">
        <v>3</v>
      </c>
      <c r="DD71" s="2" t="s">
        <v>3</v>
      </c>
      <c r="DE71" s="2" t="s">
        <v>3</v>
      </c>
      <c r="DF71" s="2" t="s">
        <v>3</v>
      </c>
      <c r="DG71" s="2" t="s">
        <v>3</v>
      </c>
      <c r="DH71" s="2" t="s">
        <v>3</v>
      </c>
      <c r="DI71" s="2" t="s">
        <v>3</v>
      </c>
      <c r="DJ71" s="2" t="s">
        <v>3</v>
      </c>
      <c r="DK71" s="2" t="s">
        <v>3</v>
      </c>
      <c r="DL71" s="2" t="s">
        <v>3</v>
      </c>
      <c r="DM71" s="2" t="s">
        <v>3</v>
      </c>
      <c r="DN71" s="2">
        <v>0</v>
      </c>
      <c r="DO71" s="2">
        <v>0</v>
      </c>
      <c r="DP71" s="2">
        <v>1</v>
      </c>
      <c r="DQ71" s="2">
        <v>1</v>
      </c>
      <c r="DU71" s="2">
        <v>1013</v>
      </c>
      <c r="DV71" s="2" t="s">
        <v>57</v>
      </c>
      <c r="DW71" s="2" t="s">
        <v>57</v>
      </c>
      <c r="DX71" s="2">
        <v>1</v>
      </c>
      <c r="DZ71" s="2" t="s">
        <v>3</v>
      </c>
      <c r="EA71" s="2" t="s">
        <v>3</v>
      </c>
      <c r="EB71" s="2" t="s">
        <v>3</v>
      </c>
      <c r="EC71" s="2" t="s">
        <v>3</v>
      </c>
      <c r="EE71" s="2">
        <v>90740938</v>
      </c>
      <c r="EF71" s="2">
        <v>1</v>
      </c>
      <c r="EG71" s="2" t="s">
        <v>20</v>
      </c>
      <c r="EH71" s="2">
        <v>0</v>
      </c>
      <c r="EI71" s="2" t="s">
        <v>3</v>
      </c>
      <c r="EJ71" s="2">
        <v>4</v>
      </c>
      <c r="EK71" s="2">
        <v>0</v>
      </c>
      <c r="EL71" s="2" t="s">
        <v>21</v>
      </c>
      <c r="EM71" s="2" t="s">
        <v>22</v>
      </c>
      <c r="EO71" s="2" t="s">
        <v>3</v>
      </c>
      <c r="EQ71" s="2">
        <v>1024</v>
      </c>
      <c r="ER71" s="2">
        <v>1663.77</v>
      </c>
      <c r="ES71" s="2">
        <v>1663.77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Z71" s="2">
        <v>5</v>
      </c>
      <c r="FC71" s="2">
        <v>1</v>
      </c>
      <c r="FD71" s="2">
        <v>18</v>
      </c>
      <c r="FF71" s="2">
        <v>1990</v>
      </c>
      <c r="FQ71" s="2">
        <v>0</v>
      </c>
      <c r="FR71" s="2">
        <v>0</v>
      </c>
      <c r="FS71" s="2">
        <v>0</v>
      </c>
      <c r="FX71" s="2">
        <v>70</v>
      </c>
      <c r="FY71" s="2">
        <v>10</v>
      </c>
      <c r="GA71" s="2" t="s">
        <v>122</v>
      </c>
      <c r="GD71" s="2">
        <v>0</v>
      </c>
      <c r="GF71" s="2">
        <v>-1742523515</v>
      </c>
      <c r="GG71" s="2">
        <v>2</v>
      </c>
      <c r="GH71" s="2">
        <v>3</v>
      </c>
      <c r="GI71" s="2">
        <v>-2</v>
      </c>
      <c r="GJ71" s="2">
        <v>0</v>
      </c>
      <c r="GK71" s="2">
        <f>ROUND(R71*(R12)/100,2)</f>
        <v>0</v>
      </c>
      <c r="GL71" s="2">
        <f t="shared" si="80"/>
        <v>0</v>
      </c>
      <c r="GM71" s="2">
        <f t="shared" si="81"/>
        <v>1663.77</v>
      </c>
      <c r="GN71" s="2">
        <f t="shared" si="82"/>
        <v>0</v>
      </c>
      <c r="GO71" s="2">
        <f t="shared" si="83"/>
        <v>0</v>
      </c>
      <c r="GP71" s="2">
        <f t="shared" si="84"/>
        <v>1663.77</v>
      </c>
      <c r="GR71" s="2">
        <v>1</v>
      </c>
      <c r="GS71" s="2">
        <v>1</v>
      </c>
      <c r="GT71" s="2">
        <v>0</v>
      </c>
      <c r="GU71" s="2" t="s">
        <v>3</v>
      </c>
      <c r="GV71" s="2">
        <f t="shared" si="85"/>
        <v>0</v>
      </c>
      <c r="GW71" s="2">
        <v>1</v>
      </c>
      <c r="GX71" s="2">
        <f t="shared" si="86"/>
        <v>0</v>
      </c>
      <c r="HA71" s="2">
        <v>0</v>
      </c>
      <c r="HB71" s="2">
        <v>0</v>
      </c>
      <c r="HC71" s="2">
        <f t="shared" si="87"/>
        <v>0</v>
      </c>
      <c r="HE71" s="2" t="s">
        <v>59</v>
      </c>
      <c r="HF71" s="2" t="s">
        <v>32</v>
      </c>
      <c r="HM71" s="2" t="s">
        <v>3</v>
      </c>
      <c r="HN71" s="2" t="s">
        <v>3</v>
      </c>
      <c r="HO71" s="2" t="s">
        <v>3</v>
      </c>
      <c r="HP71" s="2" t="s">
        <v>3</v>
      </c>
      <c r="HQ71" s="2" t="s">
        <v>3</v>
      </c>
      <c r="HS71" s="2">
        <v>0</v>
      </c>
      <c r="IK71" s="2">
        <v>0</v>
      </c>
    </row>
    <row r="72" spans="1:245" x14ac:dyDescent="0.2">
      <c r="A72" s="2">
        <v>17</v>
      </c>
      <c r="B72" s="2">
        <v>1</v>
      </c>
      <c r="C72" s="2">
        <f>ROW(SmtRes!A123)</f>
        <v>123</v>
      </c>
      <c r="D72" s="2">
        <f>ROW(EtalonRes!A115)</f>
        <v>115</v>
      </c>
      <c r="E72" s="2" t="s">
        <v>126</v>
      </c>
      <c r="F72" s="2" t="s">
        <v>29</v>
      </c>
      <c r="G72" s="2" t="s">
        <v>127</v>
      </c>
      <c r="H72" s="2" t="s">
        <v>16</v>
      </c>
      <c r="I72" s="2">
        <v>1</v>
      </c>
      <c r="J72" s="2">
        <v>0</v>
      </c>
      <c r="K72" s="2">
        <v>1</v>
      </c>
      <c r="O72" s="2">
        <f t="shared" si="55"/>
        <v>1348.65</v>
      </c>
      <c r="P72" s="2">
        <f t="shared" si="56"/>
        <v>0.91</v>
      </c>
      <c r="Q72" s="2">
        <f t="shared" si="57"/>
        <v>3.8</v>
      </c>
      <c r="R72" s="2">
        <f t="shared" si="58"/>
        <v>0.05</v>
      </c>
      <c r="S72" s="2">
        <f t="shared" si="59"/>
        <v>1343.94</v>
      </c>
      <c r="T72" s="2">
        <f t="shared" si="60"/>
        <v>0</v>
      </c>
      <c r="U72" s="2">
        <f t="shared" si="61"/>
        <v>1.9530000000000003</v>
      </c>
      <c r="V72" s="2">
        <f t="shared" si="62"/>
        <v>0</v>
      </c>
      <c r="W72" s="2">
        <f t="shared" si="63"/>
        <v>0</v>
      </c>
      <c r="X72" s="2">
        <f t="shared" si="64"/>
        <v>940.76</v>
      </c>
      <c r="Y72" s="2">
        <f t="shared" si="65"/>
        <v>134.38999999999999</v>
      </c>
      <c r="AA72" s="2">
        <v>90973531</v>
      </c>
      <c r="AB72" s="2">
        <f t="shared" si="66"/>
        <v>1348.6479999999999</v>
      </c>
      <c r="AC72" s="2">
        <f t="shared" si="67"/>
        <v>0.91</v>
      </c>
      <c r="AD72" s="2">
        <f>ROUND(((((ET72*1.05))-((EU72*1.05)))+AE72),6)</f>
        <v>3.8010000000000002</v>
      </c>
      <c r="AE72" s="2">
        <f t="shared" ref="AE72:AF74" si="92">ROUND(((EU72*1.05)),6)</f>
        <v>5.2499999999999998E-2</v>
      </c>
      <c r="AF72" s="2">
        <f t="shared" si="92"/>
        <v>1343.9369999999999</v>
      </c>
      <c r="AG72" s="2">
        <f t="shared" si="68"/>
        <v>0</v>
      </c>
      <c r="AH72" s="2">
        <f t="shared" ref="AH72:AI74" si="93">((EW72*1.05))</f>
        <v>1.9530000000000003</v>
      </c>
      <c r="AI72" s="2">
        <f t="shared" si="93"/>
        <v>0</v>
      </c>
      <c r="AJ72" s="2">
        <f t="shared" si="69"/>
        <v>0</v>
      </c>
      <c r="AK72" s="2">
        <v>1284.47</v>
      </c>
      <c r="AL72" s="2">
        <v>0.91</v>
      </c>
      <c r="AM72" s="2">
        <v>3.62</v>
      </c>
      <c r="AN72" s="2">
        <v>0.05</v>
      </c>
      <c r="AO72" s="2">
        <v>1279.94</v>
      </c>
      <c r="AP72" s="2">
        <v>0</v>
      </c>
      <c r="AQ72" s="2">
        <v>1.86</v>
      </c>
      <c r="AR72" s="2">
        <v>0</v>
      </c>
      <c r="AS72" s="2">
        <v>0</v>
      </c>
      <c r="AT72" s="2">
        <v>70</v>
      </c>
      <c r="AU72" s="2">
        <v>10</v>
      </c>
      <c r="AV72" s="2">
        <v>1</v>
      </c>
      <c r="AW72" s="2">
        <v>1</v>
      </c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4</v>
      </c>
      <c r="BJ72" s="2" t="s">
        <v>31</v>
      </c>
      <c r="BM72" s="2">
        <v>0</v>
      </c>
      <c r="BN72" s="2">
        <v>0</v>
      </c>
      <c r="BO72" s="2" t="s">
        <v>3</v>
      </c>
      <c r="BP72" s="2">
        <v>0</v>
      </c>
      <c r="BQ72" s="2">
        <v>1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70</v>
      </c>
      <c r="CA72" s="2">
        <v>10</v>
      </c>
      <c r="CB72" s="2" t="s">
        <v>3</v>
      </c>
      <c r="CE72" s="2">
        <v>0</v>
      </c>
      <c r="CF72" s="2">
        <v>0</v>
      </c>
      <c r="CG72" s="2">
        <v>0</v>
      </c>
      <c r="CM72" s="2">
        <v>0</v>
      </c>
      <c r="CN72" s="2" t="s">
        <v>18</v>
      </c>
      <c r="CO72" s="2">
        <v>0</v>
      </c>
      <c r="CP72" s="2">
        <f t="shared" si="70"/>
        <v>1348.65</v>
      </c>
      <c r="CQ72" s="2">
        <f t="shared" si="71"/>
        <v>0.91</v>
      </c>
      <c r="CR72" s="2">
        <f>(((((ET72*1.05))*BB72-((EU72*1.05))*BS72)+AE72*BS72)*AV72)</f>
        <v>3.8010000000000002</v>
      </c>
      <c r="CS72" s="2">
        <f t="shared" si="72"/>
        <v>5.2499999999999998E-2</v>
      </c>
      <c r="CT72" s="2">
        <f t="shared" si="73"/>
        <v>1343.9369999999999</v>
      </c>
      <c r="CU72" s="2">
        <f t="shared" si="74"/>
        <v>0</v>
      </c>
      <c r="CV72" s="2">
        <f t="shared" si="75"/>
        <v>1.9530000000000003</v>
      </c>
      <c r="CW72" s="2">
        <f t="shared" si="76"/>
        <v>0</v>
      </c>
      <c r="CX72" s="2">
        <f t="shared" si="77"/>
        <v>0</v>
      </c>
      <c r="CY72" s="2">
        <f t="shared" si="78"/>
        <v>940.75800000000004</v>
      </c>
      <c r="CZ72" s="2">
        <f t="shared" si="79"/>
        <v>134.39400000000001</v>
      </c>
      <c r="DB72" s="2">
        <v>27</v>
      </c>
      <c r="DC72" s="2" t="s">
        <v>3</v>
      </c>
      <c r="DD72" s="2" t="s">
        <v>3</v>
      </c>
      <c r="DE72" s="2" t="s">
        <v>19</v>
      </c>
      <c r="DF72" s="2" t="s">
        <v>19</v>
      </c>
      <c r="DG72" s="2" t="s">
        <v>19</v>
      </c>
      <c r="DH72" s="2" t="s">
        <v>3</v>
      </c>
      <c r="DI72" s="2" t="s">
        <v>19</v>
      </c>
      <c r="DJ72" s="2" t="s">
        <v>19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U72" s="2">
        <v>1013</v>
      </c>
      <c r="DV72" s="2" t="s">
        <v>16</v>
      </c>
      <c r="DW72" s="2" t="s">
        <v>16</v>
      </c>
      <c r="DX72" s="2">
        <v>1</v>
      </c>
      <c r="DZ72" s="2" t="s">
        <v>3</v>
      </c>
      <c r="EA72" s="2" t="s">
        <v>3</v>
      </c>
      <c r="EB72" s="2" t="s">
        <v>3</v>
      </c>
      <c r="EC72" s="2" t="s">
        <v>3</v>
      </c>
      <c r="EE72" s="2">
        <v>90740938</v>
      </c>
      <c r="EF72" s="2">
        <v>1</v>
      </c>
      <c r="EG72" s="2" t="s">
        <v>20</v>
      </c>
      <c r="EH72" s="2">
        <v>0</v>
      </c>
      <c r="EI72" s="2" t="s">
        <v>3</v>
      </c>
      <c r="EJ72" s="2">
        <v>4</v>
      </c>
      <c r="EK72" s="2">
        <v>0</v>
      </c>
      <c r="EL72" s="2" t="s">
        <v>21</v>
      </c>
      <c r="EM72" s="2" t="s">
        <v>22</v>
      </c>
      <c r="EO72" s="2" t="s">
        <v>23</v>
      </c>
      <c r="EQ72" s="2">
        <v>0</v>
      </c>
      <c r="ER72" s="2">
        <v>1284.47</v>
      </c>
      <c r="ES72" s="2">
        <v>0.91</v>
      </c>
      <c r="ET72" s="2">
        <v>3.62</v>
      </c>
      <c r="EU72" s="2">
        <v>0.05</v>
      </c>
      <c r="EV72" s="2">
        <v>1279.94</v>
      </c>
      <c r="EW72" s="2">
        <v>1.86</v>
      </c>
      <c r="EX72" s="2">
        <v>0</v>
      </c>
      <c r="EY72" s="2">
        <v>0</v>
      </c>
      <c r="FQ72" s="2">
        <v>0</v>
      </c>
      <c r="FR72" s="2">
        <v>0</v>
      </c>
      <c r="FS72" s="2">
        <v>0</v>
      </c>
      <c r="FX72" s="2">
        <v>70</v>
      </c>
      <c r="FY72" s="2">
        <v>10</v>
      </c>
      <c r="GA72" s="2" t="s">
        <v>3</v>
      </c>
      <c r="GD72" s="2">
        <v>0</v>
      </c>
      <c r="GF72" s="2">
        <v>624264495</v>
      </c>
      <c r="GG72" s="2">
        <v>2</v>
      </c>
      <c r="GH72" s="2">
        <v>1</v>
      </c>
      <c r="GI72" s="2">
        <v>-2</v>
      </c>
      <c r="GJ72" s="2">
        <v>0</v>
      </c>
      <c r="GK72" s="2">
        <f>ROUND(R72*(R12)/100,2)</f>
        <v>0.05</v>
      </c>
      <c r="GL72" s="2">
        <f t="shared" si="80"/>
        <v>0</v>
      </c>
      <c r="GM72" s="2">
        <f t="shared" si="81"/>
        <v>2423.85</v>
      </c>
      <c r="GN72" s="2">
        <f t="shared" si="82"/>
        <v>0</v>
      </c>
      <c r="GO72" s="2">
        <f t="shared" si="83"/>
        <v>0</v>
      </c>
      <c r="GP72" s="2">
        <f t="shared" si="84"/>
        <v>2423.85</v>
      </c>
      <c r="GR72" s="2">
        <v>0</v>
      </c>
      <c r="GS72" s="2">
        <v>3</v>
      </c>
      <c r="GT72" s="2">
        <v>0</v>
      </c>
      <c r="GU72" s="2" t="s">
        <v>3</v>
      </c>
      <c r="GV72" s="2">
        <f t="shared" si="85"/>
        <v>0</v>
      </c>
      <c r="GW72" s="2">
        <v>1</v>
      </c>
      <c r="GX72" s="2">
        <f t="shared" si="86"/>
        <v>0</v>
      </c>
      <c r="HA72" s="2">
        <v>0</v>
      </c>
      <c r="HB72" s="2">
        <v>0</v>
      </c>
      <c r="HC72" s="2">
        <f t="shared" si="87"/>
        <v>0</v>
      </c>
      <c r="HE72" s="2" t="s">
        <v>3</v>
      </c>
      <c r="HF72" s="2" t="s">
        <v>3</v>
      </c>
      <c r="HM72" s="2" t="s">
        <v>3</v>
      </c>
      <c r="HN72" s="2" t="s">
        <v>3</v>
      </c>
      <c r="HO72" s="2" t="s">
        <v>3</v>
      </c>
      <c r="HP72" s="2" t="s">
        <v>3</v>
      </c>
      <c r="HQ72" s="2" t="s">
        <v>3</v>
      </c>
      <c r="HS72" s="2">
        <v>0</v>
      </c>
      <c r="IK72" s="2">
        <v>0</v>
      </c>
    </row>
    <row r="73" spans="1:245" x14ac:dyDescent="0.2">
      <c r="A73" s="2">
        <v>17</v>
      </c>
      <c r="B73" s="2">
        <v>1</v>
      </c>
      <c r="C73" s="2">
        <f>ROW(SmtRes!A125)</f>
        <v>125</v>
      </c>
      <c r="D73" s="2">
        <f>ROW(EtalonRes!A117)</f>
        <v>117</v>
      </c>
      <c r="E73" s="2" t="s">
        <v>128</v>
      </c>
      <c r="F73" s="2" t="s">
        <v>33</v>
      </c>
      <c r="G73" s="2" t="s">
        <v>34</v>
      </c>
      <c r="H73" s="2" t="s">
        <v>16</v>
      </c>
      <c r="I73" s="2">
        <v>1</v>
      </c>
      <c r="J73" s="2">
        <v>0</v>
      </c>
      <c r="K73" s="2">
        <v>1</v>
      </c>
      <c r="O73" s="2">
        <f t="shared" si="55"/>
        <v>665.35</v>
      </c>
      <c r="P73" s="2">
        <f t="shared" si="56"/>
        <v>0.61</v>
      </c>
      <c r="Q73" s="2">
        <f t="shared" si="57"/>
        <v>0</v>
      </c>
      <c r="R73" s="2">
        <f t="shared" si="58"/>
        <v>0</v>
      </c>
      <c r="S73" s="2">
        <f t="shared" si="59"/>
        <v>664.74</v>
      </c>
      <c r="T73" s="2">
        <f t="shared" si="60"/>
        <v>0</v>
      </c>
      <c r="U73" s="2">
        <f t="shared" si="61"/>
        <v>0.96600000000000008</v>
      </c>
      <c r="V73" s="2">
        <f t="shared" si="62"/>
        <v>0</v>
      </c>
      <c r="W73" s="2">
        <f t="shared" si="63"/>
        <v>0</v>
      </c>
      <c r="X73" s="2">
        <f t="shared" si="64"/>
        <v>465.32</v>
      </c>
      <c r="Y73" s="2">
        <f t="shared" si="65"/>
        <v>66.47</v>
      </c>
      <c r="AA73" s="2">
        <v>90973531</v>
      </c>
      <c r="AB73" s="2">
        <f t="shared" si="66"/>
        <v>665.35450000000003</v>
      </c>
      <c r="AC73" s="2">
        <f t="shared" si="67"/>
        <v>0.61</v>
      </c>
      <c r="AD73" s="2">
        <f>ROUND(((((ET73*1.05))-((EU73*1.05)))+AE73),6)</f>
        <v>0</v>
      </c>
      <c r="AE73" s="2">
        <f t="shared" si="92"/>
        <v>0</v>
      </c>
      <c r="AF73" s="2">
        <f t="shared" si="92"/>
        <v>664.74450000000002</v>
      </c>
      <c r="AG73" s="2">
        <f t="shared" si="68"/>
        <v>0</v>
      </c>
      <c r="AH73" s="2">
        <f t="shared" si="93"/>
        <v>0.96600000000000008</v>
      </c>
      <c r="AI73" s="2">
        <f t="shared" si="93"/>
        <v>0</v>
      </c>
      <c r="AJ73" s="2">
        <f t="shared" si="69"/>
        <v>0</v>
      </c>
      <c r="AK73" s="2">
        <v>633.70000000000005</v>
      </c>
      <c r="AL73" s="2">
        <v>0.61</v>
      </c>
      <c r="AM73" s="2">
        <v>0</v>
      </c>
      <c r="AN73" s="2">
        <v>0</v>
      </c>
      <c r="AO73" s="2">
        <v>633.09</v>
      </c>
      <c r="AP73" s="2">
        <v>0</v>
      </c>
      <c r="AQ73" s="2">
        <v>0.92</v>
      </c>
      <c r="AR73" s="2">
        <v>0</v>
      </c>
      <c r="AS73" s="2">
        <v>0</v>
      </c>
      <c r="AT73" s="2">
        <v>70</v>
      </c>
      <c r="AU73" s="2">
        <v>10</v>
      </c>
      <c r="AV73" s="2">
        <v>1</v>
      </c>
      <c r="AW73" s="2">
        <v>1</v>
      </c>
      <c r="AZ73" s="2">
        <v>1</v>
      </c>
      <c r="BA73" s="2">
        <v>1</v>
      </c>
      <c r="BB73" s="2">
        <v>1</v>
      </c>
      <c r="BC73" s="2">
        <v>1</v>
      </c>
      <c r="BD73" s="2" t="s">
        <v>3</v>
      </c>
      <c r="BE73" s="2" t="s">
        <v>3</v>
      </c>
      <c r="BF73" s="2" t="s">
        <v>3</v>
      </c>
      <c r="BG73" s="2" t="s">
        <v>3</v>
      </c>
      <c r="BH73" s="2">
        <v>0</v>
      </c>
      <c r="BI73" s="2">
        <v>4</v>
      </c>
      <c r="BJ73" s="2" t="s">
        <v>35</v>
      </c>
      <c r="BM73" s="2">
        <v>0</v>
      </c>
      <c r="BN73" s="2">
        <v>0</v>
      </c>
      <c r="BO73" s="2" t="s">
        <v>3</v>
      </c>
      <c r="BP73" s="2">
        <v>0</v>
      </c>
      <c r="BQ73" s="2">
        <v>1</v>
      </c>
      <c r="BR73" s="2">
        <v>0</v>
      </c>
      <c r="BS73" s="2">
        <v>1</v>
      </c>
      <c r="BT73" s="2">
        <v>1</v>
      </c>
      <c r="BU73" s="2">
        <v>1</v>
      </c>
      <c r="BV73" s="2">
        <v>1</v>
      </c>
      <c r="BW73" s="2">
        <v>1</v>
      </c>
      <c r="BX73" s="2">
        <v>1</v>
      </c>
      <c r="BY73" s="2" t="s">
        <v>3</v>
      </c>
      <c r="BZ73" s="2">
        <v>70</v>
      </c>
      <c r="CA73" s="2">
        <v>10</v>
      </c>
      <c r="CB73" s="2" t="s">
        <v>3</v>
      </c>
      <c r="CE73" s="2">
        <v>0</v>
      </c>
      <c r="CF73" s="2">
        <v>0</v>
      </c>
      <c r="CG73" s="2">
        <v>0</v>
      </c>
      <c r="CM73" s="2">
        <v>0</v>
      </c>
      <c r="CN73" s="2" t="s">
        <v>18</v>
      </c>
      <c r="CO73" s="2">
        <v>0</v>
      </c>
      <c r="CP73" s="2">
        <f t="shared" si="70"/>
        <v>665.35</v>
      </c>
      <c r="CQ73" s="2">
        <f t="shared" si="71"/>
        <v>0.61</v>
      </c>
      <c r="CR73" s="2">
        <f>(((((ET73*1.05))*BB73-((EU73*1.05))*BS73)+AE73*BS73)*AV73)</f>
        <v>0</v>
      </c>
      <c r="CS73" s="2">
        <f t="shared" si="72"/>
        <v>0</v>
      </c>
      <c r="CT73" s="2">
        <f t="shared" si="73"/>
        <v>664.74450000000002</v>
      </c>
      <c r="CU73" s="2">
        <f t="shared" si="74"/>
        <v>0</v>
      </c>
      <c r="CV73" s="2">
        <f t="shared" si="75"/>
        <v>0.96600000000000008</v>
      </c>
      <c r="CW73" s="2">
        <f t="shared" si="76"/>
        <v>0</v>
      </c>
      <c r="CX73" s="2">
        <f t="shared" si="77"/>
        <v>0</v>
      </c>
      <c r="CY73" s="2">
        <f t="shared" si="78"/>
        <v>465.31800000000004</v>
      </c>
      <c r="CZ73" s="2">
        <f t="shared" si="79"/>
        <v>66.47399999999999</v>
      </c>
      <c r="DB73" s="2">
        <v>28</v>
      </c>
      <c r="DC73" s="2" t="s">
        <v>3</v>
      </c>
      <c r="DD73" s="2" t="s">
        <v>3</v>
      </c>
      <c r="DE73" s="2" t="s">
        <v>19</v>
      </c>
      <c r="DF73" s="2" t="s">
        <v>19</v>
      </c>
      <c r="DG73" s="2" t="s">
        <v>19</v>
      </c>
      <c r="DH73" s="2" t="s">
        <v>3</v>
      </c>
      <c r="DI73" s="2" t="s">
        <v>19</v>
      </c>
      <c r="DJ73" s="2" t="s">
        <v>19</v>
      </c>
      <c r="DK73" s="2" t="s">
        <v>3</v>
      </c>
      <c r="DL73" s="2" t="s">
        <v>3</v>
      </c>
      <c r="DM73" s="2" t="s">
        <v>3</v>
      </c>
      <c r="DN73" s="2">
        <v>0</v>
      </c>
      <c r="DO73" s="2">
        <v>0</v>
      </c>
      <c r="DP73" s="2">
        <v>1</v>
      </c>
      <c r="DQ73" s="2">
        <v>1</v>
      </c>
      <c r="DU73" s="2">
        <v>1013</v>
      </c>
      <c r="DV73" s="2" t="s">
        <v>16</v>
      </c>
      <c r="DW73" s="2" t="s">
        <v>16</v>
      </c>
      <c r="DX73" s="2">
        <v>1</v>
      </c>
      <c r="DZ73" s="2" t="s">
        <v>3</v>
      </c>
      <c r="EA73" s="2" t="s">
        <v>3</v>
      </c>
      <c r="EB73" s="2" t="s">
        <v>3</v>
      </c>
      <c r="EC73" s="2" t="s">
        <v>3</v>
      </c>
      <c r="EE73" s="2">
        <v>90740938</v>
      </c>
      <c r="EF73" s="2">
        <v>1</v>
      </c>
      <c r="EG73" s="2" t="s">
        <v>20</v>
      </c>
      <c r="EH73" s="2">
        <v>0</v>
      </c>
      <c r="EI73" s="2" t="s">
        <v>3</v>
      </c>
      <c r="EJ73" s="2">
        <v>4</v>
      </c>
      <c r="EK73" s="2">
        <v>0</v>
      </c>
      <c r="EL73" s="2" t="s">
        <v>21</v>
      </c>
      <c r="EM73" s="2" t="s">
        <v>22</v>
      </c>
      <c r="EO73" s="2" t="s">
        <v>23</v>
      </c>
      <c r="EQ73" s="2">
        <v>0</v>
      </c>
      <c r="ER73" s="2">
        <v>633.70000000000005</v>
      </c>
      <c r="ES73" s="2">
        <v>0.61</v>
      </c>
      <c r="ET73" s="2">
        <v>0</v>
      </c>
      <c r="EU73" s="2">
        <v>0</v>
      </c>
      <c r="EV73" s="2">
        <v>633.09</v>
      </c>
      <c r="EW73" s="2">
        <v>0.92</v>
      </c>
      <c r="EX73" s="2">
        <v>0</v>
      </c>
      <c r="EY73" s="2">
        <v>0</v>
      </c>
      <c r="FQ73" s="2">
        <v>0</v>
      </c>
      <c r="FR73" s="2">
        <v>0</v>
      </c>
      <c r="FS73" s="2">
        <v>0</v>
      </c>
      <c r="FX73" s="2">
        <v>70</v>
      </c>
      <c r="FY73" s="2">
        <v>10</v>
      </c>
      <c r="GA73" s="2" t="s">
        <v>3</v>
      </c>
      <c r="GD73" s="2">
        <v>0</v>
      </c>
      <c r="GF73" s="2">
        <v>1402171177</v>
      </c>
      <c r="GG73" s="2">
        <v>2</v>
      </c>
      <c r="GH73" s="2">
        <v>1</v>
      </c>
      <c r="GI73" s="2">
        <v>-2</v>
      </c>
      <c r="GJ73" s="2">
        <v>0</v>
      </c>
      <c r="GK73" s="2">
        <f>ROUND(R73*(R12)/100,2)</f>
        <v>0</v>
      </c>
      <c r="GL73" s="2">
        <f t="shared" si="80"/>
        <v>0</v>
      </c>
      <c r="GM73" s="2">
        <f t="shared" si="81"/>
        <v>1197.1400000000001</v>
      </c>
      <c r="GN73" s="2">
        <f t="shared" si="82"/>
        <v>0</v>
      </c>
      <c r="GO73" s="2">
        <f t="shared" si="83"/>
        <v>0</v>
      </c>
      <c r="GP73" s="2">
        <f t="shared" si="84"/>
        <v>1197.1400000000001</v>
      </c>
      <c r="GR73" s="2">
        <v>0</v>
      </c>
      <c r="GS73" s="2">
        <v>3</v>
      </c>
      <c r="GT73" s="2">
        <v>0</v>
      </c>
      <c r="GU73" s="2" t="s">
        <v>3</v>
      </c>
      <c r="GV73" s="2">
        <f t="shared" si="85"/>
        <v>0</v>
      </c>
      <c r="GW73" s="2">
        <v>1</v>
      </c>
      <c r="GX73" s="2">
        <f t="shared" si="86"/>
        <v>0</v>
      </c>
      <c r="HA73" s="2">
        <v>0</v>
      </c>
      <c r="HB73" s="2">
        <v>0</v>
      </c>
      <c r="HC73" s="2">
        <f t="shared" si="87"/>
        <v>0</v>
      </c>
      <c r="HE73" s="2" t="s">
        <v>3</v>
      </c>
      <c r="HF73" s="2" t="s">
        <v>3</v>
      </c>
      <c r="HM73" s="2" t="s">
        <v>3</v>
      </c>
      <c r="HN73" s="2" t="s">
        <v>3</v>
      </c>
      <c r="HO73" s="2" t="s">
        <v>3</v>
      </c>
      <c r="HP73" s="2" t="s">
        <v>3</v>
      </c>
      <c r="HQ73" s="2" t="s">
        <v>3</v>
      </c>
      <c r="HS73" s="2">
        <v>0</v>
      </c>
      <c r="IK73" s="2">
        <v>0</v>
      </c>
    </row>
    <row r="74" spans="1:245" x14ac:dyDescent="0.2">
      <c r="A74" s="2">
        <v>17</v>
      </c>
      <c r="B74" s="2">
        <v>1</v>
      </c>
      <c r="C74" s="2">
        <f>ROW(SmtRes!A129)</f>
        <v>129</v>
      </c>
      <c r="D74" s="2">
        <f>ROW(EtalonRes!A120)</f>
        <v>120</v>
      </c>
      <c r="E74" s="2" t="s">
        <v>129</v>
      </c>
      <c r="F74" s="2" t="s">
        <v>29</v>
      </c>
      <c r="G74" s="2" t="s">
        <v>130</v>
      </c>
      <c r="H74" s="2" t="s">
        <v>16</v>
      </c>
      <c r="I74" s="2">
        <v>1</v>
      </c>
      <c r="J74" s="2">
        <v>0</v>
      </c>
      <c r="K74" s="2">
        <v>1</v>
      </c>
      <c r="O74" s="2">
        <f t="shared" si="55"/>
        <v>1348.65</v>
      </c>
      <c r="P74" s="2">
        <f t="shared" si="56"/>
        <v>0.91</v>
      </c>
      <c r="Q74" s="2">
        <f t="shared" si="57"/>
        <v>3.8</v>
      </c>
      <c r="R74" s="2">
        <f t="shared" si="58"/>
        <v>0.05</v>
      </c>
      <c r="S74" s="2">
        <f t="shared" si="59"/>
        <v>1343.94</v>
      </c>
      <c r="T74" s="2">
        <f t="shared" si="60"/>
        <v>0</v>
      </c>
      <c r="U74" s="2">
        <f t="shared" si="61"/>
        <v>1.9530000000000003</v>
      </c>
      <c r="V74" s="2">
        <f t="shared" si="62"/>
        <v>0</v>
      </c>
      <c r="W74" s="2">
        <f t="shared" si="63"/>
        <v>0</v>
      </c>
      <c r="X74" s="2">
        <f t="shared" si="64"/>
        <v>940.76</v>
      </c>
      <c r="Y74" s="2">
        <f t="shared" si="65"/>
        <v>134.38999999999999</v>
      </c>
      <c r="AA74" s="2">
        <v>90973531</v>
      </c>
      <c r="AB74" s="2">
        <f t="shared" si="66"/>
        <v>1348.6479999999999</v>
      </c>
      <c r="AC74" s="2">
        <f t="shared" si="67"/>
        <v>0.91</v>
      </c>
      <c r="AD74" s="2">
        <f>ROUND(((((ET74*1.05))-((EU74*1.05)))+AE74),6)</f>
        <v>3.8010000000000002</v>
      </c>
      <c r="AE74" s="2">
        <f t="shared" si="92"/>
        <v>5.2499999999999998E-2</v>
      </c>
      <c r="AF74" s="2">
        <f t="shared" si="92"/>
        <v>1343.9369999999999</v>
      </c>
      <c r="AG74" s="2">
        <f t="shared" si="68"/>
        <v>0</v>
      </c>
      <c r="AH74" s="2">
        <f t="shared" si="93"/>
        <v>1.9530000000000003</v>
      </c>
      <c r="AI74" s="2">
        <f t="shared" si="93"/>
        <v>0</v>
      </c>
      <c r="AJ74" s="2">
        <f t="shared" si="69"/>
        <v>0</v>
      </c>
      <c r="AK74" s="2">
        <v>1284.47</v>
      </c>
      <c r="AL74" s="2">
        <v>0.91</v>
      </c>
      <c r="AM74" s="2">
        <v>3.62</v>
      </c>
      <c r="AN74" s="2">
        <v>0.05</v>
      </c>
      <c r="AO74" s="2">
        <v>1279.94</v>
      </c>
      <c r="AP74" s="2">
        <v>0</v>
      </c>
      <c r="AQ74" s="2">
        <v>1.86</v>
      </c>
      <c r="AR74" s="2">
        <v>0</v>
      </c>
      <c r="AS74" s="2">
        <v>0</v>
      </c>
      <c r="AT74" s="2">
        <v>70</v>
      </c>
      <c r="AU74" s="2">
        <v>10</v>
      </c>
      <c r="AV74" s="2">
        <v>1</v>
      </c>
      <c r="AW74" s="2">
        <v>1</v>
      </c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0</v>
      </c>
      <c r="BI74" s="2">
        <v>4</v>
      </c>
      <c r="BJ74" s="2" t="s">
        <v>31</v>
      </c>
      <c r="BM74" s="2">
        <v>0</v>
      </c>
      <c r="BN74" s="2">
        <v>0</v>
      </c>
      <c r="BO74" s="2" t="s">
        <v>3</v>
      </c>
      <c r="BP74" s="2">
        <v>0</v>
      </c>
      <c r="BQ74" s="2">
        <v>1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70</v>
      </c>
      <c r="CA74" s="2">
        <v>10</v>
      </c>
      <c r="CB74" s="2" t="s">
        <v>3</v>
      </c>
      <c r="CE74" s="2">
        <v>0</v>
      </c>
      <c r="CF74" s="2">
        <v>0</v>
      </c>
      <c r="CG74" s="2">
        <v>0</v>
      </c>
      <c r="CM74" s="2">
        <v>0</v>
      </c>
      <c r="CN74" s="2" t="s">
        <v>18</v>
      </c>
      <c r="CO74" s="2">
        <v>0</v>
      </c>
      <c r="CP74" s="2">
        <f t="shared" si="70"/>
        <v>1348.65</v>
      </c>
      <c r="CQ74" s="2">
        <f t="shared" si="71"/>
        <v>0.91</v>
      </c>
      <c r="CR74" s="2">
        <f>(((((ET74*1.05))*BB74-((EU74*1.05))*BS74)+AE74*BS74)*AV74)</f>
        <v>3.8010000000000002</v>
      </c>
      <c r="CS74" s="2">
        <f t="shared" si="72"/>
        <v>5.2499999999999998E-2</v>
      </c>
      <c r="CT74" s="2">
        <f t="shared" si="73"/>
        <v>1343.9369999999999</v>
      </c>
      <c r="CU74" s="2">
        <f t="shared" si="74"/>
        <v>0</v>
      </c>
      <c r="CV74" s="2">
        <f t="shared" si="75"/>
        <v>1.9530000000000003</v>
      </c>
      <c r="CW74" s="2">
        <f t="shared" si="76"/>
        <v>0</v>
      </c>
      <c r="CX74" s="2">
        <f t="shared" si="77"/>
        <v>0</v>
      </c>
      <c r="CY74" s="2">
        <f t="shared" si="78"/>
        <v>940.75800000000004</v>
      </c>
      <c r="CZ74" s="2">
        <f t="shared" si="79"/>
        <v>134.39400000000001</v>
      </c>
      <c r="DB74" s="2">
        <v>29</v>
      </c>
      <c r="DC74" s="2" t="s">
        <v>3</v>
      </c>
      <c r="DD74" s="2" t="s">
        <v>3</v>
      </c>
      <c r="DE74" s="2" t="s">
        <v>19</v>
      </c>
      <c r="DF74" s="2" t="s">
        <v>19</v>
      </c>
      <c r="DG74" s="2" t="s">
        <v>19</v>
      </c>
      <c r="DH74" s="2" t="s">
        <v>3</v>
      </c>
      <c r="DI74" s="2" t="s">
        <v>19</v>
      </c>
      <c r="DJ74" s="2" t="s">
        <v>19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U74" s="2">
        <v>1013</v>
      </c>
      <c r="DV74" s="2" t="s">
        <v>16</v>
      </c>
      <c r="DW74" s="2" t="s">
        <v>16</v>
      </c>
      <c r="DX74" s="2">
        <v>1</v>
      </c>
      <c r="DZ74" s="2" t="s">
        <v>3</v>
      </c>
      <c r="EA74" s="2" t="s">
        <v>3</v>
      </c>
      <c r="EB74" s="2" t="s">
        <v>3</v>
      </c>
      <c r="EC74" s="2" t="s">
        <v>3</v>
      </c>
      <c r="EE74" s="2">
        <v>90740938</v>
      </c>
      <c r="EF74" s="2">
        <v>1</v>
      </c>
      <c r="EG74" s="2" t="s">
        <v>20</v>
      </c>
      <c r="EH74" s="2">
        <v>0</v>
      </c>
      <c r="EI74" s="2" t="s">
        <v>3</v>
      </c>
      <c r="EJ74" s="2">
        <v>4</v>
      </c>
      <c r="EK74" s="2">
        <v>0</v>
      </c>
      <c r="EL74" s="2" t="s">
        <v>21</v>
      </c>
      <c r="EM74" s="2" t="s">
        <v>22</v>
      </c>
      <c r="EO74" s="2" t="s">
        <v>23</v>
      </c>
      <c r="EQ74" s="2">
        <v>0</v>
      </c>
      <c r="ER74" s="2">
        <v>1284.47</v>
      </c>
      <c r="ES74" s="2">
        <v>0.91</v>
      </c>
      <c r="ET74" s="2">
        <v>3.62</v>
      </c>
      <c r="EU74" s="2">
        <v>0.05</v>
      </c>
      <c r="EV74" s="2">
        <v>1279.94</v>
      </c>
      <c r="EW74" s="2">
        <v>1.86</v>
      </c>
      <c r="EX74" s="2">
        <v>0</v>
      </c>
      <c r="EY74" s="2">
        <v>0</v>
      </c>
      <c r="FQ74" s="2">
        <v>0</v>
      </c>
      <c r="FR74" s="2">
        <v>0</v>
      </c>
      <c r="FS74" s="2">
        <v>0</v>
      </c>
      <c r="FX74" s="2">
        <v>70</v>
      </c>
      <c r="FY74" s="2">
        <v>10</v>
      </c>
      <c r="GA74" s="2" t="s">
        <v>3</v>
      </c>
      <c r="GD74" s="2">
        <v>0</v>
      </c>
      <c r="GF74" s="2">
        <v>869458817</v>
      </c>
      <c r="GG74" s="2">
        <v>2</v>
      </c>
      <c r="GH74" s="2">
        <v>1</v>
      </c>
      <c r="GI74" s="2">
        <v>-2</v>
      </c>
      <c r="GJ74" s="2">
        <v>0</v>
      </c>
      <c r="GK74" s="2">
        <f>ROUND(R74*(R12)/100,2)</f>
        <v>0.05</v>
      </c>
      <c r="GL74" s="2">
        <f t="shared" si="80"/>
        <v>0</v>
      </c>
      <c r="GM74" s="2">
        <f t="shared" si="81"/>
        <v>2423.85</v>
      </c>
      <c r="GN74" s="2">
        <f t="shared" si="82"/>
        <v>0</v>
      </c>
      <c r="GO74" s="2">
        <f t="shared" si="83"/>
        <v>0</v>
      </c>
      <c r="GP74" s="2">
        <f t="shared" si="84"/>
        <v>2423.85</v>
      </c>
      <c r="GR74" s="2">
        <v>0</v>
      </c>
      <c r="GS74" s="2">
        <v>3</v>
      </c>
      <c r="GT74" s="2">
        <v>0</v>
      </c>
      <c r="GU74" s="2" t="s">
        <v>3</v>
      </c>
      <c r="GV74" s="2">
        <f t="shared" si="85"/>
        <v>0</v>
      </c>
      <c r="GW74" s="2">
        <v>1</v>
      </c>
      <c r="GX74" s="2">
        <f t="shared" si="86"/>
        <v>0</v>
      </c>
      <c r="HA74" s="2">
        <v>0</v>
      </c>
      <c r="HB74" s="2">
        <v>0</v>
      </c>
      <c r="HC74" s="2">
        <f t="shared" si="87"/>
        <v>0</v>
      </c>
      <c r="HE74" s="2" t="s">
        <v>3</v>
      </c>
      <c r="HF74" s="2" t="s">
        <v>3</v>
      </c>
      <c r="HM74" s="2" t="s">
        <v>3</v>
      </c>
      <c r="HN74" s="2" t="s">
        <v>3</v>
      </c>
      <c r="HO74" s="2" t="s">
        <v>3</v>
      </c>
      <c r="HP74" s="2" t="s">
        <v>3</v>
      </c>
      <c r="HQ74" s="2" t="s">
        <v>3</v>
      </c>
      <c r="HS74" s="2">
        <v>0</v>
      </c>
      <c r="IK74" s="2">
        <v>0</v>
      </c>
    </row>
    <row r="75" spans="1:245" x14ac:dyDescent="0.2">
      <c r="A75" s="2">
        <v>18</v>
      </c>
      <c r="B75" s="2">
        <v>1</v>
      </c>
      <c r="C75" s="2">
        <v>129</v>
      </c>
      <c r="E75" s="2" t="s">
        <v>131</v>
      </c>
      <c r="F75" s="2" t="s">
        <v>132</v>
      </c>
      <c r="G75" s="2" t="s">
        <v>133</v>
      </c>
      <c r="H75" s="2" t="s">
        <v>107</v>
      </c>
      <c r="I75" s="2">
        <f>I74*J75</f>
        <v>1.02</v>
      </c>
      <c r="J75" s="2">
        <v>1.02</v>
      </c>
      <c r="K75" s="2">
        <v>1.02</v>
      </c>
      <c r="O75" s="2">
        <f t="shared" si="55"/>
        <v>298.48</v>
      </c>
      <c r="P75" s="2">
        <f t="shared" si="56"/>
        <v>298.48</v>
      </c>
      <c r="Q75" s="2">
        <f t="shared" si="57"/>
        <v>0</v>
      </c>
      <c r="R75" s="2">
        <f t="shared" si="58"/>
        <v>0</v>
      </c>
      <c r="S75" s="2">
        <f t="shared" si="59"/>
        <v>0</v>
      </c>
      <c r="T75" s="2">
        <f t="shared" si="60"/>
        <v>0</v>
      </c>
      <c r="U75" s="2">
        <f t="shared" si="61"/>
        <v>0</v>
      </c>
      <c r="V75" s="2">
        <f t="shared" si="62"/>
        <v>0</v>
      </c>
      <c r="W75" s="2">
        <f t="shared" si="63"/>
        <v>0</v>
      </c>
      <c r="X75" s="2">
        <f t="shared" si="64"/>
        <v>0</v>
      </c>
      <c r="Y75" s="2">
        <f t="shared" si="65"/>
        <v>0</v>
      </c>
      <c r="AA75" s="2">
        <v>90973531</v>
      </c>
      <c r="AB75" s="2">
        <f t="shared" si="66"/>
        <v>292.63</v>
      </c>
      <c r="AC75" s="2">
        <f t="shared" si="67"/>
        <v>292.63</v>
      </c>
      <c r="AD75" s="2">
        <f>ROUND((((ET75)-(EU75))+AE75),6)</f>
        <v>0</v>
      </c>
      <c r="AE75" s="2">
        <f>ROUND((EU75),6)</f>
        <v>0</v>
      </c>
      <c r="AF75" s="2">
        <f>ROUND((EV75),6)</f>
        <v>0</v>
      </c>
      <c r="AG75" s="2">
        <f t="shared" si="68"/>
        <v>0</v>
      </c>
      <c r="AH75" s="2">
        <f>(EW75)</f>
        <v>0</v>
      </c>
      <c r="AI75" s="2">
        <f>(EX75)</f>
        <v>0</v>
      </c>
      <c r="AJ75" s="2">
        <f t="shared" si="69"/>
        <v>0</v>
      </c>
      <c r="AK75" s="2">
        <v>292.63</v>
      </c>
      <c r="AL75" s="2">
        <v>292.63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70</v>
      </c>
      <c r="AU75" s="2">
        <v>10</v>
      </c>
      <c r="AV75" s="2">
        <v>1</v>
      </c>
      <c r="AW75" s="2">
        <v>1</v>
      </c>
      <c r="AZ75" s="2">
        <v>1</v>
      </c>
      <c r="BA75" s="2">
        <v>1</v>
      </c>
      <c r="BB75" s="2">
        <v>1</v>
      </c>
      <c r="BC75" s="2">
        <v>1</v>
      </c>
      <c r="BD75" s="2" t="s">
        <v>3</v>
      </c>
      <c r="BE75" s="2" t="s">
        <v>3</v>
      </c>
      <c r="BF75" s="2" t="s">
        <v>3</v>
      </c>
      <c r="BG75" s="2" t="s">
        <v>3</v>
      </c>
      <c r="BH75" s="2">
        <v>3</v>
      </c>
      <c r="BI75" s="2">
        <v>4</v>
      </c>
      <c r="BJ75" s="2" t="s">
        <v>3</v>
      </c>
      <c r="BM75" s="2">
        <v>0</v>
      </c>
      <c r="BN75" s="2">
        <v>0</v>
      </c>
      <c r="BO75" s="2" t="s">
        <v>3</v>
      </c>
      <c r="BP75" s="2">
        <v>0</v>
      </c>
      <c r="BQ75" s="2">
        <v>1</v>
      </c>
      <c r="BR75" s="2">
        <v>0</v>
      </c>
      <c r="BS75" s="2">
        <v>1</v>
      </c>
      <c r="BT75" s="2">
        <v>1</v>
      </c>
      <c r="BU75" s="2">
        <v>1</v>
      </c>
      <c r="BV75" s="2">
        <v>1</v>
      </c>
      <c r="BW75" s="2">
        <v>1</v>
      </c>
      <c r="BX75" s="2">
        <v>1</v>
      </c>
      <c r="BY75" s="2" t="s">
        <v>3</v>
      </c>
      <c r="BZ75" s="2">
        <v>70</v>
      </c>
      <c r="CA75" s="2">
        <v>10</v>
      </c>
      <c r="CB75" s="2" t="s">
        <v>3</v>
      </c>
      <c r="CE75" s="2">
        <v>0</v>
      </c>
      <c r="CF75" s="2">
        <v>0</v>
      </c>
      <c r="CG75" s="2">
        <v>0</v>
      </c>
      <c r="CM75" s="2">
        <v>0</v>
      </c>
      <c r="CN75" s="2" t="s">
        <v>3</v>
      </c>
      <c r="CO75" s="2">
        <v>0</v>
      </c>
      <c r="CP75" s="2">
        <f t="shared" si="70"/>
        <v>298.48</v>
      </c>
      <c r="CQ75" s="2">
        <f t="shared" si="71"/>
        <v>292.63</v>
      </c>
      <c r="CR75" s="2">
        <f>((((ET75)*BB75-(EU75)*BS75)+AE75*BS75)*AV75)</f>
        <v>0</v>
      </c>
      <c r="CS75" s="2">
        <f t="shared" si="72"/>
        <v>0</v>
      </c>
      <c r="CT75" s="2">
        <f t="shared" si="73"/>
        <v>0</v>
      </c>
      <c r="CU75" s="2">
        <f t="shared" si="74"/>
        <v>0</v>
      </c>
      <c r="CV75" s="2">
        <f t="shared" si="75"/>
        <v>0</v>
      </c>
      <c r="CW75" s="2">
        <f t="shared" si="76"/>
        <v>0</v>
      </c>
      <c r="CX75" s="2">
        <f t="shared" si="77"/>
        <v>0</v>
      </c>
      <c r="CY75" s="2">
        <f t="shared" si="78"/>
        <v>0</v>
      </c>
      <c r="CZ75" s="2">
        <f t="shared" si="79"/>
        <v>0</v>
      </c>
      <c r="DC75" s="2" t="s">
        <v>3</v>
      </c>
      <c r="DD75" s="2" t="s">
        <v>3</v>
      </c>
      <c r="DE75" s="2" t="s">
        <v>3</v>
      </c>
      <c r="DF75" s="2" t="s">
        <v>3</v>
      </c>
      <c r="DG75" s="2" t="s">
        <v>3</v>
      </c>
      <c r="DH75" s="2" t="s">
        <v>3</v>
      </c>
      <c r="DI75" s="2" t="s">
        <v>3</v>
      </c>
      <c r="DJ75" s="2" t="s">
        <v>3</v>
      </c>
      <c r="DK75" s="2" t="s">
        <v>3</v>
      </c>
      <c r="DL75" s="2" t="s">
        <v>3</v>
      </c>
      <c r="DM75" s="2" t="s">
        <v>3</v>
      </c>
      <c r="DN75" s="2">
        <v>0</v>
      </c>
      <c r="DO75" s="2">
        <v>0</v>
      </c>
      <c r="DP75" s="2">
        <v>1</v>
      </c>
      <c r="DQ75" s="2">
        <v>1</v>
      </c>
      <c r="DU75" s="2">
        <v>1003</v>
      </c>
      <c r="DV75" s="2" t="s">
        <v>107</v>
      </c>
      <c r="DW75" s="2" t="s">
        <v>107</v>
      </c>
      <c r="DX75" s="2">
        <v>1</v>
      </c>
      <c r="DZ75" s="2" t="s">
        <v>3</v>
      </c>
      <c r="EA75" s="2" t="s">
        <v>3</v>
      </c>
      <c r="EB75" s="2" t="s">
        <v>3</v>
      </c>
      <c r="EC75" s="2" t="s">
        <v>3</v>
      </c>
      <c r="EE75" s="2">
        <v>90740938</v>
      </c>
      <c r="EF75" s="2">
        <v>1</v>
      </c>
      <c r="EG75" s="2" t="s">
        <v>20</v>
      </c>
      <c r="EH75" s="2">
        <v>0</v>
      </c>
      <c r="EI75" s="2" t="s">
        <v>3</v>
      </c>
      <c r="EJ75" s="2">
        <v>4</v>
      </c>
      <c r="EK75" s="2">
        <v>0</v>
      </c>
      <c r="EL75" s="2" t="s">
        <v>21</v>
      </c>
      <c r="EM75" s="2" t="s">
        <v>22</v>
      </c>
      <c r="EO75" s="2" t="s">
        <v>3</v>
      </c>
      <c r="EQ75" s="2">
        <v>0</v>
      </c>
      <c r="ER75" s="2">
        <v>292.63</v>
      </c>
      <c r="ES75" s="2">
        <v>292.63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Z75" s="2">
        <v>5</v>
      </c>
      <c r="FC75" s="2">
        <v>1</v>
      </c>
      <c r="FD75" s="2">
        <v>18</v>
      </c>
      <c r="FF75" s="2">
        <v>350</v>
      </c>
      <c r="FQ75" s="2">
        <v>0</v>
      </c>
      <c r="FR75" s="2">
        <v>0</v>
      </c>
      <c r="FS75" s="2">
        <v>0</v>
      </c>
      <c r="FX75" s="2">
        <v>70</v>
      </c>
      <c r="FY75" s="2">
        <v>10</v>
      </c>
      <c r="GA75" s="2" t="s">
        <v>134</v>
      </c>
      <c r="GD75" s="2">
        <v>0</v>
      </c>
      <c r="GF75" s="2">
        <v>-1858465440</v>
      </c>
      <c r="GG75" s="2">
        <v>2</v>
      </c>
      <c r="GH75" s="2">
        <v>3</v>
      </c>
      <c r="GI75" s="2">
        <v>-2</v>
      </c>
      <c r="GJ75" s="2">
        <v>0</v>
      </c>
      <c r="GK75" s="2">
        <f>ROUND(R75*(R12)/100,2)</f>
        <v>0</v>
      </c>
      <c r="GL75" s="2">
        <f t="shared" si="80"/>
        <v>0</v>
      </c>
      <c r="GM75" s="2">
        <f t="shared" si="81"/>
        <v>298.48</v>
      </c>
      <c r="GN75" s="2">
        <f t="shared" si="82"/>
        <v>0</v>
      </c>
      <c r="GO75" s="2">
        <f t="shared" si="83"/>
        <v>0</v>
      </c>
      <c r="GP75" s="2">
        <f t="shared" si="84"/>
        <v>298.48</v>
      </c>
      <c r="GR75" s="2">
        <v>1</v>
      </c>
      <c r="GS75" s="2">
        <v>1</v>
      </c>
      <c r="GT75" s="2">
        <v>0</v>
      </c>
      <c r="GU75" s="2" t="s">
        <v>3</v>
      </c>
      <c r="GV75" s="2">
        <f t="shared" si="85"/>
        <v>0</v>
      </c>
      <c r="GW75" s="2">
        <v>1</v>
      </c>
      <c r="GX75" s="2">
        <f t="shared" si="86"/>
        <v>0</v>
      </c>
      <c r="HA75" s="2">
        <v>0</v>
      </c>
      <c r="HB75" s="2">
        <v>0</v>
      </c>
      <c r="HC75" s="2">
        <f t="shared" si="87"/>
        <v>0</v>
      </c>
      <c r="HE75" s="2" t="s">
        <v>59</v>
      </c>
      <c r="HF75" s="2" t="s">
        <v>32</v>
      </c>
      <c r="HM75" s="2" t="s">
        <v>3</v>
      </c>
      <c r="HN75" s="2" t="s">
        <v>3</v>
      </c>
      <c r="HO75" s="2" t="s">
        <v>3</v>
      </c>
      <c r="HP75" s="2" t="s">
        <v>3</v>
      </c>
      <c r="HQ75" s="2" t="s">
        <v>3</v>
      </c>
      <c r="HS75" s="2">
        <v>0</v>
      </c>
      <c r="IK75" s="2">
        <v>0</v>
      </c>
    </row>
    <row r="76" spans="1:245" x14ac:dyDescent="0.2">
      <c r="A76" s="2">
        <v>17</v>
      </c>
      <c r="B76" s="2">
        <v>1</v>
      </c>
      <c r="C76" s="2">
        <f>ROW(SmtRes!A131)</f>
        <v>131</v>
      </c>
      <c r="D76" s="2">
        <f>ROW(EtalonRes!A122)</f>
        <v>122</v>
      </c>
      <c r="E76" s="2" t="s">
        <v>135</v>
      </c>
      <c r="F76" s="2" t="s">
        <v>33</v>
      </c>
      <c r="G76" s="2" t="s">
        <v>34</v>
      </c>
      <c r="H76" s="2" t="s">
        <v>16</v>
      </c>
      <c r="I76" s="2">
        <v>1</v>
      </c>
      <c r="J76" s="2">
        <v>0</v>
      </c>
      <c r="K76" s="2">
        <v>1</v>
      </c>
      <c r="O76" s="2">
        <f t="shared" si="55"/>
        <v>665.35</v>
      </c>
      <c r="P76" s="2">
        <f t="shared" si="56"/>
        <v>0.61</v>
      </c>
      <c r="Q76" s="2">
        <f t="shared" si="57"/>
        <v>0</v>
      </c>
      <c r="R76" s="2">
        <f t="shared" si="58"/>
        <v>0</v>
      </c>
      <c r="S76" s="2">
        <f t="shared" si="59"/>
        <v>664.74</v>
      </c>
      <c r="T76" s="2">
        <f t="shared" si="60"/>
        <v>0</v>
      </c>
      <c r="U76" s="2">
        <f t="shared" si="61"/>
        <v>0.96600000000000008</v>
      </c>
      <c r="V76" s="2">
        <f t="shared" si="62"/>
        <v>0</v>
      </c>
      <c r="W76" s="2">
        <f t="shared" si="63"/>
        <v>0</v>
      </c>
      <c r="X76" s="2">
        <f t="shared" si="64"/>
        <v>465.32</v>
      </c>
      <c r="Y76" s="2">
        <f t="shared" si="65"/>
        <v>66.47</v>
      </c>
      <c r="AA76" s="2">
        <v>90973531</v>
      </c>
      <c r="AB76" s="2">
        <f t="shared" si="66"/>
        <v>665.35450000000003</v>
      </c>
      <c r="AC76" s="2">
        <f t="shared" si="67"/>
        <v>0.61</v>
      </c>
      <c r="AD76" s="2">
        <f t="shared" ref="AD76:AD81" si="94">ROUND(((((ET76*1.05))-((EU76*1.05)))+AE76),6)</f>
        <v>0</v>
      </c>
      <c r="AE76" s="2">
        <f t="shared" ref="AE76:AF81" si="95">ROUND(((EU76*1.05)),6)</f>
        <v>0</v>
      </c>
      <c r="AF76" s="2">
        <f t="shared" si="95"/>
        <v>664.74450000000002</v>
      </c>
      <c r="AG76" s="2">
        <f t="shared" si="68"/>
        <v>0</v>
      </c>
      <c r="AH76" s="2">
        <f t="shared" ref="AH76:AI81" si="96">((EW76*1.05))</f>
        <v>0.96600000000000008</v>
      </c>
      <c r="AI76" s="2">
        <f t="shared" si="96"/>
        <v>0</v>
      </c>
      <c r="AJ76" s="2">
        <f t="shared" si="69"/>
        <v>0</v>
      </c>
      <c r="AK76" s="2">
        <v>633.70000000000005</v>
      </c>
      <c r="AL76" s="2">
        <v>0.61</v>
      </c>
      <c r="AM76" s="2">
        <v>0</v>
      </c>
      <c r="AN76" s="2">
        <v>0</v>
      </c>
      <c r="AO76" s="2">
        <v>633.09</v>
      </c>
      <c r="AP76" s="2">
        <v>0</v>
      </c>
      <c r="AQ76" s="2">
        <v>0.92</v>
      </c>
      <c r="AR76" s="2">
        <v>0</v>
      </c>
      <c r="AS76" s="2">
        <v>0</v>
      </c>
      <c r="AT76" s="2">
        <v>70</v>
      </c>
      <c r="AU76" s="2">
        <v>10</v>
      </c>
      <c r="AV76" s="2">
        <v>1</v>
      </c>
      <c r="AW76" s="2">
        <v>1</v>
      </c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0</v>
      </c>
      <c r="BI76" s="2">
        <v>4</v>
      </c>
      <c r="BJ76" s="2" t="s">
        <v>35</v>
      </c>
      <c r="BM76" s="2">
        <v>0</v>
      </c>
      <c r="BN76" s="2">
        <v>0</v>
      </c>
      <c r="BO76" s="2" t="s">
        <v>3</v>
      </c>
      <c r="BP76" s="2">
        <v>0</v>
      </c>
      <c r="BQ76" s="2">
        <v>1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70</v>
      </c>
      <c r="CA76" s="2">
        <v>10</v>
      </c>
      <c r="CB76" s="2" t="s">
        <v>3</v>
      </c>
      <c r="CE76" s="2">
        <v>0</v>
      </c>
      <c r="CF76" s="2">
        <v>0</v>
      </c>
      <c r="CG76" s="2">
        <v>0</v>
      </c>
      <c r="CM76" s="2">
        <v>0</v>
      </c>
      <c r="CN76" s="2" t="s">
        <v>18</v>
      </c>
      <c r="CO76" s="2">
        <v>0</v>
      </c>
      <c r="CP76" s="2">
        <f t="shared" si="70"/>
        <v>665.35</v>
      </c>
      <c r="CQ76" s="2">
        <f t="shared" si="71"/>
        <v>0.61</v>
      </c>
      <c r="CR76" s="2">
        <f t="shared" ref="CR76:CR81" si="97">(((((ET76*1.05))*BB76-((EU76*1.05))*BS76)+AE76*BS76)*AV76)</f>
        <v>0</v>
      </c>
      <c r="CS76" s="2">
        <f t="shared" si="72"/>
        <v>0</v>
      </c>
      <c r="CT76" s="2">
        <f t="shared" si="73"/>
        <v>664.74450000000002</v>
      </c>
      <c r="CU76" s="2">
        <f t="shared" si="74"/>
        <v>0</v>
      </c>
      <c r="CV76" s="2">
        <f t="shared" si="75"/>
        <v>0.96600000000000008</v>
      </c>
      <c r="CW76" s="2">
        <f t="shared" si="76"/>
        <v>0</v>
      </c>
      <c r="CX76" s="2">
        <f t="shared" si="77"/>
        <v>0</v>
      </c>
      <c r="CY76" s="2">
        <f t="shared" si="78"/>
        <v>465.31800000000004</v>
      </c>
      <c r="CZ76" s="2">
        <f t="shared" si="79"/>
        <v>66.47399999999999</v>
      </c>
      <c r="DB76" s="2">
        <v>30</v>
      </c>
      <c r="DC76" s="2" t="s">
        <v>3</v>
      </c>
      <c r="DD76" s="2" t="s">
        <v>3</v>
      </c>
      <c r="DE76" s="2" t="s">
        <v>19</v>
      </c>
      <c r="DF76" s="2" t="s">
        <v>19</v>
      </c>
      <c r="DG76" s="2" t="s">
        <v>19</v>
      </c>
      <c r="DH76" s="2" t="s">
        <v>3</v>
      </c>
      <c r="DI76" s="2" t="s">
        <v>19</v>
      </c>
      <c r="DJ76" s="2" t="s">
        <v>19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U76" s="2">
        <v>1013</v>
      </c>
      <c r="DV76" s="2" t="s">
        <v>16</v>
      </c>
      <c r="DW76" s="2" t="s">
        <v>16</v>
      </c>
      <c r="DX76" s="2">
        <v>1</v>
      </c>
      <c r="DZ76" s="2" t="s">
        <v>3</v>
      </c>
      <c r="EA76" s="2" t="s">
        <v>3</v>
      </c>
      <c r="EB76" s="2" t="s">
        <v>3</v>
      </c>
      <c r="EC76" s="2" t="s">
        <v>3</v>
      </c>
      <c r="EE76" s="2">
        <v>90740938</v>
      </c>
      <c r="EF76" s="2">
        <v>1</v>
      </c>
      <c r="EG76" s="2" t="s">
        <v>20</v>
      </c>
      <c r="EH76" s="2">
        <v>0</v>
      </c>
      <c r="EI76" s="2" t="s">
        <v>3</v>
      </c>
      <c r="EJ76" s="2">
        <v>4</v>
      </c>
      <c r="EK76" s="2">
        <v>0</v>
      </c>
      <c r="EL76" s="2" t="s">
        <v>21</v>
      </c>
      <c r="EM76" s="2" t="s">
        <v>22</v>
      </c>
      <c r="EO76" s="2" t="s">
        <v>23</v>
      </c>
      <c r="EQ76" s="2">
        <v>0</v>
      </c>
      <c r="ER76" s="2">
        <v>633.70000000000005</v>
      </c>
      <c r="ES76" s="2">
        <v>0.61</v>
      </c>
      <c r="ET76" s="2">
        <v>0</v>
      </c>
      <c r="EU76" s="2">
        <v>0</v>
      </c>
      <c r="EV76" s="2">
        <v>633.09</v>
      </c>
      <c r="EW76" s="2">
        <v>0.92</v>
      </c>
      <c r="EX76" s="2">
        <v>0</v>
      </c>
      <c r="EY76" s="2">
        <v>0</v>
      </c>
      <c r="FQ76" s="2">
        <v>0</v>
      </c>
      <c r="FR76" s="2">
        <v>0</v>
      </c>
      <c r="FS76" s="2">
        <v>0</v>
      </c>
      <c r="FX76" s="2">
        <v>70</v>
      </c>
      <c r="FY76" s="2">
        <v>10</v>
      </c>
      <c r="GA76" s="2" t="s">
        <v>3</v>
      </c>
      <c r="GD76" s="2">
        <v>0</v>
      </c>
      <c r="GF76" s="2">
        <v>1402171177</v>
      </c>
      <c r="GG76" s="2">
        <v>2</v>
      </c>
      <c r="GH76" s="2">
        <v>1</v>
      </c>
      <c r="GI76" s="2">
        <v>-2</v>
      </c>
      <c r="GJ76" s="2">
        <v>0</v>
      </c>
      <c r="GK76" s="2">
        <f>ROUND(R76*(R12)/100,2)</f>
        <v>0</v>
      </c>
      <c r="GL76" s="2">
        <f t="shared" si="80"/>
        <v>0</v>
      </c>
      <c r="GM76" s="2">
        <f t="shared" si="81"/>
        <v>1197.1400000000001</v>
      </c>
      <c r="GN76" s="2">
        <f t="shared" si="82"/>
        <v>0</v>
      </c>
      <c r="GO76" s="2">
        <f t="shared" si="83"/>
        <v>0</v>
      </c>
      <c r="GP76" s="2">
        <f t="shared" si="84"/>
        <v>1197.1400000000001</v>
      </c>
      <c r="GR76" s="2">
        <v>0</v>
      </c>
      <c r="GS76" s="2">
        <v>3</v>
      </c>
      <c r="GT76" s="2">
        <v>0</v>
      </c>
      <c r="GU76" s="2" t="s">
        <v>3</v>
      </c>
      <c r="GV76" s="2">
        <f t="shared" si="85"/>
        <v>0</v>
      </c>
      <c r="GW76" s="2">
        <v>1</v>
      </c>
      <c r="GX76" s="2">
        <f t="shared" si="86"/>
        <v>0</v>
      </c>
      <c r="HA76" s="2">
        <v>0</v>
      </c>
      <c r="HB76" s="2">
        <v>0</v>
      </c>
      <c r="HC76" s="2">
        <f t="shared" si="87"/>
        <v>0</v>
      </c>
      <c r="HE76" s="2" t="s">
        <v>3</v>
      </c>
      <c r="HF76" s="2" t="s">
        <v>3</v>
      </c>
      <c r="HM76" s="2" t="s">
        <v>3</v>
      </c>
      <c r="HN76" s="2" t="s">
        <v>3</v>
      </c>
      <c r="HO76" s="2" t="s">
        <v>3</v>
      </c>
      <c r="HP76" s="2" t="s">
        <v>3</v>
      </c>
      <c r="HQ76" s="2" t="s">
        <v>3</v>
      </c>
      <c r="HS76" s="2">
        <v>0</v>
      </c>
      <c r="IK76" s="2">
        <v>0</v>
      </c>
    </row>
    <row r="77" spans="1:245" x14ac:dyDescent="0.2">
      <c r="A77" s="2">
        <v>17</v>
      </c>
      <c r="B77" s="2">
        <v>1</v>
      </c>
      <c r="C77" s="2">
        <f>ROW(SmtRes!A134)</f>
        <v>134</v>
      </c>
      <c r="D77" s="2">
        <f>ROW(EtalonRes!A125)</f>
        <v>125</v>
      </c>
      <c r="E77" s="2" t="s">
        <v>3</v>
      </c>
      <c r="F77" s="2" t="s">
        <v>29</v>
      </c>
      <c r="G77" s="2" t="s">
        <v>136</v>
      </c>
      <c r="H77" s="2" t="s">
        <v>16</v>
      </c>
      <c r="I77" s="2">
        <v>1</v>
      </c>
      <c r="J77" s="2">
        <v>0</v>
      </c>
      <c r="K77" s="2">
        <v>1</v>
      </c>
      <c r="O77" s="2">
        <f t="shared" si="55"/>
        <v>1348.65</v>
      </c>
      <c r="P77" s="2">
        <f t="shared" si="56"/>
        <v>0.91</v>
      </c>
      <c r="Q77" s="2">
        <f t="shared" si="57"/>
        <v>3.8</v>
      </c>
      <c r="R77" s="2">
        <f t="shared" si="58"/>
        <v>0.05</v>
      </c>
      <c r="S77" s="2">
        <f t="shared" si="59"/>
        <v>1343.94</v>
      </c>
      <c r="T77" s="2">
        <f t="shared" si="60"/>
        <v>0</v>
      </c>
      <c r="U77" s="2">
        <f t="shared" si="61"/>
        <v>1.9530000000000003</v>
      </c>
      <c r="V77" s="2">
        <f t="shared" si="62"/>
        <v>0</v>
      </c>
      <c r="W77" s="2">
        <f t="shared" si="63"/>
        <v>0</v>
      </c>
      <c r="X77" s="2">
        <f t="shared" si="64"/>
        <v>940.76</v>
      </c>
      <c r="Y77" s="2">
        <f t="shared" si="65"/>
        <v>134.38999999999999</v>
      </c>
      <c r="AA77" s="2">
        <v>-1</v>
      </c>
      <c r="AB77" s="2">
        <f t="shared" si="66"/>
        <v>1348.6479999999999</v>
      </c>
      <c r="AC77" s="2">
        <f t="shared" si="67"/>
        <v>0.91</v>
      </c>
      <c r="AD77" s="2">
        <f t="shared" si="94"/>
        <v>3.8010000000000002</v>
      </c>
      <c r="AE77" s="2">
        <f t="shared" si="95"/>
        <v>5.2499999999999998E-2</v>
      </c>
      <c r="AF77" s="2">
        <f t="shared" si="95"/>
        <v>1343.9369999999999</v>
      </c>
      <c r="AG77" s="2">
        <f t="shared" si="68"/>
        <v>0</v>
      </c>
      <c r="AH77" s="2">
        <f t="shared" si="96"/>
        <v>1.9530000000000003</v>
      </c>
      <c r="AI77" s="2">
        <f t="shared" si="96"/>
        <v>0</v>
      </c>
      <c r="AJ77" s="2">
        <f t="shared" si="69"/>
        <v>0</v>
      </c>
      <c r="AK77" s="2">
        <v>1284.47</v>
      </c>
      <c r="AL77" s="2">
        <v>0.91</v>
      </c>
      <c r="AM77" s="2">
        <v>3.62</v>
      </c>
      <c r="AN77" s="2">
        <v>0.05</v>
      </c>
      <c r="AO77" s="2">
        <v>1279.94</v>
      </c>
      <c r="AP77" s="2">
        <v>0</v>
      </c>
      <c r="AQ77" s="2">
        <v>1.86</v>
      </c>
      <c r="AR77" s="2">
        <v>0</v>
      </c>
      <c r="AS77" s="2">
        <v>0</v>
      </c>
      <c r="AT77" s="2">
        <v>70</v>
      </c>
      <c r="AU77" s="2">
        <v>10</v>
      </c>
      <c r="AV77" s="2">
        <v>1</v>
      </c>
      <c r="AW77" s="2">
        <v>1</v>
      </c>
      <c r="AZ77" s="2">
        <v>1</v>
      </c>
      <c r="BA77" s="2">
        <v>1</v>
      </c>
      <c r="BB77" s="2">
        <v>1</v>
      </c>
      <c r="BC77" s="2">
        <v>1</v>
      </c>
      <c r="BD77" s="2" t="s">
        <v>3</v>
      </c>
      <c r="BE77" s="2" t="s">
        <v>3</v>
      </c>
      <c r="BF77" s="2" t="s">
        <v>3</v>
      </c>
      <c r="BG77" s="2" t="s">
        <v>3</v>
      </c>
      <c r="BH77" s="2">
        <v>0</v>
      </c>
      <c r="BI77" s="2">
        <v>4</v>
      </c>
      <c r="BJ77" s="2" t="s">
        <v>31</v>
      </c>
      <c r="BM77" s="2">
        <v>0</v>
      </c>
      <c r="BN77" s="2">
        <v>0</v>
      </c>
      <c r="BO77" s="2" t="s">
        <v>3</v>
      </c>
      <c r="BP77" s="2">
        <v>0</v>
      </c>
      <c r="BQ77" s="2">
        <v>1</v>
      </c>
      <c r="BR77" s="2">
        <v>0</v>
      </c>
      <c r="BS77" s="2">
        <v>1</v>
      </c>
      <c r="BT77" s="2">
        <v>1</v>
      </c>
      <c r="BU77" s="2">
        <v>1</v>
      </c>
      <c r="BV77" s="2">
        <v>1</v>
      </c>
      <c r="BW77" s="2">
        <v>1</v>
      </c>
      <c r="BX77" s="2">
        <v>1</v>
      </c>
      <c r="BY77" s="2" t="s">
        <v>3</v>
      </c>
      <c r="BZ77" s="2">
        <v>70</v>
      </c>
      <c r="CA77" s="2">
        <v>10</v>
      </c>
      <c r="CB77" s="2" t="s">
        <v>3</v>
      </c>
      <c r="CE77" s="2">
        <v>0</v>
      </c>
      <c r="CF77" s="2">
        <v>0</v>
      </c>
      <c r="CG77" s="2">
        <v>0</v>
      </c>
      <c r="CM77" s="2">
        <v>0</v>
      </c>
      <c r="CN77" s="2" t="s">
        <v>18</v>
      </c>
      <c r="CO77" s="2">
        <v>0</v>
      </c>
      <c r="CP77" s="2">
        <f t="shared" si="70"/>
        <v>1348.65</v>
      </c>
      <c r="CQ77" s="2">
        <f t="shared" si="71"/>
        <v>0.91</v>
      </c>
      <c r="CR77" s="2">
        <f t="shared" si="97"/>
        <v>3.8010000000000002</v>
      </c>
      <c r="CS77" s="2">
        <f t="shared" si="72"/>
        <v>5.2499999999999998E-2</v>
      </c>
      <c r="CT77" s="2">
        <f t="shared" si="73"/>
        <v>1343.9369999999999</v>
      </c>
      <c r="CU77" s="2">
        <f t="shared" si="74"/>
        <v>0</v>
      </c>
      <c r="CV77" s="2">
        <f t="shared" si="75"/>
        <v>1.9530000000000003</v>
      </c>
      <c r="CW77" s="2">
        <f t="shared" si="76"/>
        <v>0</v>
      </c>
      <c r="CX77" s="2">
        <f t="shared" si="77"/>
        <v>0</v>
      </c>
      <c r="CY77" s="2">
        <f t="shared" si="78"/>
        <v>940.75800000000004</v>
      </c>
      <c r="CZ77" s="2">
        <f t="shared" si="79"/>
        <v>134.39400000000001</v>
      </c>
      <c r="DB77" s="2">
        <v>31</v>
      </c>
      <c r="DC77" s="2" t="s">
        <v>3</v>
      </c>
      <c r="DD77" s="2" t="s">
        <v>3</v>
      </c>
      <c r="DE77" s="2" t="s">
        <v>19</v>
      </c>
      <c r="DF77" s="2" t="s">
        <v>19</v>
      </c>
      <c r="DG77" s="2" t="s">
        <v>19</v>
      </c>
      <c r="DH77" s="2" t="s">
        <v>3</v>
      </c>
      <c r="DI77" s="2" t="s">
        <v>19</v>
      </c>
      <c r="DJ77" s="2" t="s">
        <v>19</v>
      </c>
      <c r="DK77" s="2" t="s">
        <v>3</v>
      </c>
      <c r="DL77" s="2" t="s">
        <v>3</v>
      </c>
      <c r="DM77" s="2" t="s">
        <v>3</v>
      </c>
      <c r="DN77" s="2">
        <v>0</v>
      </c>
      <c r="DO77" s="2">
        <v>0</v>
      </c>
      <c r="DP77" s="2">
        <v>1</v>
      </c>
      <c r="DQ77" s="2">
        <v>1</v>
      </c>
      <c r="DU77" s="2">
        <v>1013</v>
      </c>
      <c r="DV77" s="2" t="s">
        <v>16</v>
      </c>
      <c r="DW77" s="2" t="s">
        <v>16</v>
      </c>
      <c r="DX77" s="2">
        <v>1</v>
      </c>
      <c r="DZ77" s="2" t="s">
        <v>3</v>
      </c>
      <c r="EA77" s="2" t="s">
        <v>3</v>
      </c>
      <c r="EB77" s="2" t="s">
        <v>3</v>
      </c>
      <c r="EC77" s="2" t="s">
        <v>3</v>
      </c>
      <c r="EE77" s="2">
        <v>90740938</v>
      </c>
      <c r="EF77" s="2">
        <v>1</v>
      </c>
      <c r="EG77" s="2" t="s">
        <v>20</v>
      </c>
      <c r="EH77" s="2">
        <v>0</v>
      </c>
      <c r="EI77" s="2" t="s">
        <v>3</v>
      </c>
      <c r="EJ77" s="2">
        <v>4</v>
      </c>
      <c r="EK77" s="2">
        <v>0</v>
      </c>
      <c r="EL77" s="2" t="s">
        <v>21</v>
      </c>
      <c r="EM77" s="2" t="s">
        <v>22</v>
      </c>
      <c r="EO77" s="2" t="s">
        <v>23</v>
      </c>
      <c r="EQ77" s="2">
        <v>1024</v>
      </c>
      <c r="ER77" s="2">
        <v>1284.47</v>
      </c>
      <c r="ES77" s="2">
        <v>0.91</v>
      </c>
      <c r="ET77" s="2">
        <v>3.62</v>
      </c>
      <c r="EU77" s="2">
        <v>0.05</v>
      </c>
      <c r="EV77" s="2">
        <v>1279.94</v>
      </c>
      <c r="EW77" s="2">
        <v>1.86</v>
      </c>
      <c r="EX77" s="2">
        <v>0</v>
      </c>
      <c r="EY77" s="2">
        <v>0</v>
      </c>
      <c r="FQ77" s="2">
        <v>0</v>
      </c>
      <c r="FR77" s="2">
        <v>0</v>
      </c>
      <c r="FS77" s="2">
        <v>0</v>
      </c>
      <c r="FX77" s="2">
        <v>70</v>
      </c>
      <c r="FY77" s="2">
        <v>10</v>
      </c>
      <c r="GA77" s="2" t="s">
        <v>3</v>
      </c>
      <c r="GD77" s="2">
        <v>0</v>
      </c>
      <c r="GF77" s="2">
        <v>948813110</v>
      </c>
      <c r="GG77" s="2">
        <v>2</v>
      </c>
      <c r="GH77" s="2">
        <v>1</v>
      </c>
      <c r="GI77" s="2">
        <v>-2</v>
      </c>
      <c r="GJ77" s="2">
        <v>0</v>
      </c>
      <c r="GK77" s="2">
        <f>ROUND(R77*(R12)/100,2)</f>
        <v>0.05</v>
      </c>
      <c r="GL77" s="2">
        <f t="shared" si="80"/>
        <v>0</v>
      </c>
      <c r="GM77" s="2">
        <f t="shared" si="81"/>
        <v>2423.85</v>
      </c>
      <c r="GN77" s="2">
        <f t="shared" si="82"/>
        <v>0</v>
      </c>
      <c r="GO77" s="2">
        <f t="shared" si="83"/>
        <v>0</v>
      </c>
      <c r="GP77" s="2">
        <f t="shared" si="84"/>
        <v>2423.85</v>
      </c>
      <c r="GR77" s="2">
        <v>0</v>
      </c>
      <c r="GS77" s="2">
        <v>3</v>
      </c>
      <c r="GT77" s="2">
        <v>0</v>
      </c>
      <c r="GU77" s="2" t="s">
        <v>3</v>
      </c>
      <c r="GV77" s="2">
        <f t="shared" si="85"/>
        <v>0</v>
      </c>
      <c r="GW77" s="2">
        <v>1</v>
      </c>
      <c r="GX77" s="2">
        <f t="shared" si="86"/>
        <v>0</v>
      </c>
      <c r="HA77" s="2">
        <v>0</v>
      </c>
      <c r="HB77" s="2">
        <v>0</v>
      </c>
      <c r="HC77" s="2">
        <f t="shared" si="87"/>
        <v>0</v>
      </c>
      <c r="HE77" s="2" t="s">
        <v>3</v>
      </c>
      <c r="HF77" s="2" t="s">
        <v>3</v>
      </c>
      <c r="HM77" s="2" t="s">
        <v>3</v>
      </c>
      <c r="HN77" s="2" t="s">
        <v>3</v>
      </c>
      <c r="HO77" s="2" t="s">
        <v>3</v>
      </c>
      <c r="HP77" s="2" t="s">
        <v>3</v>
      </c>
      <c r="HQ77" s="2" t="s">
        <v>3</v>
      </c>
      <c r="HS77" s="2">
        <v>0</v>
      </c>
      <c r="IK77" s="2">
        <v>0</v>
      </c>
    </row>
    <row r="78" spans="1:245" x14ac:dyDescent="0.2">
      <c r="A78" s="2">
        <v>17</v>
      </c>
      <c r="B78" s="2">
        <v>1</v>
      </c>
      <c r="C78" s="2">
        <f>ROW(SmtRes!A136)</f>
        <v>136</v>
      </c>
      <c r="D78" s="2">
        <f>ROW(EtalonRes!A127)</f>
        <v>127</v>
      </c>
      <c r="E78" s="2" t="s">
        <v>137</v>
      </c>
      <c r="F78" s="2" t="s">
        <v>33</v>
      </c>
      <c r="G78" s="2" t="s">
        <v>138</v>
      </c>
      <c r="H78" s="2" t="s">
        <v>16</v>
      </c>
      <c r="I78" s="2">
        <v>1</v>
      </c>
      <c r="J78" s="2">
        <v>0</v>
      </c>
      <c r="K78" s="2">
        <v>1</v>
      </c>
      <c r="O78" s="2">
        <f t="shared" si="55"/>
        <v>665.35</v>
      </c>
      <c r="P78" s="2">
        <f t="shared" si="56"/>
        <v>0.61</v>
      </c>
      <c r="Q78" s="2">
        <f t="shared" si="57"/>
        <v>0</v>
      </c>
      <c r="R78" s="2">
        <f t="shared" si="58"/>
        <v>0</v>
      </c>
      <c r="S78" s="2">
        <f t="shared" si="59"/>
        <v>664.74</v>
      </c>
      <c r="T78" s="2">
        <f t="shared" si="60"/>
        <v>0</v>
      </c>
      <c r="U78" s="2">
        <f t="shared" si="61"/>
        <v>0.96600000000000008</v>
      </c>
      <c r="V78" s="2">
        <f t="shared" si="62"/>
        <v>0</v>
      </c>
      <c r="W78" s="2">
        <f t="shared" si="63"/>
        <v>0</v>
      </c>
      <c r="X78" s="2">
        <f t="shared" si="64"/>
        <v>465.32</v>
      </c>
      <c r="Y78" s="2">
        <f t="shared" si="65"/>
        <v>66.47</v>
      </c>
      <c r="AA78" s="2">
        <v>90973531</v>
      </c>
      <c r="AB78" s="2">
        <f t="shared" si="66"/>
        <v>665.35450000000003</v>
      </c>
      <c r="AC78" s="2">
        <f t="shared" si="67"/>
        <v>0.61</v>
      </c>
      <c r="AD78" s="2">
        <f t="shared" si="94"/>
        <v>0</v>
      </c>
      <c r="AE78" s="2">
        <f t="shared" si="95"/>
        <v>0</v>
      </c>
      <c r="AF78" s="2">
        <f t="shared" si="95"/>
        <v>664.74450000000002</v>
      </c>
      <c r="AG78" s="2">
        <f t="shared" si="68"/>
        <v>0</v>
      </c>
      <c r="AH78" s="2">
        <f t="shared" si="96"/>
        <v>0.96600000000000008</v>
      </c>
      <c r="AI78" s="2">
        <f t="shared" si="96"/>
        <v>0</v>
      </c>
      <c r="AJ78" s="2">
        <f t="shared" si="69"/>
        <v>0</v>
      </c>
      <c r="AK78" s="2">
        <v>633.70000000000005</v>
      </c>
      <c r="AL78" s="2">
        <v>0.61</v>
      </c>
      <c r="AM78" s="2">
        <v>0</v>
      </c>
      <c r="AN78" s="2">
        <v>0</v>
      </c>
      <c r="AO78" s="2">
        <v>633.09</v>
      </c>
      <c r="AP78" s="2">
        <v>0</v>
      </c>
      <c r="AQ78" s="2">
        <v>0.92</v>
      </c>
      <c r="AR78" s="2">
        <v>0</v>
      </c>
      <c r="AS78" s="2">
        <v>0</v>
      </c>
      <c r="AT78" s="2">
        <v>70</v>
      </c>
      <c r="AU78" s="2">
        <v>10</v>
      </c>
      <c r="AV78" s="2">
        <v>1</v>
      </c>
      <c r="AW78" s="2">
        <v>1</v>
      </c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0</v>
      </c>
      <c r="BI78" s="2">
        <v>4</v>
      </c>
      <c r="BJ78" s="2" t="s">
        <v>35</v>
      </c>
      <c r="BM78" s="2">
        <v>0</v>
      </c>
      <c r="BN78" s="2">
        <v>0</v>
      </c>
      <c r="BO78" s="2" t="s">
        <v>3</v>
      </c>
      <c r="BP78" s="2">
        <v>0</v>
      </c>
      <c r="BQ78" s="2">
        <v>1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70</v>
      </c>
      <c r="CA78" s="2">
        <v>10</v>
      </c>
      <c r="CB78" s="2" t="s">
        <v>3</v>
      </c>
      <c r="CE78" s="2">
        <v>0</v>
      </c>
      <c r="CF78" s="2">
        <v>0</v>
      </c>
      <c r="CG78" s="2">
        <v>0</v>
      </c>
      <c r="CM78" s="2">
        <v>0</v>
      </c>
      <c r="CN78" s="2" t="s">
        <v>18</v>
      </c>
      <c r="CO78" s="2">
        <v>0</v>
      </c>
      <c r="CP78" s="2">
        <f t="shared" si="70"/>
        <v>665.35</v>
      </c>
      <c r="CQ78" s="2">
        <f t="shared" si="71"/>
        <v>0.61</v>
      </c>
      <c r="CR78" s="2">
        <f t="shared" si="97"/>
        <v>0</v>
      </c>
      <c r="CS78" s="2">
        <f t="shared" si="72"/>
        <v>0</v>
      </c>
      <c r="CT78" s="2">
        <f t="shared" si="73"/>
        <v>664.74450000000002</v>
      </c>
      <c r="CU78" s="2">
        <f t="shared" si="74"/>
        <v>0</v>
      </c>
      <c r="CV78" s="2">
        <f t="shared" si="75"/>
        <v>0.96600000000000008</v>
      </c>
      <c r="CW78" s="2">
        <f t="shared" si="76"/>
        <v>0</v>
      </c>
      <c r="CX78" s="2">
        <f t="shared" si="77"/>
        <v>0</v>
      </c>
      <c r="CY78" s="2">
        <f t="shared" si="78"/>
        <v>465.31800000000004</v>
      </c>
      <c r="CZ78" s="2">
        <f t="shared" si="79"/>
        <v>66.47399999999999</v>
      </c>
      <c r="DB78" s="2">
        <v>32</v>
      </c>
      <c r="DC78" s="2" t="s">
        <v>3</v>
      </c>
      <c r="DD78" s="2" t="s">
        <v>3</v>
      </c>
      <c r="DE78" s="2" t="s">
        <v>19</v>
      </c>
      <c r="DF78" s="2" t="s">
        <v>19</v>
      </c>
      <c r="DG78" s="2" t="s">
        <v>19</v>
      </c>
      <c r="DH78" s="2" t="s">
        <v>3</v>
      </c>
      <c r="DI78" s="2" t="s">
        <v>19</v>
      </c>
      <c r="DJ78" s="2" t="s">
        <v>19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U78" s="2">
        <v>1013</v>
      </c>
      <c r="DV78" s="2" t="s">
        <v>16</v>
      </c>
      <c r="DW78" s="2" t="s">
        <v>16</v>
      </c>
      <c r="DX78" s="2">
        <v>1</v>
      </c>
      <c r="DZ78" s="2" t="s">
        <v>3</v>
      </c>
      <c r="EA78" s="2" t="s">
        <v>3</v>
      </c>
      <c r="EB78" s="2" t="s">
        <v>3</v>
      </c>
      <c r="EC78" s="2" t="s">
        <v>3</v>
      </c>
      <c r="EE78" s="2">
        <v>90740938</v>
      </c>
      <c r="EF78" s="2">
        <v>1</v>
      </c>
      <c r="EG78" s="2" t="s">
        <v>20</v>
      </c>
      <c r="EH78" s="2">
        <v>0</v>
      </c>
      <c r="EI78" s="2" t="s">
        <v>3</v>
      </c>
      <c r="EJ78" s="2">
        <v>4</v>
      </c>
      <c r="EK78" s="2">
        <v>0</v>
      </c>
      <c r="EL78" s="2" t="s">
        <v>21</v>
      </c>
      <c r="EM78" s="2" t="s">
        <v>22</v>
      </c>
      <c r="EO78" s="2" t="s">
        <v>23</v>
      </c>
      <c r="EQ78" s="2">
        <v>0</v>
      </c>
      <c r="ER78" s="2">
        <v>633.70000000000005</v>
      </c>
      <c r="ES78" s="2">
        <v>0.61</v>
      </c>
      <c r="ET78" s="2">
        <v>0</v>
      </c>
      <c r="EU78" s="2">
        <v>0</v>
      </c>
      <c r="EV78" s="2">
        <v>633.09</v>
      </c>
      <c r="EW78" s="2">
        <v>0.92</v>
      </c>
      <c r="EX78" s="2">
        <v>0</v>
      </c>
      <c r="EY78" s="2">
        <v>0</v>
      </c>
      <c r="FQ78" s="2">
        <v>0</v>
      </c>
      <c r="FR78" s="2">
        <v>0</v>
      </c>
      <c r="FS78" s="2">
        <v>0</v>
      </c>
      <c r="FX78" s="2">
        <v>70</v>
      </c>
      <c r="FY78" s="2">
        <v>10</v>
      </c>
      <c r="GA78" s="2" t="s">
        <v>3</v>
      </c>
      <c r="GD78" s="2">
        <v>0</v>
      </c>
      <c r="GF78" s="2">
        <v>-724737006</v>
      </c>
      <c r="GG78" s="2">
        <v>2</v>
      </c>
      <c r="GH78" s="2">
        <v>1</v>
      </c>
      <c r="GI78" s="2">
        <v>-2</v>
      </c>
      <c r="GJ78" s="2">
        <v>0</v>
      </c>
      <c r="GK78" s="2">
        <f>ROUND(R78*(R12)/100,2)</f>
        <v>0</v>
      </c>
      <c r="GL78" s="2">
        <f t="shared" si="80"/>
        <v>0</v>
      </c>
      <c r="GM78" s="2">
        <f t="shared" si="81"/>
        <v>1197.1400000000001</v>
      </c>
      <c r="GN78" s="2">
        <f t="shared" si="82"/>
        <v>0</v>
      </c>
      <c r="GO78" s="2">
        <f t="shared" si="83"/>
        <v>0</v>
      </c>
      <c r="GP78" s="2">
        <f t="shared" si="84"/>
        <v>1197.1400000000001</v>
      </c>
      <c r="GR78" s="2">
        <v>0</v>
      </c>
      <c r="GS78" s="2">
        <v>3</v>
      </c>
      <c r="GT78" s="2">
        <v>0</v>
      </c>
      <c r="GU78" s="2" t="s">
        <v>3</v>
      </c>
      <c r="GV78" s="2">
        <f t="shared" si="85"/>
        <v>0</v>
      </c>
      <c r="GW78" s="2">
        <v>1</v>
      </c>
      <c r="GX78" s="2">
        <f t="shared" si="86"/>
        <v>0</v>
      </c>
      <c r="HA78" s="2">
        <v>0</v>
      </c>
      <c r="HB78" s="2">
        <v>0</v>
      </c>
      <c r="HC78" s="2">
        <f t="shared" si="87"/>
        <v>0</v>
      </c>
      <c r="HE78" s="2" t="s">
        <v>3</v>
      </c>
      <c r="HF78" s="2" t="s">
        <v>3</v>
      </c>
      <c r="HM78" s="2" t="s">
        <v>3</v>
      </c>
      <c r="HN78" s="2" t="s">
        <v>3</v>
      </c>
      <c r="HO78" s="2" t="s">
        <v>3</v>
      </c>
      <c r="HP78" s="2" t="s">
        <v>3</v>
      </c>
      <c r="HQ78" s="2" t="s">
        <v>3</v>
      </c>
      <c r="HS78" s="2">
        <v>0</v>
      </c>
      <c r="IK78" s="2">
        <v>0</v>
      </c>
    </row>
    <row r="79" spans="1:245" x14ac:dyDescent="0.2">
      <c r="A79" s="2">
        <v>17</v>
      </c>
      <c r="B79" s="2">
        <v>1</v>
      </c>
      <c r="C79" s="2">
        <f>ROW(SmtRes!A139)</f>
        <v>139</v>
      </c>
      <c r="D79" s="2">
        <f>ROW(EtalonRes!A130)</f>
        <v>130</v>
      </c>
      <c r="E79" s="2" t="s">
        <v>3</v>
      </c>
      <c r="F79" s="2" t="s">
        <v>29</v>
      </c>
      <c r="G79" s="2" t="s">
        <v>139</v>
      </c>
      <c r="H79" s="2" t="s">
        <v>16</v>
      </c>
      <c r="I79" s="2">
        <v>1</v>
      </c>
      <c r="J79" s="2">
        <v>0</v>
      </c>
      <c r="K79" s="2">
        <v>1</v>
      </c>
      <c r="O79" s="2">
        <f t="shared" si="55"/>
        <v>1348.65</v>
      </c>
      <c r="P79" s="2">
        <f t="shared" si="56"/>
        <v>0.91</v>
      </c>
      <c r="Q79" s="2">
        <f t="shared" si="57"/>
        <v>3.8</v>
      </c>
      <c r="R79" s="2">
        <f t="shared" si="58"/>
        <v>0.05</v>
      </c>
      <c r="S79" s="2">
        <f t="shared" si="59"/>
        <v>1343.94</v>
      </c>
      <c r="T79" s="2">
        <f t="shared" si="60"/>
        <v>0</v>
      </c>
      <c r="U79" s="2">
        <f t="shared" si="61"/>
        <v>1.9530000000000003</v>
      </c>
      <c r="V79" s="2">
        <f t="shared" si="62"/>
        <v>0</v>
      </c>
      <c r="W79" s="2">
        <f t="shared" si="63"/>
        <v>0</v>
      </c>
      <c r="X79" s="2">
        <f t="shared" si="64"/>
        <v>940.76</v>
      </c>
      <c r="Y79" s="2">
        <f t="shared" si="65"/>
        <v>134.38999999999999</v>
      </c>
      <c r="AA79" s="2">
        <v>-1</v>
      </c>
      <c r="AB79" s="2">
        <f t="shared" si="66"/>
        <v>1348.6479999999999</v>
      </c>
      <c r="AC79" s="2">
        <f t="shared" si="67"/>
        <v>0.91</v>
      </c>
      <c r="AD79" s="2">
        <f t="shared" si="94"/>
        <v>3.8010000000000002</v>
      </c>
      <c r="AE79" s="2">
        <f t="shared" si="95"/>
        <v>5.2499999999999998E-2</v>
      </c>
      <c r="AF79" s="2">
        <f t="shared" si="95"/>
        <v>1343.9369999999999</v>
      </c>
      <c r="AG79" s="2">
        <f t="shared" si="68"/>
        <v>0</v>
      </c>
      <c r="AH79" s="2">
        <f t="shared" si="96"/>
        <v>1.9530000000000003</v>
      </c>
      <c r="AI79" s="2">
        <f t="shared" si="96"/>
        <v>0</v>
      </c>
      <c r="AJ79" s="2">
        <f t="shared" si="69"/>
        <v>0</v>
      </c>
      <c r="AK79" s="2">
        <v>1284.47</v>
      </c>
      <c r="AL79" s="2">
        <v>0.91</v>
      </c>
      <c r="AM79" s="2">
        <v>3.62</v>
      </c>
      <c r="AN79" s="2">
        <v>0.05</v>
      </c>
      <c r="AO79" s="2">
        <v>1279.94</v>
      </c>
      <c r="AP79" s="2">
        <v>0</v>
      </c>
      <c r="AQ79" s="2">
        <v>1.86</v>
      </c>
      <c r="AR79" s="2">
        <v>0</v>
      </c>
      <c r="AS79" s="2">
        <v>0</v>
      </c>
      <c r="AT79" s="2">
        <v>70</v>
      </c>
      <c r="AU79" s="2">
        <v>10</v>
      </c>
      <c r="AV79" s="2">
        <v>1</v>
      </c>
      <c r="AW79" s="2">
        <v>1</v>
      </c>
      <c r="AZ79" s="2">
        <v>1</v>
      </c>
      <c r="BA79" s="2">
        <v>1</v>
      </c>
      <c r="BB79" s="2">
        <v>1</v>
      </c>
      <c r="BC79" s="2">
        <v>1</v>
      </c>
      <c r="BD79" s="2" t="s">
        <v>3</v>
      </c>
      <c r="BE79" s="2" t="s">
        <v>3</v>
      </c>
      <c r="BF79" s="2" t="s">
        <v>3</v>
      </c>
      <c r="BG79" s="2" t="s">
        <v>3</v>
      </c>
      <c r="BH79" s="2">
        <v>0</v>
      </c>
      <c r="BI79" s="2">
        <v>4</v>
      </c>
      <c r="BJ79" s="2" t="s">
        <v>31</v>
      </c>
      <c r="BM79" s="2">
        <v>0</v>
      </c>
      <c r="BN79" s="2">
        <v>0</v>
      </c>
      <c r="BO79" s="2" t="s">
        <v>3</v>
      </c>
      <c r="BP79" s="2">
        <v>0</v>
      </c>
      <c r="BQ79" s="2">
        <v>1</v>
      </c>
      <c r="BR79" s="2">
        <v>0</v>
      </c>
      <c r="BS79" s="2">
        <v>1</v>
      </c>
      <c r="BT79" s="2">
        <v>1</v>
      </c>
      <c r="BU79" s="2">
        <v>1</v>
      </c>
      <c r="BV79" s="2">
        <v>1</v>
      </c>
      <c r="BW79" s="2">
        <v>1</v>
      </c>
      <c r="BX79" s="2">
        <v>1</v>
      </c>
      <c r="BY79" s="2" t="s">
        <v>3</v>
      </c>
      <c r="BZ79" s="2">
        <v>70</v>
      </c>
      <c r="CA79" s="2">
        <v>10</v>
      </c>
      <c r="CB79" s="2" t="s">
        <v>3</v>
      </c>
      <c r="CE79" s="2">
        <v>0</v>
      </c>
      <c r="CF79" s="2">
        <v>0</v>
      </c>
      <c r="CG79" s="2">
        <v>0</v>
      </c>
      <c r="CM79" s="2">
        <v>0</v>
      </c>
      <c r="CN79" s="2" t="s">
        <v>18</v>
      </c>
      <c r="CO79" s="2">
        <v>0</v>
      </c>
      <c r="CP79" s="2">
        <f t="shared" si="70"/>
        <v>1348.65</v>
      </c>
      <c r="CQ79" s="2">
        <f t="shared" si="71"/>
        <v>0.91</v>
      </c>
      <c r="CR79" s="2">
        <f t="shared" si="97"/>
        <v>3.8010000000000002</v>
      </c>
      <c r="CS79" s="2">
        <f t="shared" si="72"/>
        <v>5.2499999999999998E-2</v>
      </c>
      <c r="CT79" s="2">
        <f t="shared" si="73"/>
        <v>1343.9369999999999</v>
      </c>
      <c r="CU79" s="2">
        <f t="shared" si="74"/>
        <v>0</v>
      </c>
      <c r="CV79" s="2">
        <f t="shared" si="75"/>
        <v>1.9530000000000003</v>
      </c>
      <c r="CW79" s="2">
        <f t="shared" si="76"/>
        <v>0</v>
      </c>
      <c r="CX79" s="2">
        <f t="shared" si="77"/>
        <v>0</v>
      </c>
      <c r="CY79" s="2">
        <f t="shared" si="78"/>
        <v>940.75800000000004</v>
      </c>
      <c r="CZ79" s="2">
        <f t="shared" si="79"/>
        <v>134.39400000000001</v>
      </c>
      <c r="DB79" s="2">
        <v>33</v>
      </c>
      <c r="DC79" s="2" t="s">
        <v>3</v>
      </c>
      <c r="DD79" s="2" t="s">
        <v>3</v>
      </c>
      <c r="DE79" s="2" t="s">
        <v>19</v>
      </c>
      <c r="DF79" s="2" t="s">
        <v>19</v>
      </c>
      <c r="DG79" s="2" t="s">
        <v>19</v>
      </c>
      <c r="DH79" s="2" t="s">
        <v>3</v>
      </c>
      <c r="DI79" s="2" t="s">
        <v>19</v>
      </c>
      <c r="DJ79" s="2" t="s">
        <v>19</v>
      </c>
      <c r="DK79" s="2" t="s">
        <v>3</v>
      </c>
      <c r="DL79" s="2" t="s">
        <v>3</v>
      </c>
      <c r="DM79" s="2" t="s">
        <v>3</v>
      </c>
      <c r="DN79" s="2">
        <v>0</v>
      </c>
      <c r="DO79" s="2">
        <v>0</v>
      </c>
      <c r="DP79" s="2">
        <v>1</v>
      </c>
      <c r="DQ79" s="2">
        <v>1</v>
      </c>
      <c r="DU79" s="2">
        <v>1013</v>
      </c>
      <c r="DV79" s="2" t="s">
        <v>16</v>
      </c>
      <c r="DW79" s="2" t="s">
        <v>16</v>
      </c>
      <c r="DX79" s="2">
        <v>1</v>
      </c>
      <c r="DZ79" s="2" t="s">
        <v>3</v>
      </c>
      <c r="EA79" s="2" t="s">
        <v>3</v>
      </c>
      <c r="EB79" s="2" t="s">
        <v>3</v>
      </c>
      <c r="EC79" s="2" t="s">
        <v>3</v>
      </c>
      <c r="EE79" s="2">
        <v>90740938</v>
      </c>
      <c r="EF79" s="2">
        <v>1</v>
      </c>
      <c r="EG79" s="2" t="s">
        <v>20</v>
      </c>
      <c r="EH79" s="2">
        <v>0</v>
      </c>
      <c r="EI79" s="2" t="s">
        <v>3</v>
      </c>
      <c r="EJ79" s="2">
        <v>4</v>
      </c>
      <c r="EK79" s="2">
        <v>0</v>
      </c>
      <c r="EL79" s="2" t="s">
        <v>21</v>
      </c>
      <c r="EM79" s="2" t="s">
        <v>22</v>
      </c>
      <c r="EO79" s="2" t="s">
        <v>23</v>
      </c>
      <c r="EQ79" s="2">
        <v>1024</v>
      </c>
      <c r="ER79" s="2">
        <v>1284.47</v>
      </c>
      <c r="ES79" s="2">
        <v>0.91</v>
      </c>
      <c r="ET79" s="2">
        <v>3.62</v>
      </c>
      <c r="EU79" s="2">
        <v>0.05</v>
      </c>
      <c r="EV79" s="2">
        <v>1279.94</v>
      </c>
      <c r="EW79" s="2">
        <v>1.86</v>
      </c>
      <c r="EX79" s="2">
        <v>0</v>
      </c>
      <c r="EY79" s="2">
        <v>0</v>
      </c>
      <c r="FQ79" s="2">
        <v>0</v>
      </c>
      <c r="FR79" s="2">
        <v>0</v>
      </c>
      <c r="FS79" s="2">
        <v>0</v>
      </c>
      <c r="FX79" s="2">
        <v>70</v>
      </c>
      <c r="FY79" s="2">
        <v>10</v>
      </c>
      <c r="GA79" s="2" t="s">
        <v>3</v>
      </c>
      <c r="GD79" s="2">
        <v>0</v>
      </c>
      <c r="GF79" s="2">
        <v>-2007884007</v>
      </c>
      <c r="GG79" s="2">
        <v>2</v>
      </c>
      <c r="GH79" s="2">
        <v>1</v>
      </c>
      <c r="GI79" s="2">
        <v>-2</v>
      </c>
      <c r="GJ79" s="2">
        <v>0</v>
      </c>
      <c r="GK79" s="2">
        <f>ROUND(R79*(R12)/100,2)</f>
        <v>0.05</v>
      </c>
      <c r="GL79" s="2">
        <f t="shared" si="80"/>
        <v>0</v>
      </c>
      <c r="GM79" s="2">
        <f t="shared" si="81"/>
        <v>2423.85</v>
      </c>
      <c r="GN79" s="2">
        <f t="shared" si="82"/>
        <v>0</v>
      </c>
      <c r="GO79" s="2">
        <f t="shared" si="83"/>
        <v>0</v>
      </c>
      <c r="GP79" s="2">
        <f t="shared" si="84"/>
        <v>2423.85</v>
      </c>
      <c r="GR79" s="2">
        <v>0</v>
      </c>
      <c r="GS79" s="2">
        <v>3</v>
      </c>
      <c r="GT79" s="2">
        <v>0</v>
      </c>
      <c r="GU79" s="2" t="s">
        <v>3</v>
      </c>
      <c r="GV79" s="2">
        <f t="shared" si="85"/>
        <v>0</v>
      </c>
      <c r="GW79" s="2">
        <v>1</v>
      </c>
      <c r="GX79" s="2">
        <f t="shared" si="86"/>
        <v>0</v>
      </c>
      <c r="HA79" s="2">
        <v>0</v>
      </c>
      <c r="HB79" s="2">
        <v>0</v>
      </c>
      <c r="HC79" s="2">
        <f t="shared" si="87"/>
        <v>0</v>
      </c>
      <c r="HE79" s="2" t="s">
        <v>3</v>
      </c>
      <c r="HF79" s="2" t="s">
        <v>3</v>
      </c>
      <c r="HM79" s="2" t="s">
        <v>3</v>
      </c>
      <c r="HN79" s="2" t="s">
        <v>3</v>
      </c>
      <c r="HO79" s="2" t="s">
        <v>3</v>
      </c>
      <c r="HP79" s="2" t="s">
        <v>3</v>
      </c>
      <c r="HQ79" s="2" t="s">
        <v>3</v>
      </c>
      <c r="HS79" s="2">
        <v>0</v>
      </c>
      <c r="IK79" s="2">
        <v>0</v>
      </c>
    </row>
    <row r="80" spans="1:245" x14ac:dyDescent="0.2">
      <c r="A80" s="2">
        <v>17</v>
      </c>
      <c r="B80" s="2">
        <v>1</v>
      </c>
      <c r="C80" s="2">
        <f>ROW(SmtRes!A141)</f>
        <v>141</v>
      </c>
      <c r="D80" s="2">
        <f>ROW(EtalonRes!A132)</f>
        <v>132</v>
      </c>
      <c r="E80" s="2" t="s">
        <v>140</v>
      </c>
      <c r="F80" s="2" t="s">
        <v>33</v>
      </c>
      <c r="G80" s="2" t="s">
        <v>141</v>
      </c>
      <c r="H80" s="2" t="s">
        <v>16</v>
      </c>
      <c r="I80" s="2">
        <v>1</v>
      </c>
      <c r="J80" s="2">
        <v>0</v>
      </c>
      <c r="K80" s="2">
        <v>1</v>
      </c>
      <c r="O80" s="2">
        <f t="shared" si="55"/>
        <v>665.35</v>
      </c>
      <c r="P80" s="2">
        <f t="shared" si="56"/>
        <v>0.61</v>
      </c>
      <c r="Q80" s="2">
        <f t="shared" si="57"/>
        <v>0</v>
      </c>
      <c r="R80" s="2">
        <f t="shared" si="58"/>
        <v>0</v>
      </c>
      <c r="S80" s="2">
        <f t="shared" si="59"/>
        <v>664.74</v>
      </c>
      <c r="T80" s="2">
        <f t="shared" si="60"/>
        <v>0</v>
      </c>
      <c r="U80" s="2">
        <f t="shared" si="61"/>
        <v>0.96600000000000008</v>
      </c>
      <c r="V80" s="2">
        <f t="shared" si="62"/>
        <v>0</v>
      </c>
      <c r="W80" s="2">
        <f t="shared" si="63"/>
        <v>0</v>
      </c>
      <c r="X80" s="2">
        <f t="shared" si="64"/>
        <v>465.32</v>
      </c>
      <c r="Y80" s="2">
        <f t="shared" si="65"/>
        <v>66.47</v>
      </c>
      <c r="AA80" s="2">
        <v>90973531</v>
      </c>
      <c r="AB80" s="2">
        <f t="shared" si="66"/>
        <v>665.35450000000003</v>
      </c>
      <c r="AC80" s="2">
        <f t="shared" si="67"/>
        <v>0.61</v>
      </c>
      <c r="AD80" s="2">
        <f t="shared" si="94"/>
        <v>0</v>
      </c>
      <c r="AE80" s="2">
        <f t="shared" si="95"/>
        <v>0</v>
      </c>
      <c r="AF80" s="2">
        <f t="shared" si="95"/>
        <v>664.74450000000002</v>
      </c>
      <c r="AG80" s="2">
        <f t="shared" si="68"/>
        <v>0</v>
      </c>
      <c r="AH80" s="2">
        <f t="shared" si="96"/>
        <v>0.96600000000000008</v>
      </c>
      <c r="AI80" s="2">
        <f t="shared" si="96"/>
        <v>0</v>
      </c>
      <c r="AJ80" s="2">
        <f t="shared" si="69"/>
        <v>0</v>
      </c>
      <c r="AK80" s="2">
        <v>633.70000000000005</v>
      </c>
      <c r="AL80" s="2">
        <v>0.61</v>
      </c>
      <c r="AM80" s="2">
        <v>0</v>
      </c>
      <c r="AN80" s="2">
        <v>0</v>
      </c>
      <c r="AO80" s="2">
        <v>633.09</v>
      </c>
      <c r="AP80" s="2">
        <v>0</v>
      </c>
      <c r="AQ80" s="2">
        <v>0.92</v>
      </c>
      <c r="AR80" s="2">
        <v>0</v>
      </c>
      <c r="AS80" s="2">
        <v>0</v>
      </c>
      <c r="AT80" s="2">
        <v>70</v>
      </c>
      <c r="AU80" s="2">
        <v>10</v>
      </c>
      <c r="AV80" s="2">
        <v>1</v>
      </c>
      <c r="AW80" s="2">
        <v>1</v>
      </c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0</v>
      </c>
      <c r="BI80" s="2">
        <v>4</v>
      </c>
      <c r="BJ80" s="2" t="s">
        <v>35</v>
      </c>
      <c r="BM80" s="2">
        <v>0</v>
      </c>
      <c r="BN80" s="2">
        <v>0</v>
      </c>
      <c r="BO80" s="2" t="s">
        <v>3</v>
      </c>
      <c r="BP80" s="2">
        <v>0</v>
      </c>
      <c r="BQ80" s="2">
        <v>1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70</v>
      </c>
      <c r="CA80" s="2">
        <v>10</v>
      </c>
      <c r="CB80" s="2" t="s">
        <v>3</v>
      </c>
      <c r="CE80" s="2">
        <v>0</v>
      </c>
      <c r="CF80" s="2">
        <v>0</v>
      </c>
      <c r="CG80" s="2">
        <v>0</v>
      </c>
      <c r="CM80" s="2">
        <v>0</v>
      </c>
      <c r="CN80" s="2" t="s">
        <v>18</v>
      </c>
      <c r="CO80" s="2">
        <v>0</v>
      </c>
      <c r="CP80" s="2">
        <f t="shared" si="70"/>
        <v>665.35</v>
      </c>
      <c r="CQ80" s="2">
        <f t="shared" si="71"/>
        <v>0.61</v>
      </c>
      <c r="CR80" s="2">
        <f t="shared" si="97"/>
        <v>0</v>
      </c>
      <c r="CS80" s="2">
        <f t="shared" si="72"/>
        <v>0</v>
      </c>
      <c r="CT80" s="2">
        <f t="shared" si="73"/>
        <v>664.74450000000002</v>
      </c>
      <c r="CU80" s="2">
        <f t="shared" si="74"/>
        <v>0</v>
      </c>
      <c r="CV80" s="2">
        <f t="shared" si="75"/>
        <v>0.96600000000000008</v>
      </c>
      <c r="CW80" s="2">
        <f t="shared" si="76"/>
        <v>0</v>
      </c>
      <c r="CX80" s="2">
        <f t="shared" si="77"/>
        <v>0</v>
      </c>
      <c r="CY80" s="2">
        <f t="shared" si="78"/>
        <v>465.31800000000004</v>
      </c>
      <c r="CZ80" s="2">
        <f t="shared" si="79"/>
        <v>66.47399999999999</v>
      </c>
      <c r="DB80" s="2">
        <v>34</v>
      </c>
      <c r="DC80" s="2" t="s">
        <v>3</v>
      </c>
      <c r="DD80" s="2" t="s">
        <v>3</v>
      </c>
      <c r="DE80" s="2" t="s">
        <v>19</v>
      </c>
      <c r="DF80" s="2" t="s">
        <v>19</v>
      </c>
      <c r="DG80" s="2" t="s">
        <v>19</v>
      </c>
      <c r="DH80" s="2" t="s">
        <v>3</v>
      </c>
      <c r="DI80" s="2" t="s">
        <v>19</v>
      </c>
      <c r="DJ80" s="2" t="s">
        <v>19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U80" s="2">
        <v>1013</v>
      </c>
      <c r="DV80" s="2" t="s">
        <v>16</v>
      </c>
      <c r="DW80" s="2" t="s">
        <v>16</v>
      </c>
      <c r="DX80" s="2">
        <v>1</v>
      </c>
      <c r="DZ80" s="2" t="s">
        <v>3</v>
      </c>
      <c r="EA80" s="2" t="s">
        <v>3</v>
      </c>
      <c r="EB80" s="2" t="s">
        <v>3</v>
      </c>
      <c r="EC80" s="2" t="s">
        <v>3</v>
      </c>
      <c r="EE80" s="2">
        <v>90740938</v>
      </c>
      <c r="EF80" s="2">
        <v>1</v>
      </c>
      <c r="EG80" s="2" t="s">
        <v>20</v>
      </c>
      <c r="EH80" s="2">
        <v>0</v>
      </c>
      <c r="EI80" s="2" t="s">
        <v>3</v>
      </c>
      <c r="EJ80" s="2">
        <v>4</v>
      </c>
      <c r="EK80" s="2">
        <v>0</v>
      </c>
      <c r="EL80" s="2" t="s">
        <v>21</v>
      </c>
      <c r="EM80" s="2" t="s">
        <v>22</v>
      </c>
      <c r="EO80" s="2" t="s">
        <v>23</v>
      </c>
      <c r="EQ80" s="2">
        <v>0</v>
      </c>
      <c r="ER80" s="2">
        <v>633.70000000000005</v>
      </c>
      <c r="ES80" s="2">
        <v>0.61</v>
      </c>
      <c r="ET80" s="2">
        <v>0</v>
      </c>
      <c r="EU80" s="2">
        <v>0</v>
      </c>
      <c r="EV80" s="2">
        <v>633.09</v>
      </c>
      <c r="EW80" s="2">
        <v>0.92</v>
      </c>
      <c r="EX80" s="2">
        <v>0</v>
      </c>
      <c r="EY80" s="2">
        <v>0</v>
      </c>
      <c r="FQ80" s="2">
        <v>0</v>
      </c>
      <c r="FR80" s="2">
        <v>0</v>
      </c>
      <c r="FS80" s="2">
        <v>0</v>
      </c>
      <c r="FX80" s="2">
        <v>70</v>
      </c>
      <c r="FY80" s="2">
        <v>10</v>
      </c>
      <c r="GA80" s="2" t="s">
        <v>3</v>
      </c>
      <c r="GD80" s="2">
        <v>0</v>
      </c>
      <c r="GF80" s="2">
        <v>-1038908020</v>
      </c>
      <c r="GG80" s="2">
        <v>2</v>
      </c>
      <c r="GH80" s="2">
        <v>1</v>
      </c>
      <c r="GI80" s="2">
        <v>-2</v>
      </c>
      <c r="GJ80" s="2">
        <v>0</v>
      </c>
      <c r="GK80" s="2">
        <f>ROUND(R80*(R12)/100,2)</f>
        <v>0</v>
      </c>
      <c r="GL80" s="2">
        <f t="shared" si="80"/>
        <v>0</v>
      </c>
      <c r="GM80" s="2">
        <f t="shared" si="81"/>
        <v>1197.1400000000001</v>
      </c>
      <c r="GN80" s="2">
        <f t="shared" si="82"/>
        <v>0</v>
      </c>
      <c r="GO80" s="2">
        <f t="shared" si="83"/>
        <v>0</v>
      </c>
      <c r="GP80" s="2">
        <f t="shared" si="84"/>
        <v>1197.1400000000001</v>
      </c>
      <c r="GR80" s="2">
        <v>0</v>
      </c>
      <c r="GS80" s="2">
        <v>3</v>
      </c>
      <c r="GT80" s="2">
        <v>0</v>
      </c>
      <c r="GU80" s="2" t="s">
        <v>3</v>
      </c>
      <c r="GV80" s="2">
        <f t="shared" si="85"/>
        <v>0</v>
      </c>
      <c r="GW80" s="2">
        <v>1</v>
      </c>
      <c r="GX80" s="2">
        <f t="shared" si="86"/>
        <v>0</v>
      </c>
      <c r="HA80" s="2">
        <v>0</v>
      </c>
      <c r="HB80" s="2">
        <v>0</v>
      </c>
      <c r="HC80" s="2">
        <f t="shared" si="87"/>
        <v>0</v>
      </c>
      <c r="HE80" s="2" t="s">
        <v>3</v>
      </c>
      <c r="HF80" s="2" t="s">
        <v>3</v>
      </c>
      <c r="HM80" s="2" t="s">
        <v>3</v>
      </c>
      <c r="HN80" s="2" t="s">
        <v>3</v>
      </c>
      <c r="HO80" s="2" t="s">
        <v>3</v>
      </c>
      <c r="HP80" s="2" t="s">
        <v>3</v>
      </c>
      <c r="HQ80" s="2" t="s">
        <v>3</v>
      </c>
      <c r="HS80" s="2">
        <v>0</v>
      </c>
      <c r="IK80" s="2">
        <v>0</v>
      </c>
    </row>
    <row r="81" spans="1:245" x14ac:dyDescent="0.2">
      <c r="A81" s="2">
        <v>17</v>
      </c>
      <c r="B81" s="2">
        <v>1</v>
      </c>
      <c r="C81" s="2">
        <f>ROW(SmtRes!A151)</f>
        <v>151</v>
      </c>
      <c r="D81" s="2">
        <f>ROW(EtalonRes!A141)</f>
        <v>141</v>
      </c>
      <c r="E81" s="2" t="s">
        <v>142</v>
      </c>
      <c r="F81" s="2" t="s">
        <v>46</v>
      </c>
      <c r="G81" s="2" t="s">
        <v>143</v>
      </c>
      <c r="H81" s="2" t="s">
        <v>48</v>
      </c>
      <c r="I81" s="2">
        <f>ROUND(1,9)</f>
        <v>1</v>
      </c>
      <c r="J81" s="2">
        <v>0</v>
      </c>
      <c r="K81" s="2">
        <f>ROUND(1,9)</f>
        <v>1</v>
      </c>
      <c r="O81" s="2">
        <f t="shared" si="55"/>
        <v>32031.27</v>
      </c>
      <c r="P81" s="2">
        <f t="shared" si="56"/>
        <v>7153.67</v>
      </c>
      <c r="Q81" s="2">
        <f t="shared" si="57"/>
        <v>0</v>
      </c>
      <c r="R81" s="2">
        <f t="shared" si="58"/>
        <v>0</v>
      </c>
      <c r="S81" s="2">
        <f t="shared" si="59"/>
        <v>24877.599999999999</v>
      </c>
      <c r="T81" s="2">
        <f t="shared" si="60"/>
        <v>0</v>
      </c>
      <c r="U81" s="2">
        <f t="shared" si="61"/>
        <v>38.85</v>
      </c>
      <c r="V81" s="2">
        <f t="shared" si="62"/>
        <v>0</v>
      </c>
      <c r="W81" s="2">
        <f t="shared" si="63"/>
        <v>0</v>
      </c>
      <c r="X81" s="2">
        <f t="shared" si="64"/>
        <v>17414.32</v>
      </c>
      <c r="Y81" s="2">
        <f t="shared" si="65"/>
        <v>2487.7600000000002</v>
      </c>
      <c r="AA81" s="2">
        <v>90973531</v>
      </c>
      <c r="AB81" s="2">
        <f t="shared" si="66"/>
        <v>32031.267500000002</v>
      </c>
      <c r="AC81" s="2">
        <f t="shared" si="67"/>
        <v>7153.67</v>
      </c>
      <c r="AD81" s="2">
        <f t="shared" si="94"/>
        <v>0</v>
      </c>
      <c r="AE81" s="2">
        <f t="shared" si="95"/>
        <v>0</v>
      </c>
      <c r="AF81" s="2">
        <f t="shared" si="95"/>
        <v>24877.5975</v>
      </c>
      <c r="AG81" s="2">
        <f t="shared" si="68"/>
        <v>0</v>
      </c>
      <c r="AH81" s="2">
        <f t="shared" si="96"/>
        <v>38.85</v>
      </c>
      <c r="AI81" s="2">
        <f t="shared" si="96"/>
        <v>0</v>
      </c>
      <c r="AJ81" s="2">
        <f t="shared" si="69"/>
        <v>0</v>
      </c>
      <c r="AK81" s="2">
        <v>30846.62</v>
      </c>
      <c r="AL81" s="2">
        <v>7153.67</v>
      </c>
      <c r="AM81" s="2">
        <v>0</v>
      </c>
      <c r="AN81" s="2">
        <v>0</v>
      </c>
      <c r="AO81" s="2">
        <v>23692.95</v>
      </c>
      <c r="AP81" s="2">
        <v>0</v>
      </c>
      <c r="AQ81" s="2">
        <v>37</v>
      </c>
      <c r="AR81" s="2">
        <v>0</v>
      </c>
      <c r="AS81" s="2">
        <v>0</v>
      </c>
      <c r="AT81" s="2">
        <v>70</v>
      </c>
      <c r="AU81" s="2">
        <v>10</v>
      </c>
      <c r="AV81" s="2">
        <v>1</v>
      </c>
      <c r="AW81" s="2">
        <v>1</v>
      </c>
      <c r="AZ81" s="2">
        <v>1</v>
      </c>
      <c r="BA81" s="2">
        <v>1</v>
      </c>
      <c r="BB81" s="2">
        <v>1</v>
      </c>
      <c r="BC81" s="2">
        <v>1</v>
      </c>
      <c r="BD81" s="2" t="s">
        <v>3</v>
      </c>
      <c r="BE81" s="2" t="s">
        <v>3</v>
      </c>
      <c r="BF81" s="2" t="s">
        <v>3</v>
      </c>
      <c r="BG81" s="2" t="s">
        <v>3</v>
      </c>
      <c r="BH81" s="2">
        <v>0</v>
      </c>
      <c r="BI81" s="2">
        <v>4</v>
      </c>
      <c r="BJ81" s="2" t="s">
        <v>49</v>
      </c>
      <c r="BM81" s="2">
        <v>0</v>
      </c>
      <c r="BN81" s="2">
        <v>0</v>
      </c>
      <c r="BO81" s="2" t="s">
        <v>3</v>
      </c>
      <c r="BP81" s="2">
        <v>0</v>
      </c>
      <c r="BQ81" s="2">
        <v>1</v>
      </c>
      <c r="BR81" s="2">
        <v>0</v>
      </c>
      <c r="BS81" s="2">
        <v>1</v>
      </c>
      <c r="BT81" s="2">
        <v>1</v>
      </c>
      <c r="BU81" s="2">
        <v>1</v>
      </c>
      <c r="BV81" s="2">
        <v>1</v>
      </c>
      <c r="BW81" s="2">
        <v>1</v>
      </c>
      <c r="BX81" s="2">
        <v>1</v>
      </c>
      <c r="BY81" s="2" t="s">
        <v>3</v>
      </c>
      <c r="BZ81" s="2">
        <v>70</v>
      </c>
      <c r="CA81" s="2">
        <v>10</v>
      </c>
      <c r="CB81" s="2" t="s">
        <v>3</v>
      </c>
      <c r="CE81" s="2">
        <v>0</v>
      </c>
      <c r="CF81" s="2">
        <v>0</v>
      </c>
      <c r="CG81" s="2">
        <v>0</v>
      </c>
      <c r="CM81" s="2">
        <v>0</v>
      </c>
      <c r="CN81" s="2" t="s">
        <v>18</v>
      </c>
      <c r="CO81" s="2">
        <v>0</v>
      </c>
      <c r="CP81" s="2">
        <f t="shared" si="70"/>
        <v>32031.269999999997</v>
      </c>
      <c r="CQ81" s="2">
        <f t="shared" si="71"/>
        <v>7153.67</v>
      </c>
      <c r="CR81" s="2">
        <f t="shared" si="97"/>
        <v>0</v>
      </c>
      <c r="CS81" s="2">
        <f t="shared" si="72"/>
        <v>0</v>
      </c>
      <c r="CT81" s="2">
        <f t="shared" si="73"/>
        <v>24877.5975</v>
      </c>
      <c r="CU81" s="2">
        <f t="shared" si="74"/>
        <v>0</v>
      </c>
      <c r="CV81" s="2">
        <f t="shared" si="75"/>
        <v>38.85</v>
      </c>
      <c r="CW81" s="2">
        <f t="shared" si="76"/>
        <v>0</v>
      </c>
      <c r="CX81" s="2">
        <f t="shared" si="77"/>
        <v>0</v>
      </c>
      <c r="CY81" s="2">
        <f t="shared" si="78"/>
        <v>17414.32</v>
      </c>
      <c r="CZ81" s="2">
        <f t="shared" si="79"/>
        <v>2487.7600000000002</v>
      </c>
      <c r="DB81" s="2">
        <v>35</v>
      </c>
      <c r="DC81" s="2" t="s">
        <v>3</v>
      </c>
      <c r="DD81" s="2" t="s">
        <v>3</v>
      </c>
      <c r="DE81" s="2" t="s">
        <v>19</v>
      </c>
      <c r="DF81" s="2" t="s">
        <v>19</v>
      </c>
      <c r="DG81" s="2" t="s">
        <v>19</v>
      </c>
      <c r="DH81" s="2" t="s">
        <v>3</v>
      </c>
      <c r="DI81" s="2" t="s">
        <v>19</v>
      </c>
      <c r="DJ81" s="2" t="s">
        <v>19</v>
      </c>
      <c r="DK81" s="2" t="s">
        <v>3</v>
      </c>
      <c r="DL81" s="2" t="s">
        <v>3</v>
      </c>
      <c r="DM81" s="2" t="s">
        <v>3</v>
      </c>
      <c r="DN81" s="2">
        <v>0</v>
      </c>
      <c r="DO81" s="2">
        <v>0</v>
      </c>
      <c r="DP81" s="2">
        <v>1</v>
      </c>
      <c r="DQ81" s="2">
        <v>1</v>
      </c>
      <c r="DU81" s="2">
        <v>1010</v>
      </c>
      <c r="DV81" s="2" t="s">
        <v>48</v>
      </c>
      <c r="DW81" s="2" t="s">
        <v>48</v>
      </c>
      <c r="DX81" s="2">
        <v>1</v>
      </c>
      <c r="DZ81" s="2" t="s">
        <v>3</v>
      </c>
      <c r="EA81" s="2" t="s">
        <v>3</v>
      </c>
      <c r="EB81" s="2" t="s">
        <v>3</v>
      </c>
      <c r="EC81" s="2" t="s">
        <v>3</v>
      </c>
      <c r="EE81" s="2">
        <v>90740938</v>
      </c>
      <c r="EF81" s="2">
        <v>1</v>
      </c>
      <c r="EG81" s="2" t="s">
        <v>20</v>
      </c>
      <c r="EH81" s="2">
        <v>0</v>
      </c>
      <c r="EI81" s="2" t="s">
        <v>3</v>
      </c>
      <c r="EJ81" s="2">
        <v>4</v>
      </c>
      <c r="EK81" s="2">
        <v>0</v>
      </c>
      <c r="EL81" s="2" t="s">
        <v>21</v>
      </c>
      <c r="EM81" s="2" t="s">
        <v>22</v>
      </c>
      <c r="EO81" s="2" t="s">
        <v>23</v>
      </c>
      <c r="EQ81" s="2">
        <v>0</v>
      </c>
      <c r="ER81" s="2">
        <v>30846.62</v>
      </c>
      <c r="ES81" s="2">
        <v>7153.67</v>
      </c>
      <c r="ET81" s="2">
        <v>0</v>
      </c>
      <c r="EU81" s="2">
        <v>0</v>
      </c>
      <c r="EV81" s="2">
        <v>23692.95</v>
      </c>
      <c r="EW81" s="2">
        <v>37</v>
      </c>
      <c r="EX81" s="2">
        <v>0</v>
      </c>
      <c r="EY81" s="2">
        <v>0</v>
      </c>
      <c r="FQ81" s="2">
        <v>0</v>
      </c>
      <c r="FR81" s="2">
        <v>0</v>
      </c>
      <c r="FS81" s="2">
        <v>0</v>
      </c>
      <c r="FX81" s="2">
        <v>70</v>
      </c>
      <c r="FY81" s="2">
        <v>10</v>
      </c>
      <c r="GA81" s="2" t="s">
        <v>3</v>
      </c>
      <c r="GD81" s="2">
        <v>0</v>
      </c>
      <c r="GF81" s="2">
        <v>1319823478</v>
      </c>
      <c r="GG81" s="2">
        <v>2</v>
      </c>
      <c r="GH81" s="2">
        <v>1</v>
      </c>
      <c r="GI81" s="2">
        <v>-2</v>
      </c>
      <c r="GJ81" s="2">
        <v>0</v>
      </c>
      <c r="GK81" s="2">
        <f>ROUND(R81*(R12)/100,2)</f>
        <v>0</v>
      </c>
      <c r="GL81" s="2">
        <f t="shared" si="80"/>
        <v>0</v>
      </c>
      <c r="GM81" s="2">
        <f t="shared" si="81"/>
        <v>51933.35</v>
      </c>
      <c r="GN81" s="2">
        <f t="shared" si="82"/>
        <v>0</v>
      </c>
      <c r="GO81" s="2">
        <f t="shared" si="83"/>
        <v>0</v>
      </c>
      <c r="GP81" s="2">
        <f t="shared" si="84"/>
        <v>51933.35</v>
      </c>
      <c r="GR81" s="2">
        <v>0</v>
      </c>
      <c r="GS81" s="2">
        <v>3</v>
      </c>
      <c r="GT81" s="2">
        <v>0</v>
      </c>
      <c r="GU81" s="2" t="s">
        <v>3</v>
      </c>
      <c r="GV81" s="2">
        <f t="shared" si="85"/>
        <v>0</v>
      </c>
      <c r="GW81" s="2">
        <v>1</v>
      </c>
      <c r="GX81" s="2">
        <f t="shared" si="86"/>
        <v>0</v>
      </c>
      <c r="HA81" s="2">
        <v>0</v>
      </c>
      <c r="HB81" s="2">
        <v>0</v>
      </c>
      <c r="HC81" s="2">
        <f t="shared" si="87"/>
        <v>0</v>
      </c>
      <c r="HE81" s="2" t="s">
        <v>3</v>
      </c>
      <c r="HF81" s="2" t="s">
        <v>3</v>
      </c>
      <c r="HM81" s="2" t="s">
        <v>3</v>
      </c>
      <c r="HN81" s="2" t="s">
        <v>3</v>
      </c>
      <c r="HO81" s="2" t="s">
        <v>3</v>
      </c>
      <c r="HP81" s="2" t="s">
        <v>3</v>
      </c>
      <c r="HQ81" s="2" t="s">
        <v>3</v>
      </c>
      <c r="HS81" s="2">
        <v>0</v>
      </c>
      <c r="IK81" s="2">
        <v>0</v>
      </c>
    </row>
    <row r="82" spans="1:245" x14ac:dyDescent="0.2">
      <c r="A82" s="2">
        <v>18</v>
      </c>
      <c r="B82" s="2">
        <v>1</v>
      </c>
      <c r="C82" s="2">
        <v>151</v>
      </c>
      <c r="E82" s="2" t="s">
        <v>144</v>
      </c>
      <c r="F82" s="2" t="s">
        <v>120</v>
      </c>
      <c r="G82" s="2" t="s">
        <v>121</v>
      </c>
      <c r="H82" s="2" t="s">
        <v>57</v>
      </c>
      <c r="I82" s="2">
        <f>I81*J82</f>
        <v>1</v>
      </c>
      <c r="J82" s="2">
        <v>1</v>
      </c>
      <c r="K82" s="2">
        <v>1</v>
      </c>
      <c r="O82" s="2">
        <f t="shared" si="55"/>
        <v>1663.77</v>
      </c>
      <c r="P82" s="2">
        <f t="shared" si="56"/>
        <v>1663.77</v>
      </c>
      <c r="Q82" s="2">
        <f t="shared" si="57"/>
        <v>0</v>
      </c>
      <c r="R82" s="2">
        <f t="shared" si="58"/>
        <v>0</v>
      </c>
      <c r="S82" s="2">
        <f t="shared" si="59"/>
        <v>0</v>
      </c>
      <c r="T82" s="2">
        <f t="shared" si="60"/>
        <v>0</v>
      </c>
      <c r="U82" s="2">
        <f t="shared" si="61"/>
        <v>0</v>
      </c>
      <c r="V82" s="2">
        <f t="shared" si="62"/>
        <v>0</v>
      </c>
      <c r="W82" s="2">
        <f t="shared" si="63"/>
        <v>0</v>
      </c>
      <c r="X82" s="2">
        <f t="shared" si="64"/>
        <v>0</v>
      </c>
      <c r="Y82" s="2">
        <f t="shared" si="65"/>
        <v>0</v>
      </c>
      <c r="AA82" s="2">
        <v>90973531</v>
      </c>
      <c r="AB82" s="2">
        <f t="shared" si="66"/>
        <v>1663.77</v>
      </c>
      <c r="AC82" s="2">
        <f t="shared" si="67"/>
        <v>1663.77</v>
      </c>
      <c r="AD82" s="2">
        <f>ROUND((((ET82)-(EU82))+AE82),6)</f>
        <v>0</v>
      </c>
      <c r="AE82" s="2">
        <f>ROUND((EU82),6)</f>
        <v>0</v>
      </c>
      <c r="AF82" s="2">
        <f>ROUND((EV82),6)</f>
        <v>0</v>
      </c>
      <c r="AG82" s="2">
        <f t="shared" si="68"/>
        <v>0</v>
      </c>
      <c r="AH82" s="2">
        <f>(EW82)</f>
        <v>0</v>
      </c>
      <c r="AI82" s="2">
        <f>(EX82)</f>
        <v>0</v>
      </c>
      <c r="AJ82" s="2">
        <f t="shared" si="69"/>
        <v>0</v>
      </c>
      <c r="AK82" s="2">
        <v>1663.77</v>
      </c>
      <c r="AL82" s="2">
        <v>1663.77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70</v>
      </c>
      <c r="AU82" s="2">
        <v>10</v>
      </c>
      <c r="AV82" s="2">
        <v>1</v>
      </c>
      <c r="AW82" s="2">
        <v>1</v>
      </c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4</v>
      </c>
      <c r="BJ82" s="2" t="s">
        <v>3</v>
      </c>
      <c r="BM82" s="2">
        <v>0</v>
      </c>
      <c r="BN82" s="2">
        <v>0</v>
      </c>
      <c r="BO82" s="2" t="s">
        <v>3</v>
      </c>
      <c r="BP82" s="2">
        <v>0</v>
      </c>
      <c r="BQ82" s="2">
        <v>1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70</v>
      </c>
      <c r="CA82" s="2">
        <v>10</v>
      </c>
      <c r="CB82" s="2" t="s">
        <v>3</v>
      </c>
      <c r="CE82" s="2">
        <v>0</v>
      </c>
      <c r="CF82" s="2">
        <v>0</v>
      </c>
      <c r="CG82" s="2">
        <v>0</v>
      </c>
      <c r="CM82" s="2">
        <v>0</v>
      </c>
      <c r="CN82" s="2" t="s">
        <v>3</v>
      </c>
      <c r="CO82" s="2">
        <v>0</v>
      </c>
      <c r="CP82" s="2">
        <f t="shared" si="70"/>
        <v>1663.77</v>
      </c>
      <c r="CQ82" s="2">
        <f t="shared" si="71"/>
        <v>1663.77</v>
      </c>
      <c r="CR82" s="2">
        <f>((((ET82)*BB82-(EU82)*BS82)+AE82*BS82)*AV82)</f>
        <v>0</v>
      </c>
      <c r="CS82" s="2">
        <f t="shared" si="72"/>
        <v>0</v>
      </c>
      <c r="CT82" s="2">
        <f t="shared" si="73"/>
        <v>0</v>
      </c>
      <c r="CU82" s="2">
        <f t="shared" si="74"/>
        <v>0</v>
      </c>
      <c r="CV82" s="2">
        <f t="shared" si="75"/>
        <v>0</v>
      </c>
      <c r="CW82" s="2">
        <f t="shared" si="76"/>
        <v>0</v>
      </c>
      <c r="CX82" s="2">
        <f t="shared" si="77"/>
        <v>0</v>
      </c>
      <c r="CY82" s="2">
        <f t="shared" si="78"/>
        <v>0</v>
      </c>
      <c r="CZ82" s="2">
        <f t="shared" si="79"/>
        <v>0</v>
      </c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U82" s="2">
        <v>1013</v>
      </c>
      <c r="DV82" s="2" t="s">
        <v>57</v>
      </c>
      <c r="DW82" s="2" t="s">
        <v>57</v>
      </c>
      <c r="DX82" s="2">
        <v>1</v>
      </c>
      <c r="DZ82" s="2" t="s">
        <v>3</v>
      </c>
      <c r="EA82" s="2" t="s">
        <v>3</v>
      </c>
      <c r="EB82" s="2" t="s">
        <v>3</v>
      </c>
      <c r="EC82" s="2" t="s">
        <v>3</v>
      </c>
      <c r="EE82" s="2">
        <v>90740938</v>
      </c>
      <c r="EF82" s="2">
        <v>1</v>
      </c>
      <c r="EG82" s="2" t="s">
        <v>20</v>
      </c>
      <c r="EH82" s="2">
        <v>0</v>
      </c>
      <c r="EI82" s="2" t="s">
        <v>3</v>
      </c>
      <c r="EJ82" s="2">
        <v>4</v>
      </c>
      <c r="EK82" s="2">
        <v>0</v>
      </c>
      <c r="EL82" s="2" t="s">
        <v>21</v>
      </c>
      <c r="EM82" s="2" t="s">
        <v>22</v>
      </c>
      <c r="EO82" s="2" t="s">
        <v>3</v>
      </c>
      <c r="EQ82" s="2">
        <v>0</v>
      </c>
      <c r="ER82" s="2">
        <v>1663.77</v>
      </c>
      <c r="ES82" s="2">
        <v>1663.77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Z82" s="2">
        <v>5</v>
      </c>
      <c r="FC82" s="2">
        <v>1</v>
      </c>
      <c r="FD82" s="2">
        <v>18</v>
      </c>
      <c r="FF82" s="2">
        <v>1990</v>
      </c>
      <c r="FQ82" s="2">
        <v>0</v>
      </c>
      <c r="FR82" s="2">
        <v>0</v>
      </c>
      <c r="FS82" s="2">
        <v>0</v>
      </c>
      <c r="FX82" s="2">
        <v>70</v>
      </c>
      <c r="FY82" s="2">
        <v>10</v>
      </c>
      <c r="GA82" s="2" t="s">
        <v>122</v>
      </c>
      <c r="GD82" s="2">
        <v>0</v>
      </c>
      <c r="GF82" s="2">
        <v>-1742523515</v>
      </c>
      <c r="GG82" s="2">
        <v>2</v>
      </c>
      <c r="GH82" s="2">
        <v>3</v>
      </c>
      <c r="GI82" s="2">
        <v>-2</v>
      </c>
      <c r="GJ82" s="2">
        <v>0</v>
      </c>
      <c r="GK82" s="2">
        <f>ROUND(R82*(R12)/100,2)</f>
        <v>0</v>
      </c>
      <c r="GL82" s="2">
        <f t="shared" si="80"/>
        <v>0</v>
      </c>
      <c r="GM82" s="2">
        <f t="shared" si="81"/>
        <v>1663.77</v>
      </c>
      <c r="GN82" s="2">
        <f t="shared" si="82"/>
        <v>0</v>
      </c>
      <c r="GO82" s="2">
        <f t="shared" si="83"/>
        <v>0</v>
      </c>
      <c r="GP82" s="2">
        <f t="shared" si="84"/>
        <v>1663.77</v>
      </c>
      <c r="GR82" s="2">
        <v>1</v>
      </c>
      <c r="GS82" s="2">
        <v>1</v>
      </c>
      <c r="GT82" s="2">
        <v>0</v>
      </c>
      <c r="GU82" s="2" t="s">
        <v>3</v>
      </c>
      <c r="GV82" s="2">
        <f t="shared" si="85"/>
        <v>0</v>
      </c>
      <c r="GW82" s="2">
        <v>1</v>
      </c>
      <c r="GX82" s="2">
        <f t="shared" si="86"/>
        <v>0</v>
      </c>
      <c r="HA82" s="2">
        <v>0</v>
      </c>
      <c r="HB82" s="2">
        <v>0</v>
      </c>
      <c r="HC82" s="2">
        <f t="shared" si="87"/>
        <v>0</v>
      </c>
      <c r="HE82" s="2" t="s">
        <v>59</v>
      </c>
      <c r="HF82" s="2" t="s">
        <v>32</v>
      </c>
      <c r="HM82" s="2" t="s">
        <v>3</v>
      </c>
      <c r="HN82" s="2" t="s">
        <v>3</v>
      </c>
      <c r="HO82" s="2" t="s">
        <v>3</v>
      </c>
      <c r="HP82" s="2" t="s">
        <v>3</v>
      </c>
      <c r="HQ82" s="2" t="s">
        <v>3</v>
      </c>
      <c r="HS82" s="2">
        <v>0</v>
      </c>
      <c r="IK82" s="2">
        <v>0</v>
      </c>
    </row>
    <row r="83" spans="1:245" x14ac:dyDescent="0.2">
      <c r="A83" s="2">
        <v>17</v>
      </c>
      <c r="B83" s="2">
        <v>1</v>
      </c>
      <c r="C83" s="2">
        <f>ROW(SmtRes!A155)</f>
        <v>155</v>
      </c>
      <c r="D83" s="2">
        <f>ROW(EtalonRes!A144)</f>
        <v>144</v>
      </c>
      <c r="E83" s="2" t="s">
        <v>3</v>
      </c>
      <c r="F83" s="2" t="s">
        <v>29</v>
      </c>
      <c r="G83" s="2" t="s">
        <v>145</v>
      </c>
      <c r="H83" s="2" t="s">
        <v>16</v>
      </c>
      <c r="I83" s="2">
        <v>1</v>
      </c>
      <c r="J83" s="2">
        <v>0</v>
      </c>
      <c r="K83" s="2">
        <v>1</v>
      </c>
      <c r="O83" s="2">
        <f t="shared" si="55"/>
        <v>1348.65</v>
      </c>
      <c r="P83" s="2">
        <f t="shared" si="56"/>
        <v>0.91</v>
      </c>
      <c r="Q83" s="2">
        <f t="shared" si="57"/>
        <v>3.8</v>
      </c>
      <c r="R83" s="2">
        <f t="shared" si="58"/>
        <v>0.05</v>
      </c>
      <c r="S83" s="2">
        <f t="shared" si="59"/>
        <v>1343.94</v>
      </c>
      <c r="T83" s="2">
        <f t="shared" si="60"/>
        <v>0</v>
      </c>
      <c r="U83" s="2">
        <f t="shared" si="61"/>
        <v>1.9530000000000003</v>
      </c>
      <c r="V83" s="2">
        <f t="shared" si="62"/>
        <v>0</v>
      </c>
      <c r="W83" s="2">
        <f t="shared" si="63"/>
        <v>0</v>
      </c>
      <c r="X83" s="2">
        <f t="shared" si="64"/>
        <v>940.76</v>
      </c>
      <c r="Y83" s="2">
        <f t="shared" si="65"/>
        <v>134.38999999999999</v>
      </c>
      <c r="AA83" s="2">
        <v>-1</v>
      </c>
      <c r="AB83" s="2">
        <f t="shared" si="66"/>
        <v>1348.6479999999999</v>
      </c>
      <c r="AC83" s="2">
        <f t="shared" si="67"/>
        <v>0.91</v>
      </c>
      <c r="AD83" s="2">
        <f>ROUND(((((ET83*1.05))-((EU83*1.05)))+AE83),6)</f>
        <v>3.8010000000000002</v>
      </c>
      <c r="AE83" s="2">
        <f>ROUND(((EU83*1.05)),6)</f>
        <v>5.2499999999999998E-2</v>
      </c>
      <c r="AF83" s="2">
        <f>ROUND(((EV83*1.05)),6)</f>
        <v>1343.9369999999999</v>
      </c>
      <c r="AG83" s="2">
        <f t="shared" si="68"/>
        <v>0</v>
      </c>
      <c r="AH83" s="2">
        <f>((EW83*1.05))</f>
        <v>1.9530000000000003</v>
      </c>
      <c r="AI83" s="2">
        <f>((EX83*1.05))</f>
        <v>0</v>
      </c>
      <c r="AJ83" s="2">
        <f t="shared" si="69"/>
        <v>0</v>
      </c>
      <c r="AK83" s="2">
        <v>1284.47</v>
      </c>
      <c r="AL83" s="2">
        <v>0.91</v>
      </c>
      <c r="AM83" s="2">
        <v>3.62</v>
      </c>
      <c r="AN83" s="2">
        <v>0.05</v>
      </c>
      <c r="AO83" s="2">
        <v>1279.94</v>
      </c>
      <c r="AP83" s="2">
        <v>0</v>
      </c>
      <c r="AQ83" s="2">
        <v>1.86</v>
      </c>
      <c r="AR83" s="2">
        <v>0</v>
      </c>
      <c r="AS83" s="2">
        <v>0</v>
      </c>
      <c r="AT83" s="2">
        <v>70</v>
      </c>
      <c r="AU83" s="2">
        <v>10</v>
      </c>
      <c r="AV83" s="2">
        <v>1</v>
      </c>
      <c r="AW83" s="2">
        <v>1</v>
      </c>
      <c r="AZ83" s="2">
        <v>1</v>
      </c>
      <c r="BA83" s="2">
        <v>1</v>
      </c>
      <c r="BB83" s="2">
        <v>1</v>
      </c>
      <c r="BC83" s="2">
        <v>1</v>
      </c>
      <c r="BD83" s="2" t="s">
        <v>3</v>
      </c>
      <c r="BE83" s="2" t="s">
        <v>3</v>
      </c>
      <c r="BF83" s="2" t="s">
        <v>3</v>
      </c>
      <c r="BG83" s="2" t="s">
        <v>3</v>
      </c>
      <c r="BH83" s="2">
        <v>0</v>
      </c>
      <c r="BI83" s="2">
        <v>4</v>
      </c>
      <c r="BJ83" s="2" t="s">
        <v>31</v>
      </c>
      <c r="BM83" s="2">
        <v>0</v>
      </c>
      <c r="BN83" s="2">
        <v>0</v>
      </c>
      <c r="BO83" s="2" t="s">
        <v>3</v>
      </c>
      <c r="BP83" s="2">
        <v>0</v>
      </c>
      <c r="BQ83" s="2">
        <v>1</v>
      </c>
      <c r="BR83" s="2">
        <v>0</v>
      </c>
      <c r="BS83" s="2">
        <v>1</v>
      </c>
      <c r="BT83" s="2">
        <v>1</v>
      </c>
      <c r="BU83" s="2">
        <v>1</v>
      </c>
      <c r="BV83" s="2">
        <v>1</v>
      </c>
      <c r="BW83" s="2">
        <v>1</v>
      </c>
      <c r="BX83" s="2">
        <v>1</v>
      </c>
      <c r="BY83" s="2" t="s">
        <v>3</v>
      </c>
      <c r="BZ83" s="2">
        <v>70</v>
      </c>
      <c r="CA83" s="2">
        <v>10</v>
      </c>
      <c r="CB83" s="2" t="s">
        <v>3</v>
      </c>
      <c r="CE83" s="2">
        <v>0</v>
      </c>
      <c r="CF83" s="2">
        <v>0</v>
      </c>
      <c r="CG83" s="2">
        <v>0</v>
      </c>
      <c r="CM83" s="2">
        <v>0</v>
      </c>
      <c r="CN83" s="2" t="s">
        <v>18</v>
      </c>
      <c r="CO83" s="2">
        <v>0</v>
      </c>
      <c r="CP83" s="2">
        <f t="shared" si="70"/>
        <v>1348.65</v>
      </c>
      <c r="CQ83" s="2">
        <f t="shared" si="71"/>
        <v>0.91</v>
      </c>
      <c r="CR83" s="2">
        <f>(((((ET83*1.05))*BB83-((EU83*1.05))*BS83)+AE83*BS83)*AV83)</f>
        <v>3.8010000000000002</v>
      </c>
      <c r="CS83" s="2">
        <f t="shared" si="72"/>
        <v>5.2499999999999998E-2</v>
      </c>
      <c r="CT83" s="2">
        <f t="shared" si="73"/>
        <v>1343.9369999999999</v>
      </c>
      <c r="CU83" s="2">
        <f t="shared" si="74"/>
        <v>0</v>
      </c>
      <c r="CV83" s="2">
        <f t="shared" si="75"/>
        <v>1.9530000000000003</v>
      </c>
      <c r="CW83" s="2">
        <f t="shared" si="76"/>
        <v>0</v>
      </c>
      <c r="CX83" s="2">
        <f t="shared" si="77"/>
        <v>0</v>
      </c>
      <c r="CY83" s="2">
        <f t="shared" si="78"/>
        <v>940.75800000000004</v>
      </c>
      <c r="CZ83" s="2">
        <f t="shared" si="79"/>
        <v>134.39400000000001</v>
      </c>
      <c r="DB83" s="2">
        <v>36</v>
      </c>
      <c r="DC83" s="2" t="s">
        <v>3</v>
      </c>
      <c r="DD83" s="2" t="s">
        <v>3</v>
      </c>
      <c r="DE83" s="2" t="s">
        <v>19</v>
      </c>
      <c r="DF83" s="2" t="s">
        <v>19</v>
      </c>
      <c r="DG83" s="2" t="s">
        <v>19</v>
      </c>
      <c r="DH83" s="2" t="s">
        <v>3</v>
      </c>
      <c r="DI83" s="2" t="s">
        <v>19</v>
      </c>
      <c r="DJ83" s="2" t="s">
        <v>19</v>
      </c>
      <c r="DK83" s="2" t="s">
        <v>3</v>
      </c>
      <c r="DL83" s="2" t="s">
        <v>3</v>
      </c>
      <c r="DM83" s="2" t="s">
        <v>3</v>
      </c>
      <c r="DN83" s="2">
        <v>0</v>
      </c>
      <c r="DO83" s="2">
        <v>0</v>
      </c>
      <c r="DP83" s="2">
        <v>1</v>
      </c>
      <c r="DQ83" s="2">
        <v>1</v>
      </c>
      <c r="DU83" s="2">
        <v>1013</v>
      </c>
      <c r="DV83" s="2" t="s">
        <v>16</v>
      </c>
      <c r="DW83" s="2" t="s">
        <v>16</v>
      </c>
      <c r="DX83" s="2">
        <v>1</v>
      </c>
      <c r="DZ83" s="2" t="s">
        <v>3</v>
      </c>
      <c r="EA83" s="2" t="s">
        <v>3</v>
      </c>
      <c r="EB83" s="2" t="s">
        <v>3</v>
      </c>
      <c r="EC83" s="2" t="s">
        <v>3</v>
      </c>
      <c r="EE83" s="2">
        <v>90740938</v>
      </c>
      <c r="EF83" s="2">
        <v>1</v>
      </c>
      <c r="EG83" s="2" t="s">
        <v>20</v>
      </c>
      <c r="EH83" s="2">
        <v>0</v>
      </c>
      <c r="EI83" s="2" t="s">
        <v>3</v>
      </c>
      <c r="EJ83" s="2">
        <v>4</v>
      </c>
      <c r="EK83" s="2">
        <v>0</v>
      </c>
      <c r="EL83" s="2" t="s">
        <v>21</v>
      </c>
      <c r="EM83" s="2" t="s">
        <v>22</v>
      </c>
      <c r="EO83" s="2" t="s">
        <v>23</v>
      </c>
      <c r="EQ83" s="2">
        <v>1024</v>
      </c>
      <c r="ER83" s="2">
        <v>1284.47</v>
      </c>
      <c r="ES83" s="2">
        <v>0.91</v>
      </c>
      <c r="ET83" s="2">
        <v>3.62</v>
      </c>
      <c r="EU83" s="2">
        <v>0.05</v>
      </c>
      <c r="EV83" s="2">
        <v>1279.94</v>
      </c>
      <c r="EW83" s="2">
        <v>1.86</v>
      </c>
      <c r="EX83" s="2">
        <v>0</v>
      </c>
      <c r="EY83" s="2">
        <v>0</v>
      </c>
      <c r="FQ83" s="2">
        <v>0</v>
      </c>
      <c r="FR83" s="2">
        <v>0</v>
      </c>
      <c r="FS83" s="2">
        <v>0</v>
      </c>
      <c r="FX83" s="2">
        <v>70</v>
      </c>
      <c r="FY83" s="2">
        <v>10</v>
      </c>
      <c r="GA83" s="2" t="s">
        <v>3</v>
      </c>
      <c r="GD83" s="2">
        <v>0</v>
      </c>
      <c r="GF83" s="2">
        <v>-52785339</v>
      </c>
      <c r="GG83" s="2">
        <v>2</v>
      </c>
      <c r="GH83" s="2">
        <v>1</v>
      </c>
      <c r="GI83" s="2">
        <v>-2</v>
      </c>
      <c r="GJ83" s="2">
        <v>0</v>
      </c>
      <c r="GK83" s="2">
        <f>ROUND(R83*(R12)/100,2)</f>
        <v>0.05</v>
      </c>
      <c r="GL83" s="2">
        <f t="shared" si="80"/>
        <v>0</v>
      </c>
      <c r="GM83" s="2">
        <f t="shared" si="81"/>
        <v>2423.85</v>
      </c>
      <c r="GN83" s="2">
        <f t="shared" si="82"/>
        <v>0</v>
      </c>
      <c r="GO83" s="2">
        <f t="shared" si="83"/>
        <v>0</v>
      </c>
      <c r="GP83" s="2">
        <f t="shared" si="84"/>
        <v>2423.85</v>
      </c>
      <c r="GR83" s="2">
        <v>0</v>
      </c>
      <c r="GS83" s="2">
        <v>3</v>
      </c>
      <c r="GT83" s="2">
        <v>0</v>
      </c>
      <c r="GU83" s="2" t="s">
        <v>3</v>
      </c>
      <c r="GV83" s="2">
        <f t="shared" si="85"/>
        <v>0</v>
      </c>
      <c r="GW83" s="2">
        <v>1</v>
      </c>
      <c r="GX83" s="2">
        <f t="shared" si="86"/>
        <v>0</v>
      </c>
      <c r="HA83" s="2">
        <v>0</v>
      </c>
      <c r="HB83" s="2">
        <v>0</v>
      </c>
      <c r="HC83" s="2">
        <f t="shared" si="87"/>
        <v>0</v>
      </c>
      <c r="HE83" s="2" t="s">
        <v>3</v>
      </c>
      <c r="HF83" s="2" t="s">
        <v>3</v>
      </c>
      <c r="HM83" s="2" t="s">
        <v>3</v>
      </c>
      <c r="HN83" s="2" t="s">
        <v>3</v>
      </c>
      <c r="HO83" s="2" t="s">
        <v>3</v>
      </c>
      <c r="HP83" s="2" t="s">
        <v>3</v>
      </c>
      <c r="HQ83" s="2" t="s">
        <v>3</v>
      </c>
      <c r="HS83" s="2">
        <v>0</v>
      </c>
      <c r="IK83" s="2">
        <v>0</v>
      </c>
    </row>
    <row r="84" spans="1:245" x14ac:dyDescent="0.2">
      <c r="A84" s="2">
        <v>18</v>
      </c>
      <c r="B84" s="2">
        <v>1</v>
      </c>
      <c r="C84" s="2">
        <v>155</v>
      </c>
      <c r="E84" s="2" t="s">
        <v>3</v>
      </c>
      <c r="F84" s="2" t="s">
        <v>120</v>
      </c>
      <c r="G84" s="2" t="s">
        <v>121</v>
      </c>
      <c r="H84" s="2" t="s">
        <v>57</v>
      </c>
      <c r="I84" s="2">
        <f>I83*J84</f>
        <v>1</v>
      </c>
      <c r="J84" s="2">
        <v>1</v>
      </c>
      <c r="K84" s="2">
        <v>1</v>
      </c>
      <c r="O84" s="2">
        <f t="shared" si="55"/>
        <v>1663.77</v>
      </c>
      <c r="P84" s="2">
        <f t="shared" si="56"/>
        <v>1663.77</v>
      </c>
      <c r="Q84" s="2">
        <f t="shared" si="57"/>
        <v>0</v>
      </c>
      <c r="R84" s="2">
        <f t="shared" si="58"/>
        <v>0</v>
      </c>
      <c r="S84" s="2">
        <f t="shared" si="59"/>
        <v>0</v>
      </c>
      <c r="T84" s="2">
        <f t="shared" si="60"/>
        <v>0</v>
      </c>
      <c r="U84" s="2">
        <f t="shared" si="61"/>
        <v>0</v>
      </c>
      <c r="V84" s="2">
        <f t="shared" si="62"/>
        <v>0</v>
      </c>
      <c r="W84" s="2">
        <f t="shared" si="63"/>
        <v>0</v>
      </c>
      <c r="X84" s="2">
        <f t="shared" si="64"/>
        <v>0</v>
      </c>
      <c r="Y84" s="2">
        <f t="shared" si="65"/>
        <v>0</v>
      </c>
      <c r="AA84" s="2">
        <v>-1</v>
      </c>
      <c r="AB84" s="2">
        <f t="shared" si="66"/>
        <v>1663.77</v>
      </c>
      <c r="AC84" s="2">
        <f t="shared" si="67"/>
        <v>1663.77</v>
      </c>
      <c r="AD84" s="2">
        <f>ROUND((((ET84)-(EU84))+AE84),6)</f>
        <v>0</v>
      </c>
      <c r="AE84" s="2">
        <f>ROUND((EU84),6)</f>
        <v>0</v>
      </c>
      <c r="AF84" s="2">
        <f>ROUND((EV84),6)</f>
        <v>0</v>
      </c>
      <c r="AG84" s="2">
        <f t="shared" si="68"/>
        <v>0</v>
      </c>
      <c r="AH84" s="2">
        <f>(EW84)</f>
        <v>0</v>
      </c>
      <c r="AI84" s="2">
        <f>(EX84)</f>
        <v>0</v>
      </c>
      <c r="AJ84" s="2">
        <f t="shared" si="69"/>
        <v>0</v>
      </c>
      <c r="AK84" s="2">
        <v>1663.77</v>
      </c>
      <c r="AL84" s="2">
        <v>1663.77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70</v>
      </c>
      <c r="AU84" s="2">
        <v>10</v>
      </c>
      <c r="AV84" s="2">
        <v>1</v>
      </c>
      <c r="AW84" s="2">
        <v>1</v>
      </c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4</v>
      </c>
      <c r="BJ84" s="2" t="s">
        <v>3</v>
      </c>
      <c r="BM84" s="2">
        <v>0</v>
      </c>
      <c r="BN84" s="2">
        <v>0</v>
      </c>
      <c r="BO84" s="2" t="s">
        <v>3</v>
      </c>
      <c r="BP84" s="2">
        <v>0</v>
      </c>
      <c r="BQ84" s="2">
        <v>1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70</v>
      </c>
      <c r="CA84" s="2">
        <v>10</v>
      </c>
      <c r="CB84" s="2" t="s">
        <v>3</v>
      </c>
      <c r="CE84" s="2">
        <v>0</v>
      </c>
      <c r="CF84" s="2">
        <v>0</v>
      </c>
      <c r="CG84" s="2">
        <v>0</v>
      </c>
      <c r="CM84" s="2">
        <v>0</v>
      </c>
      <c r="CN84" s="2" t="s">
        <v>3</v>
      </c>
      <c r="CO84" s="2">
        <v>0</v>
      </c>
      <c r="CP84" s="2">
        <f t="shared" si="70"/>
        <v>1663.77</v>
      </c>
      <c r="CQ84" s="2">
        <f t="shared" si="71"/>
        <v>1663.77</v>
      </c>
      <c r="CR84" s="2">
        <f>((((ET84)*BB84-(EU84)*BS84)+AE84*BS84)*AV84)</f>
        <v>0</v>
      </c>
      <c r="CS84" s="2">
        <f t="shared" si="72"/>
        <v>0</v>
      </c>
      <c r="CT84" s="2">
        <f t="shared" si="73"/>
        <v>0</v>
      </c>
      <c r="CU84" s="2">
        <f t="shared" si="74"/>
        <v>0</v>
      </c>
      <c r="CV84" s="2">
        <f t="shared" si="75"/>
        <v>0</v>
      </c>
      <c r="CW84" s="2">
        <f t="shared" si="76"/>
        <v>0</v>
      </c>
      <c r="CX84" s="2">
        <f t="shared" si="77"/>
        <v>0</v>
      </c>
      <c r="CY84" s="2">
        <f t="shared" si="78"/>
        <v>0</v>
      </c>
      <c r="CZ84" s="2">
        <f t="shared" si="79"/>
        <v>0</v>
      </c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U84" s="2">
        <v>1013</v>
      </c>
      <c r="DV84" s="2" t="s">
        <v>57</v>
      </c>
      <c r="DW84" s="2" t="s">
        <v>57</v>
      </c>
      <c r="DX84" s="2">
        <v>1</v>
      </c>
      <c r="DZ84" s="2" t="s">
        <v>3</v>
      </c>
      <c r="EA84" s="2" t="s">
        <v>3</v>
      </c>
      <c r="EB84" s="2" t="s">
        <v>3</v>
      </c>
      <c r="EC84" s="2" t="s">
        <v>3</v>
      </c>
      <c r="EE84" s="2">
        <v>90740938</v>
      </c>
      <c r="EF84" s="2">
        <v>1</v>
      </c>
      <c r="EG84" s="2" t="s">
        <v>20</v>
      </c>
      <c r="EH84" s="2">
        <v>0</v>
      </c>
      <c r="EI84" s="2" t="s">
        <v>3</v>
      </c>
      <c r="EJ84" s="2">
        <v>4</v>
      </c>
      <c r="EK84" s="2">
        <v>0</v>
      </c>
      <c r="EL84" s="2" t="s">
        <v>21</v>
      </c>
      <c r="EM84" s="2" t="s">
        <v>22</v>
      </c>
      <c r="EO84" s="2" t="s">
        <v>3</v>
      </c>
      <c r="EQ84" s="2">
        <v>1024</v>
      </c>
      <c r="ER84" s="2">
        <v>1663.77</v>
      </c>
      <c r="ES84" s="2">
        <v>1663.77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Z84" s="2">
        <v>5</v>
      </c>
      <c r="FC84" s="2">
        <v>1</v>
      </c>
      <c r="FD84" s="2">
        <v>18</v>
      </c>
      <c r="FF84" s="2">
        <v>1990</v>
      </c>
      <c r="FQ84" s="2">
        <v>0</v>
      </c>
      <c r="FR84" s="2">
        <v>0</v>
      </c>
      <c r="FS84" s="2">
        <v>0</v>
      </c>
      <c r="FX84" s="2">
        <v>70</v>
      </c>
      <c r="FY84" s="2">
        <v>10</v>
      </c>
      <c r="GA84" s="2" t="s">
        <v>122</v>
      </c>
      <c r="GD84" s="2">
        <v>0</v>
      </c>
      <c r="GF84" s="2">
        <v>-1742523515</v>
      </c>
      <c r="GG84" s="2">
        <v>2</v>
      </c>
      <c r="GH84" s="2">
        <v>3</v>
      </c>
      <c r="GI84" s="2">
        <v>-2</v>
      </c>
      <c r="GJ84" s="2">
        <v>0</v>
      </c>
      <c r="GK84" s="2">
        <f>ROUND(R84*(R12)/100,2)</f>
        <v>0</v>
      </c>
      <c r="GL84" s="2">
        <f t="shared" si="80"/>
        <v>0</v>
      </c>
      <c r="GM84" s="2">
        <f t="shared" si="81"/>
        <v>1663.77</v>
      </c>
      <c r="GN84" s="2">
        <f t="shared" si="82"/>
        <v>0</v>
      </c>
      <c r="GO84" s="2">
        <f t="shared" si="83"/>
        <v>0</v>
      </c>
      <c r="GP84" s="2">
        <f t="shared" si="84"/>
        <v>1663.77</v>
      </c>
      <c r="GR84" s="2">
        <v>1</v>
      </c>
      <c r="GS84" s="2">
        <v>1</v>
      </c>
      <c r="GT84" s="2">
        <v>0</v>
      </c>
      <c r="GU84" s="2" t="s">
        <v>3</v>
      </c>
      <c r="GV84" s="2">
        <f t="shared" si="85"/>
        <v>0</v>
      </c>
      <c r="GW84" s="2">
        <v>1</v>
      </c>
      <c r="GX84" s="2">
        <f t="shared" si="86"/>
        <v>0</v>
      </c>
      <c r="HA84" s="2">
        <v>0</v>
      </c>
      <c r="HB84" s="2">
        <v>0</v>
      </c>
      <c r="HC84" s="2">
        <f t="shared" si="87"/>
        <v>0</v>
      </c>
      <c r="HE84" s="2" t="s">
        <v>59</v>
      </c>
      <c r="HF84" s="2" t="s">
        <v>32</v>
      </c>
      <c r="HM84" s="2" t="s">
        <v>3</v>
      </c>
      <c r="HN84" s="2" t="s">
        <v>3</v>
      </c>
      <c r="HO84" s="2" t="s">
        <v>3</v>
      </c>
      <c r="HP84" s="2" t="s">
        <v>3</v>
      </c>
      <c r="HQ84" s="2" t="s">
        <v>3</v>
      </c>
      <c r="HS84" s="2">
        <v>0</v>
      </c>
      <c r="IK84" s="2">
        <v>0</v>
      </c>
    </row>
    <row r="85" spans="1:245" x14ac:dyDescent="0.2">
      <c r="A85" s="2">
        <v>17</v>
      </c>
      <c r="B85" s="2">
        <v>1</v>
      </c>
      <c r="C85" s="2">
        <f>ROW(SmtRes!A157)</f>
        <v>157</v>
      </c>
      <c r="D85" s="2">
        <f>ROW(EtalonRes!A146)</f>
        <v>146</v>
      </c>
      <c r="E85" s="2" t="s">
        <v>3</v>
      </c>
      <c r="F85" s="2" t="s">
        <v>33</v>
      </c>
      <c r="G85" s="2" t="s">
        <v>34</v>
      </c>
      <c r="H85" s="2" t="s">
        <v>16</v>
      </c>
      <c r="I85" s="2">
        <v>1</v>
      </c>
      <c r="J85" s="2">
        <v>0</v>
      </c>
      <c r="K85" s="2">
        <v>1</v>
      </c>
      <c r="O85" s="2">
        <f t="shared" si="55"/>
        <v>665.35</v>
      </c>
      <c r="P85" s="2">
        <f t="shared" si="56"/>
        <v>0.61</v>
      </c>
      <c r="Q85" s="2">
        <f t="shared" si="57"/>
        <v>0</v>
      </c>
      <c r="R85" s="2">
        <f t="shared" si="58"/>
        <v>0</v>
      </c>
      <c r="S85" s="2">
        <f t="shared" si="59"/>
        <v>664.74</v>
      </c>
      <c r="T85" s="2">
        <f t="shared" si="60"/>
        <v>0</v>
      </c>
      <c r="U85" s="2">
        <f t="shared" si="61"/>
        <v>0.96600000000000008</v>
      </c>
      <c r="V85" s="2">
        <f t="shared" si="62"/>
        <v>0</v>
      </c>
      <c r="W85" s="2">
        <f t="shared" si="63"/>
        <v>0</v>
      </c>
      <c r="X85" s="2">
        <f t="shared" si="64"/>
        <v>465.32</v>
      </c>
      <c r="Y85" s="2">
        <f t="shared" si="65"/>
        <v>66.47</v>
      </c>
      <c r="AA85" s="2">
        <v>-1</v>
      </c>
      <c r="AB85" s="2">
        <f t="shared" si="66"/>
        <v>665.35450000000003</v>
      </c>
      <c r="AC85" s="2">
        <f t="shared" si="67"/>
        <v>0.61</v>
      </c>
      <c r="AD85" s="2">
        <f>ROUND(((((ET85*1.05))-((EU85*1.05)))+AE85),6)</f>
        <v>0</v>
      </c>
      <c r="AE85" s="2">
        <f>ROUND(((EU85*1.05)),6)</f>
        <v>0</v>
      </c>
      <c r="AF85" s="2">
        <f>ROUND(((EV85*1.05)),6)</f>
        <v>664.74450000000002</v>
      </c>
      <c r="AG85" s="2">
        <f t="shared" si="68"/>
        <v>0</v>
      </c>
      <c r="AH85" s="2">
        <f>((EW85*1.05))</f>
        <v>0.96600000000000008</v>
      </c>
      <c r="AI85" s="2">
        <f>((EX85*1.05))</f>
        <v>0</v>
      </c>
      <c r="AJ85" s="2">
        <f t="shared" si="69"/>
        <v>0</v>
      </c>
      <c r="AK85" s="2">
        <v>633.70000000000005</v>
      </c>
      <c r="AL85" s="2">
        <v>0.61</v>
      </c>
      <c r="AM85" s="2">
        <v>0</v>
      </c>
      <c r="AN85" s="2">
        <v>0</v>
      </c>
      <c r="AO85" s="2">
        <v>633.09</v>
      </c>
      <c r="AP85" s="2">
        <v>0</v>
      </c>
      <c r="AQ85" s="2">
        <v>0.92</v>
      </c>
      <c r="AR85" s="2">
        <v>0</v>
      </c>
      <c r="AS85" s="2">
        <v>0</v>
      </c>
      <c r="AT85" s="2">
        <v>70</v>
      </c>
      <c r="AU85" s="2">
        <v>10</v>
      </c>
      <c r="AV85" s="2">
        <v>1</v>
      </c>
      <c r="AW85" s="2">
        <v>1</v>
      </c>
      <c r="AZ85" s="2">
        <v>1</v>
      </c>
      <c r="BA85" s="2">
        <v>1</v>
      </c>
      <c r="BB85" s="2">
        <v>1</v>
      </c>
      <c r="BC85" s="2">
        <v>1</v>
      </c>
      <c r="BD85" s="2" t="s">
        <v>3</v>
      </c>
      <c r="BE85" s="2" t="s">
        <v>3</v>
      </c>
      <c r="BF85" s="2" t="s">
        <v>3</v>
      </c>
      <c r="BG85" s="2" t="s">
        <v>3</v>
      </c>
      <c r="BH85" s="2">
        <v>0</v>
      </c>
      <c r="BI85" s="2">
        <v>4</v>
      </c>
      <c r="BJ85" s="2" t="s">
        <v>35</v>
      </c>
      <c r="BM85" s="2">
        <v>0</v>
      </c>
      <c r="BN85" s="2">
        <v>0</v>
      </c>
      <c r="BO85" s="2" t="s">
        <v>3</v>
      </c>
      <c r="BP85" s="2">
        <v>0</v>
      </c>
      <c r="BQ85" s="2">
        <v>1</v>
      </c>
      <c r="BR85" s="2">
        <v>0</v>
      </c>
      <c r="BS85" s="2">
        <v>1</v>
      </c>
      <c r="BT85" s="2">
        <v>1</v>
      </c>
      <c r="BU85" s="2">
        <v>1</v>
      </c>
      <c r="BV85" s="2">
        <v>1</v>
      </c>
      <c r="BW85" s="2">
        <v>1</v>
      </c>
      <c r="BX85" s="2">
        <v>1</v>
      </c>
      <c r="BY85" s="2" t="s">
        <v>3</v>
      </c>
      <c r="BZ85" s="2">
        <v>70</v>
      </c>
      <c r="CA85" s="2">
        <v>10</v>
      </c>
      <c r="CB85" s="2" t="s">
        <v>3</v>
      </c>
      <c r="CE85" s="2">
        <v>0</v>
      </c>
      <c r="CF85" s="2">
        <v>0</v>
      </c>
      <c r="CG85" s="2">
        <v>0</v>
      </c>
      <c r="CM85" s="2">
        <v>0</v>
      </c>
      <c r="CN85" s="2" t="s">
        <v>18</v>
      </c>
      <c r="CO85" s="2">
        <v>0</v>
      </c>
      <c r="CP85" s="2">
        <f t="shared" si="70"/>
        <v>665.35</v>
      </c>
      <c r="CQ85" s="2">
        <f t="shared" si="71"/>
        <v>0.61</v>
      </c>
      <c r="CR85" s="2">
        <f>(((((ET85*1.05))*BB85-((EU85*1.05))*BS85)+AE85*BS85)*AV85)</f>
        <v>0</v>
      </c>
      <c r="CS85" s="2">
        <f t="shared" si="72"/>
        <v>0</v>
      </c>
      <c r="CT85" s="2">
        <f t="shared" si="73"/>
        <v>664.74450000000002</v>
      </c>
      <c r="CU85" s="2">
        <f t="shared" si="74"/>
        <v>0</v>
      </c>
      <c r="CV85" s="2">
        <f t="shared" si="75"/>
        <v>0.96600000000000008</v>
      </c>
      <c r="CW85" s="2">
        <f t="shared" si="76"/>
        <v>0</v>
      </c>
      <c r="CX85" s="2">
        <f t="shared" si="77"/>
        <v>0</v>
      </c>
      <c r="CY85" s="2">
        <f t="shared" si="78"/>
        <v>465.31800000000004</v>
      </c>
      <c r="CZ85" s="2">
        <f t="shared" si="79"/>
        <v>66.47399999999999</v>
      </c>
      <c r="DB85" s="2">
        <v>37</v>
      </c>
      <c r="DC85" s="2" t="s">
        <v>3</v>
      </c>
      <c r="DD85" s="2" t="s">
        <v>3</v>
      </c>
      <c r="DE85" s="2" t="s">
        <v>19</v>
      </c>
      <c r="DF85" s="2" t="s">
        <v>19</v>
      </c>
      <c r="DG85" s="2" t="s">
        <v>19</v>
      </c>
      <c r="DH85" s="2" t="s">
        <v>3</v>
      </c>
      <c r="DI85" s="2" t="s">
        <v>19</v>
      </c>
      <c r="DJ85" s="2" t="s">
        <v>19</v>
      </c>
      <c r="DK85" s="2" t="s">
        <v>3</v>
      </c>
      <c r="DL85" s="2" t="s">
        <v>3</v>
      </c>
      <c r="DM85" s="2" t="s">
        <v>3</v>
      </c>
      <c r="DN85" s="2">
        <v>0</v>
      </c>
      <c r="DO85" s="2">
        <v>0</v>
      </c>
      <c r="DP85" s="2">
        <v>1</v>
      </c>
      <c r="DQ85" s="2">
        <v>1</v>
      </c>
      <c r="DU85" s="2">
        <v>1013</v>
      </c>
      <c r="DV85" s="2" t="s">
        <v>16</v>
      </c>
      <c r="DW85" s="2" t="s">
        <v>16</v>
      </c>
      <c r="DX85" s="2">
        <v>1</v>
      </c>
      <c r="DZ85" s="2" t="s">
        <v>3</v>
      </c>
      <c r="EA85" s="2" t="s">
        <v>3</v>
      </c>
      <c r="EB85" s="2" t="s">
        <v>3</v>
      </c>
      <c r="EC85" s="2" t="s">
        <v>3</v>
      </c>
      <c r="EE85" s="2">
        <v>90740938</v>
      </c>
      <c r="EF85" s="2">
        <v>1</v>
      </c>
      <c r="EG85" s="2" t="s">
        <v>20</v>
      </c>
      <c r="EH85" s="2">
        <v>0</v>
      </c>
      <c r="EI85" s="2" t="s">
        <v>3</v>
      </c>
      <c r="EJ85" s="2">
        <v>4</v>
      </c>
      <c r="EK85" s="2">
        <v>0</v>
      </c>
      <c r="EL85" s="2" t="s">
        <v>21</v>
      </c>
      <c r="EM85" s="2" t="s">
        <v>22</v>
      </c>
      <c r="EO85" s="2" t="s">
        <v>23</v>
      </c>
      <c r="EQ85" s="2">
        <v>1024</v>
      </c>
      <c r="ER85" s="2">
        <v>633.70000000000005</v>
      </c>
      <c r="ES85" s="2">
        <v>0.61</v>
      </c>
      <c r="ET85" s="2">
        <v>0</v>
      </c>
      <c r="EU85" s="2">
        <v>0</v>
      </c>
      <c r="EV85" s="2">
        <v>633.09</v>
      </c>
      <c r="EW85" s="2">
        <v>0.92</v>
      </c>
      <c r="EX85" s="2">
        <v>0</v>
      </c>
      <c r="EY85" s="2">
        <v>0</v>
      </c>
      <c r="FQ85" s="2">
        <v>0</v>
      </c>
      <c r="FR85" s="2">
        <v>0</v>
      </c>
      <c r="FS85" s="2">
        <v>0</v>
      </c>
      <c r="FX85" s="2">
        <v>70</v>
      </c>
      <c r="FY85" s="2">
        <v>10</v>
      </c>
      <c r="GA85" s="2" t="s">
        <v>3</v>
      </c>
      <c r="GD85" s="2">
        <v>0</v>
      </c>
      <c r="GF85" s="2">
        <v>1402171177</v>
      </c>
      <c r="GG85" s="2">
        <v>2</v>
      </c>
      <c r="GH85" s="2">
        <v>1</v>
      </c>
      <c r="GI85" s="2">
        <v>-2</v>
      </c>
      <c r="GJ85" s="2">
        <v>0</v>
      </c>
      <c r="GK85" s="2">
        <f>ROUND(R85*(R12)/100,2)</f>
        <v>0</v>
      </c>
      <c r="GL85" s="2">
        <f t="shared" si="80"/>
        <v>0</v>
      </c>
      <c r="GM85" s="2">
        <f t="shared" si="81"/>
        <v>1197.1400000000001</v>
      </c>
      <c r="GN85" s="2">
        <f t="shared" si="82"/>
        <v>0</v>
      </c>
      <c r="GO85" s="2">
        <f t="shared" si="83"/>
        <v>0</v>
      </c>
      <c r="GP85" s="2">
        <f t="shared" si="84"/>
        <v>1197.1400000000001</v>
      </c>
      <c r="GR85" s="2">
        <v>0</v>
      </c>
      <c r="GS85" s="2">
        <v>3</v>
      </c>
      <c r="GT85" s="2">
        <v>0</v>
      </c>
      <c r="GU85" s="2" t="s">
        <v>3</v>
      </c>
      <c r="GV85" s="2">
        <f t="shared" si="85"/>
        <v>0</v>
      </c>
      <c r="GW85" s="2">
        <v>1</v>
      </c>
      <c r="GX85" s="2">
        <f t="shared" si="86"/>
        <v>0</v>
      </c>
      <c r="HA85" s="2">
        <v>0</v>
      </c>
      <c r="HB85" s="2">
        <v>0</v>
      </c>
      <c r="HC85" s="2">
        <f t="shared" si="87"/>
        <v>0</v>
      </c>
      <c r="HE85" s="2" t="s">
        <v>3</v>
      </c>
      <c r="HF85" s="2" t="s">
        <v>3</v>
      </c>
      <c r="HM85" s="2" t="s">
        <v>3</v>
      </c>
      <c r="HN85" s="2" t="s">
        <v>3</v>
      </c>
      <c r="HO85" s="2" t="s">
        <v>3</v>
      </c>
      <c r="HP85" s="2" t="s">
        <v>3</v>
      </c>
      <c r="HQ85" s="2" t="s">
        <v>3</v>
      </c>
      <c r="HS85" s="2">
        <v>0</v>
      </c>
      <c r="IK85" s="2">
        <v>0</v>
      </c>
    </row>
    <row r="86" spans="1:245" x14ac:dyDescent="0.2">
      <c r="A86" s="2">
        <v>17</v>
      </c>
      <c r="B86" s="2">
        <v>1</v>
      </c>
      <c r="C86" s="2">
        <f>ROW(SmtRes!A166)</f>
        <v>166</v>
      </c>
      <c r="D86" s="2">
        <f>ROW(EtalonRes!A156)</f>
        <v>156</v>
      </c>
      <c r="E86" s="2" t="s">
        <v>146</v>
      </c>
      <c r="F86" s="2" t="s">
        <v>147</v>
      </c>
      <c r="G86" s="2" t="s">
        <v>148</v>
      </c>
      <c r="H86" s="2" t="s">
        <v>48</v>
      </c>
      <c r="I86" s="2">
        <v>1</v>
      </c>
      <c r="J86" s="2">
        <v>0</v>
      </c>
      <c r="K86" s="2">
        <v>1</v>
      </c>
      <c r="O86" s="2">
        <f t="shared" si="55"/>
        <v>2004.67</v>
      </c>
      <c r="P86" s="2">
        <f t="shared" si="56"/>
        <v>0</v>
      </c>
      <c r="Q86" s="2">
        <f t="shared" si="57"/>
        <v>1.47</v>
      </c>
      <c r="R86" s="2">
        <f t="shared" si="58"/>
        <v>0.01</v>
      </c>
      <c r="S86" s="2">
        <f t="shared" si="59"/>
        <v>2003.2</v>
      </c>
      <c r="T86" s="2">
        <f t="shared" si="60"/>
        <v>0</v>
      </c>
      <c r="U86" s="2">
        <f t="shared" si="61"/>
        <v>3.1560000000000001</v>
      </c>
      <c r="V86" s="2">
        <f t="shared" si="62"/>
        <v>0</v>
      </c>
      <c r="W86" s="2">
        <f t="shared" si="63"/>
        <v>0</v>
      </c>
      <c r="X86" s="2">
        <f t="shared" si="64"/>
        <v>1402.24</v>
      </c>
      <c r="Y86" s="2">
        <f t="shared" si="65"/>
        <v>200.32</v>
      </c>
      <c r="AA86" s="2">
        <v>90973531</v>
      </c>
      <c r="AB86" s="2">
        <f t="shared" si="66"/>
        <v>2004.664</v>
      </c>
      <c r="AC86" s="2">
        <f>ROUND(((ES86*0)),6)</f>
        <v>0</v>
      </c>
      <c r="AD86" s="2">
        <f>ROUND(((((ET86*0.2))-((EU86*0.2)))+AE86),6)</f>
        <v>1.466</v>
      </c>
      <c r="AE86" s="2">
        <f>ROUND(((EU86*0.2)),6)</f>
        <v>0.01</v>
      </c>
      <c r="AF86" s="2">
        <f>ROUND(((EV86*0.2)),6)</f>
        <v>2003.1980000000001</v>
      </c>
      <c r="AG86" s="2">
        <f t="shared" si="68"/>
        <v>0</v>
      </c>
      <c r="AH86" s="2">
        <f>((EW86*0.2))</f>
        <v>3.1560000000000001</v>
      </c>
      <c r="AI86" s="2">
        <f>((EX86*0.2))</f>
        <v>0</v>
      </c>
      <c r="AJ86" s="2">
        <f t="shared" si="69"/>
        <v>0</v>
      </c>
      <c r="AK86" s="2">
        <v>10699.87</v>
      </c>
      <c r="AL86" s="2">
        <v>676.55</v>
      </c>
      <c r="AM86" s="2">
        <v>7.33</v>
      </c>
      <c r="AN86" s="2">
        <v>0.05</v>
      </c>
      <c r="AO86" s="2">
        <v>10015.99</v>
      </c>
      <c r="AP86" s="2">
        <v>0</v>
      </c>
      <c r="AQ86" s="2">
        <v>15.78</v>
      </c>
      <c r="AR86" s="2">
        <v>0</v>
      </c>
      <c r="AS86" s="2">
        <v>0</v>
      </c>
      <c r="AT86" s="2">
        <v>70</v>
      </c>
      <c r="AU86" s="2">
        <v>10</v>
      </c>
      <c r="AV86" s="2">
        <v>1</v>
      </c>
      <c r="AW86" s="2">
        <v>1</v>
      </c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4</v>
      </c>
      <c r="BJ86" s="2" t="s">
        <v>149</v>
      </c>
      <c r="BM86" s="2">
        <v>0</v>
      </c>
      <c r="BN86" s="2">
        <v>0</v>
      </c>
      <c r="BO86" s="2" t="s">
        <v>3</v>
      </c>
      <c r="BP86" s="2">
        <v>0</v>
      </c>
      <c r="BQ86" s="2">
        <v>1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70</v>
      </c>
      <c r="CA86" s="2">
        <v>10</v>
      </c>
      <c r="CB86" s="2" t="s">
        <v>3</v>
      </c>
      <c r="CE86" s="2">
        <v>0</v>
      </c>
      <c r="CF86" s="2">
        <v>0</v>
      </c>
      <c r="CG86" s="2">
        <v>0</v>
      </c>
      <c r="CM86" s="2">
        <v>0</v>
      </c>
      <c r="CN86" s="2" t="s">
        <v>461</v>
      </c>
      <c r="CO86" s="2">
        <v>0</v>
      </c>
      <c r="CP86" s="2">
        <f t="shared" si="70"/>
        <v>2004.67</v>
      </c>
      <c r="CQ86" s="2">
        <f t="shared" si="71"/>
        <v>0</v>
      </c>
      <c r="CR86" s="2">
        <f>(((((ET86*0.2))*BB86-((EU86*0.2))*BS86)+AE86*BS86)*AV86)</f>
        <v>1.4660000000000002</v>
      </c>
      <c r="CS86" s="2">
        <f t="shared" si="72"/>
        <v>0.01</v>
      </c>
      <c r="CT86" s="2">
        <f t="shared" si="73"/>
        <v>2003.1980000000001</v>
      </c>
      <c r="CU86" s="2">
        <f t="shared" si="74"/>
        <v>0</v>
      </c>
      <c r="CV86" s="2">
        <f t="shared" si="75"/>
        <v>3.1560000000000001</v>
      </c>
      <c r="CW86" s="2">
        <f t="shared" si="76"/>
        <v>0</v>
      </c>
      <c r="CX86" s="2">
        <f t="shared" si="77"/>
        <v>0</v>
      </c>
      <c r="CY86" s="2">
        <f t="shared" si="78"/>
        <v>1402.24</v>
      </c>
      <c r="CZ86" s="2">
        <f t="shared" si="79"/>
        <v>200.32</v>
      </c>
      <c r="DB86" s="2">
        <v>38</v>
      </c>
      <c r="DC86" s="2" t="s">
        <v>3</v>
      </c>
      <c r="DD86" s="2" t="s">
        <v>150</v>
      </c>
      <c r="DE86" s="2" t="s">
        <v>151</v>
      </c>
      <c r="DF86" s="2" t="s">
        <v>151</v>
      </c>
      <c r="DG86" s="2" t="s">
        <v>151</v>
      </c>
      <c r="DH86" s="2" t="s">
        <v>3</v>
      </c>
      <c r="DI86" s="2" t="s">
        <v>151</v>
      </c>
      <c r="DJ86" s="2" t="s">
        <v>151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U86" s="2">
        <v>1010</v>
      </c>
      <c r="DV86" s="2" t="s">
        <v>48</v>
      </c>
      <c r="DW86" s="2" t="s">
        <v>48</v>
      </c>
      <c r="DX86" s="2">
        <v>1</v>
      </c>
      <c r="DZ86" s="2" t="s">
        <v>3</v>
      </c>
      <c r="EA86" s="2" t="s">
        <v>3</v>
      </c>
      <c r="EB86" s="2" t="s">
        <v>3</v>
      </c>
      <c r="EC86" s="2" t="s">
        <v>3</v>
      </c>
      <c r="EE86" s="2">
        <v>90740938</v>
      </c>
      <c r="EF86" s="2">
        <v>1</v>
      </c>
      <c r="EG86" s="2" t="s">
        <v>20</v>
      </c>
      <c r="EH86" s="2">
        <v>0</v>
      </c>
      <c r="EI86" s="2" t="s">
        <v>3</v>
      </c>
      <c r="EJ86" s="2">
        <v>4</v>
      </c>
      <c r="EK86" s="2">
        <v>0</v>
      </c>
      <c r="EL86" s="2" t="s">
        <v>21</v>
      </c>
      <c r="EM86" s="2" t="s">
        <v>22</v>
      </c>
      <c r="EO86" s="2" t="s">
        <v>152</v>
      </c>
      <c r="EQ86" s="2">
        <v>0</v>
      </c>
      <c r="ER86" s="2">
        <v>10699.87</v>
      </c>
      <c r="ES86" s="2">
        <v>676.55</v>
      </c>
      <c r="ET86" s="2">
        <v>7.33</v>
      </c>
      <c r="EU86" s="2">
        <v>0.05</v>
      </c>
      <c r="EV86" s="2">
        <v>10015.99</v>
      </c>
      <c r="EW86" s="2">
        <v>15.78</v>
      </c>
      <c r="EX86" s="2">
        <v>0</v>
      </c>
      <c r="EY86" s="2">
        <v>0</v>
      </c>
      <c r="FQ86" s="2">
        <v>0</v>
      </c>
      <c r="FR86" s="2">
        <v>0</v>
      </c>
      <c r="FS86" s="2">
        <v>0</v>
      </c>
      <c r="FX86" s="2">
        <v>70</v>
      </c>
      <c r="FY86" s="2">
        <v>10</v>
      </c>
      <c r="GA86" s="2" t="s">
        <v>3</v>
      </c>
      <c r="GD86" s="2">
        <v>0</v>
      </c>
      <c r="GF86" s="2">
        <v>114644867</v>
      </c>
      <c r="GG86" s="2">
        <v>2</v>
      </c>
      <c r="GH86" s="2">
        <v>1</v>
      </c>
      <c r="GI86" s="2">
        <v>-2</v>
      </c>
      <c r="GJ86" s="2">
        <v>0</v>
      </c>
      <c r="GK86" s="2">
        <f>ROUND(R86*(R12)/100,2)</f>
        <v>0.01</v>
      </c>
      <c r="GL86" s="2">
        <f t="shared" si="80"/>
        <v>0</v>
      </c>
      <c r="GM86" s="2">
        <f t="shared" si="81"/>
        <v>3607.24</v>
      </c>
      <c r="GN86" s="2">
        <f t="shared" si="82"/>
        <v>0</v>
      </c>
      <c r="GO86" s="2">
        <f t="shared" si="83"/>
        <v>0</v>
      </c>
      <c r="GP86" s="2">
        <f t="shared" si="84"/>
        <v>3607.24</v>
      </c>
      <c r="GR86" s="2">
        <v>0</v>
      </c>
      <c r="GS86" s="2">
        <v>3</v>
      </c>
      <c r="GT86" s="2">
        <v>0</v>
      </c>
      <c r="GU86" s="2" t="s">
        <v>3</v>
      </c>
      <c r="GV86" s="2">
        <f t="shared" si="85"/>
        <v>0</v>
      </c>
      <c r="GW86" s="2">
        <v>1</v>
      </c>
      <c r="GX86" s="2">
        <f t="shared" si="86"/>
        <v>0</v>
      </c>
      <c r="HA86" s="2">
        <v>0</v>
      </c>
      <c r="HB86" s="2">
        <v>0</v>
      </c>
      <c r="HC86" s="2">
        <f t="shared" si="87"/>
        <v>0</v>
      </c>
      <c r="HE86" s="2" t="s">
        <v>3</v>
      </c>
      <c r="HF86" s="2" t="s">
        <v>3</v>
      </c>
      <c r="HM86" s="2" t="s">
        <v>3</v>
      </c>
      <c r="HN86" s="2" t="s">
        <v>3</v>
      </c>
      <c r="HO86" s="2" t="s">
        <v>3</v>
      </c>
      <c r="HP86" s="2" t="s">
        <v>3</v>
      </c>
      <c r="HQ86" s="2" t="s">
        <v>3</v>
      </c>
      <c r="HS86" s="2">
        <v>0</v>
      </c>
      <c r="IK86" s="2">
        <v>0</v>
      </c>
    </row>
    <row r="87" spans="1:245" x14ac:dyDescent="0.2">
      <c r="A87" s="2">
        <v>17</v>
      </c>
      <c r="B87" s="2">
        <v>1</v>
      </c>
      <c r="C87" s="2">
        <f>ROW(SmtRes!A175)</f>
        <v>175</v>
      </c>
      <c r="D87" s="2">
        <f>ROW(EtalonRes!A166)</f>
        <v>166</v>
      </c>
      <c r="E87" s="2" t="s">
        <v>153</v>
      </c>
      <c r="F87" s="2" t="s">
        <v>147</v>
      </c>
      <c r="G87" s="2" t="s">
        <v>154</v>
      </c>
      <c r="H87" s="2" t="s">
        <v>48</v>
      </c>
      <c r="I87" s="2">
        <v>1</v>
      </c>
      <c r="J87" s="2">
        <v>0</v>
      </c>
      <c r="K87" s="2">
        <v>1</v>
      </c>
      <c r="O87" s="2">
        <f t="shared" si="55"/>
        <v>11201.04</v>
      </c>
      <c r="P87" s="2">
        <f t="shared" si="56"/>
        <v>676.55</v>
      </c>
      <c r="Q87" s="2">
        <f t="shared" si="57"/>
        <v>7.7</v>
      </c>
      <c r="R87" s="2">
        <f t="shared" si="58"/>
        <v>0.05</v>
      </c>
      <c r="S87" s="2">
        <f t="shared" si="59"/>
        <v>10516.79</v>
      </c>
      <c r="T87" s="2">
        <f t="shared" si="60"/>
        <v>0</v>
      </c>
      <c r="U87" s="2">
        <f t="shared" si="61"/>
        <v>16.568999999999999</v>
      </c>
      <c r="V87" s="2">
        <f t="shared" si="62"/>
        <v>0</v>
      </c>
      <c r="W87" s="2">
        <f t="shared" si="63"/>
        <v>0</v>
      </c>
      <c r="X87" s="2">
        <f t="shared" si="64"/>
        <v>7361.75</v>
      </c>
      <c r="Y87" s="2">
        <f t="shared" si="65"/>
        <v>1051.68</v>
      </c>
      <c r="AA87" s="2">
        <v>90973531</v>
      </c>
      <c r="AB87" s="2">
        <f t="shared" si="66"/>
        <v>11201.036</v>
      </c>
      <c r="AC87" s="2">
        <f t="shared" ref="AC87:AC104" si="98">ROUND((ES87),6)</f>
        <v>676.55</v>
      </c>
      <c r="AD87" s="2">
        <f>ROUND(((((ET87*1.05))-((EU87*1.05)))+AE87),6)</f>
        <v>7.6965000000000003</v>
      </c>
      <c r="AE87" s="2">
        <f>ROUND(((EU87*1.05)),6)</f>
        <v>5.2499999999999998E-2</v>
      </c>
      <c r="AF87" s="2">
        <f>ROUND(((EV87*1.05)),6)</f>
        <v>10516.789500000001</v>
      </c>
      <c r="AG87" s="2">
        <f t="shared" si="68"/>
        <v>0</v>
      </c>
      <c r="AH87" s="2">
        <f>((EW87*1.05))</f>
        <v>16.568999999999999</v>
      </c>
      <c r="AI87" s="2">
        <f>((EX87*1.05))</f>
        <v>0</v>
      </c>
      <c r="AJ87" s="2">
        <f t="shared" si="69"/>
        <v>0</v>
      </c>
      <c r="AK87" s="2">
        <v>10699.87</v>
      </c>
      <c r="AL87" s="2">
        <v>676.55</v>
      </c>
      <c r="AM87" s="2">
        <v>7.33</v>
      </c>
      <c r="AN87" s="2">
        <v>0.05</v>
      </c>
      <c r="AO87" s="2">
        <v>10015.99</v>
      </c>
      <c r="AP87" s="2">
        <v>0</v>
      </c>
      <c r="AQ87" s="2">
        <v>15.78</v>
      </c>
      <c r="AR87" s="2">
        <v>0</v>
      </c>
      <c r="AS87" s="2">
        <v>0</v>
      </c>
      <c r="AT87" s="2">
        <v>70</v>
      </c>
      <c r="AU87" s="2">
        <v>10</v>
      </c>
      <c r="AV87" s="2">
        <v>1</v>
      </c>
      <c r="AW87" s="2">
        <v>1</v>
      </c>
      <c r="AZ87" s="2">
        <v>1</v>
      </c>
      <c r="BA87" s="2">
        <v>1</v>
      </c>
      <c r="BB87" s="2">
        <v>1</v>
      </c>
      <c r="BC87" s="2">
        <v>1</v>
      </c>
      <c r="BD87" s="2" t="s">
        <v>3</v>
      </c>
      <c r="BE87" s="2" t="s">
        <v>3</v>
      </c>
      <c r="BF87" s="2" t="s">
        <v>3</v>
      </c>
      <c r="BG87" s="2" t="s">
        <v>3</v>
      </c>
      <c r="BH87" s="2">
        <v>0</v>
      </c>
      <c r="BI87" s="2">
        <v>4</v>
      </c>
      <c r="BJ87" s="2" t="s">
        <v>149</v>
      </c>
      <c r="BM87" s="2">
        <v>0</v>
      </c>
      <c r="BN87" s="2">
        <v>0</v>
      </c>
      <c r="BO87" s="2" t="s">
        <v>3</v>
      </c>
      <c r="BP87" s="2">
        <v>0</v>
      </c>
      <c r="BQ87" s="2">
        <v>1</v>
      </c>
      <c r="BR87" s="2">
        <v>0</v>
      </c>
      <c r="BS87" s="2">
        <v>1</v>
      </c>
      <c r="BT87" s="2">
        <v>1</v>
      </c>
      <c r="BU87" s="2">
        <v>1</v>
      </c>
      <c r="BV87" s="2">
        <v>1</v>
      </c>
      <c r="BW87" s="2">
        <v>1</v>
      </c>
      <c r="BX87" s="2">
        <v>1</v>
      </c>
      <c r="BY87" s="2" t="s">
        <v>3</v>
      </c>
      <c r="BZ87" s="2">
        <v>70</v>
      </c>
      <c r="CA87" s="2">
        <v>10</v>
      </c>
      <c r="CB87" s="2" t="s">
        <v>3</v>
      </c>
      <c r="CE87" s="2">
        <v>0</v>
      </c>
      <c r="CF87" s="2">
        <v>0</v>
      </c>
      <c r="CG87" s="2">
        <v>0</v>
      </c>
      <c r="CM87" s="2">
        <v>0</v>
      </c>
      <c r="CN87" s="2" t="s">
        <v>18</v>
      </c>
      <c r="CO87" s="2">
        <v>0</v>
      </c>
      <c r="CP87" s="2">
        <f t="shared" si="70"/>
        <v>11201.04</v>
      </c>
      <c r="CQ87" s="2">
        <f t="shared" si="71"/>
        <v>676.55</v>
      </c>
      <c r="CR87" s="2">
        <f>(((((ET87*1.05))*BB87-((EU87*1.05))*BS87)+AE87*BS87)*AV87)</f>
        <v>7.6965000000000003</v>
      </c>
      <c r="CS87" s="2">
        <f t="shared" si="72"/>
        <v>5.2499999999999998E-2</v>
      </c>
      <c r="CT87" s="2">
        <f t="shared" si="73"/>
        <v>10516.789500000001</v>
      </c>
      <c r="CU87" s="2">
        <f t="shared" si="74"/>
        <v>0</v>
      </c>
      <c r="CV87" s="2">
        <f t="shared" si="75"/>
        <v>16.568999999999999</v>
      </c>
      <c r="CW87" s="2">
        <f t="shared" si="76"/>
        <v>0</v>
      </c>
      <c r="CX87" s="2">
        <f t="shared" si="77"/>
        <v>0</v>
      </c>
      <c r="CY87" s="2">
        <f t="shared" si="78"/>
        <v>7361.7530000000006</v>
      </c>
      <c r="CZ87" s="2">
        <f t="shared" si="79"/>
        <v>1051.6790000000001</v>
      </c>
      <c r="DB87" s="2">
        <v>39</v>
      </c>
      <c r="DC87" s="2" t="s">
        <v>3</v>
      </c>
      <c r="DD87" s="2" t="s">
        <v>3</v>
      </c>
      <c r="DE87" s="2" t="s">
        <v>19</v>
      </c>
      <c r="DF87" s="2" t="s">
        <v>19</v>
      </c>
      <c r="DG87" s="2" t="s">
        <v>19</v>
      </c>
      <c r="DH87" s="2" t="s">
        <v>3</v>
      </c>
      <c r="DI87" s="2" t="s">
        <v>19</v>
      </c>
      <c r="DJ87" s="2" t="s">
        <v>19</v>
      </c>
      <c r="DK87" s="2" t="s">
        <v>3</v>
      </c>
      <c r="DL87" s="2" t="s">
        <v>3</v>
      </c>
      <c r="DM87" s="2" t="s">
        <v>3</v>
      </c>
      <c r="DN87" s="2">
        <v>0</v>
      </c>
      <c r="DO87" s="2">
        <v>0</v>
      </c>
      <c r="DP87" s="2">
        <v>1</v>
      </c>
      <c r="DQ87" s="2">
        <v>1</v>
      </c>
      <c r="DU87" s="2">
        <v>1010</v>
      </c>
      <c r="DV87" s="2" t="s">
        <v>48</v>
      </c>
      <c r="DW87" s="2" t="s">
        <v>48</v>
      </c>
      <c r="DX87" s="2">
        <v>1</v>
      </c>
      <c r="DZ87" s="2" t="s">
        <v>3</v>
      </c>
      <c r="EA87" s="2" t="s">
        <v>3</v>
      </c>
      <c r="EB87" s="2" t="s">
        <v>3</v>
      </c>
      <c r="EC87" s="2" t="s">
        <v>3</v>
      </c>
      <c r="EE87" s="2">
        <v>90740938</v>
      </c>
      <c r="EF87" s="2">
        <v>1</v>
      </c>
      <c r="EG87" s="2" t="s">
        <v>20</v>
      </c>
      <c r="EH87" s="2">
        <v>0</v>
      </c>
      <c r="EI87" s="2" t="s">
        <v>3</v>
      </c>
      <c r="EJ87" s="2">
        <v>4</v>
      </c>
      <c r="EK87" s="2">
        <v>0</v>
      </c>
      <c r="EL87" s="2" t="s">
        <v>21</v>
      </c>
      <c r="EM87" s="2" t="s">
        <v>22</v>
      </c>
      <c r="EO87" s="2" t="s">
        <v>23</v>
      </c>
      <c r="EQ87" s="2">
        <v>0</v>
      </c>
      <c r="ER87" s="2">
        <v>10699.87</v>
      </c>
      <c r="ES87" s="2">
        <v>676.55</v>
      </c>
      <c r="ET87" s="2">
        <v>7.33</v>
      </c>
      <c r="EU87" s="2">
        <v>0.05</v>
      </c>
      <c r="EV87" s="2">
        <v>10015.99</v>
      </c>
      <c r="EW87" s="2">
        <v>15.78</v>
      </c>
      <c r="EX87" s="2">
        <v>0</v>
      </c>
      <c r="EY87" s="2">
        <v>0</v>
      </c>
      <c r="FQ87" s="2">
        <v>0</v>
      </c>
      <c r="FR87" s="2">
        <v>0</v>
      </c>
      <c r="FS87" s="2">
        <v>0</v>
      </c>
      <c r="FX87" s="2">
        <v>70</v>
      </c>
      <c r="FY87" s="2">
        <v>10</v>
      </c>
      <c r="GA87" s="2" t="s">
        <v>3</v>
      </c>
      <c r="GD87" s="2">
        <v>0</v>
      </c>
      <c r="GF87" s="2">
        <v>261610467</v>
      </c>
      <c r="GG87" s="2">
        <v>2</v>
      </c>
      <c r="GH87" s="2">
        <v>1</v>
      </c>
      <c r="GI87" s="2">
        <v>-2</v>
      </c>
      <c r="GJ87" s="2">
        <v>0</v>
      </c>
      <c r="GK87" s="2">
        <f>ROUND(R87*(R12)/100,2)</f>
        <v>0.05</v>
      </c>
      <c r="GL87" s="2">
        <f t="shared" si="80"/>
        <v>0</v>
      </c>
      <c r="GM87" s="2">
        <f t="shared" si="81"/>
        <v>19614.52</v>
      </c>
      <c r="GN87" s="2">
        <f t="shared" si="82"/>
        <v>0</v>
      </c>
      <c r="GO87" s="2">
        <f t="shared" si="83"/>
        <v>0</v>
      </c>
      <c r="GP87" s="2">
        <f t="shared" si="84"/>
        <v>19614.52</v>
      </c>
      <c r="GR87" s="2">
        <v>0</v>
      </c>
      <c r="GS87" s="2">
        <v>3</v>
      </c>
      <c r="GT87" s="2">
        <v>0</v>
      </c>
      <c r="GU87" s="2" t="s">
        <v>3</v>
      </c>
      <c r="GV87" s="2">
        <f t="shared" si="85"/>
        <v>0</v>
      </c>
      <c r="GW87" s="2">
        <v>1</v>
      </c>
      <c r="GX87" s="2">
        <f t="shared" si="86"/>
        <v>0</v>
      </c>
      <c r="HA87" s="2">
        <v>0</v>
      </c>
      <c r="HB87" s="2">
        <v>0</v>
      </c>
      <c r="HC87" s="2">
        <f t="shared" si="87"/>
        <v>0</v>
      </c>
      <c r="HE87" s="2" t="s">
        <v>3</v>
      </c>
      <c r="HF87" s="2" t="s">
        <v>3</v>
      </c>
      <c r="HM87" s="2" t="s">
        <v>3</v>
      </c>
      <c r="HN87" s="2" t="s">
        <v>3</v>
      </c>
      <c r="HO87" s="2" t="s">
        <v>3</v>
      </c>
      <c r="HP87" s="2" t="s">
        <v>3</v>
      </c>
      <c r="HQ87" s="2" t="s">
        <v>3</v>
      </c>
      <c r="HS87" s="2">
        <v>0</v>
      </c>
      <c r="IK87" s="2">
        <v>0</v>
      </c>
    </row>
    <row r="88" spans="1:245" x14ac:dyDescent="0.2">
      <c r="A88" s="2">
        <v>17</v>
      </c>
      <c r="B88" s="2">
        <v>1</v>
      </c>
      <c r="C88" s="2">
        <f>ROW(SmtRes!A182)</f>
        <v>182</v>
      </c>
      <c r="D88" s="2">
        <f>ROW(EtalonRes!A173)</f>
        <v>173</v>
      </c>
      <c r="E88" s="2" t="s">
        <v>155</v>
      </c>
      <c r="F88" s="2" t="s">
        <v>156</v>
      </c>
      <c r="G88" s="2" t="s">
        <v>157</v>
      </c>
      <c r="H88" s="2" t="s">
        <v>158</v>
      </c>
      <c r="I88" s="2">
        <f>ROUND(40/1000,9)</f>
        <v>0.04</v>
      </c>
      <c r="J88" s="2">
        <v>0</v>
      </c>
      <c r="K88" s="2">
        <f>ROUND(40/1000,9)</f>
        <v>0.04</v>
      </c>
      <c r="O88" s="2">
        <f t="shared" ref="O88:O119" si="99">ROUND(CP88,2)</f>
        <v>4527.1899999999996</v>
      </c>
      <c r="P88" s="2">
        <f t="shared" ref="P88:P119" si="100">ROUND(CQ88*I88,2)</f>
        <v>2978.15</v>
      </c>
      <c r="Q88" s="2">
        <f t="shared" ref="Q88:Q119" si="101">ROUND(CR88*I88,2)</f>
        <v>114.93</v>
      </c>
      <c r="R88" s="2">
        <f t="shared" ref="R88:R119" si="102">ROUND(CS88*I88,2)</f>
        <v>1.59</v>
      </c>
      <c r="S88" s="2">
        <f t="shared" ref="S88:S119" si="103">ROUND(CT88*I88,2)</f>
        <v>1434.11</v>
      </c>
      <c r="T88" s="2">
        <f t="shared" ref="T88:T119" si="104">ROUND(CU88*I88,2)</f>
        <v>0</v>
      </c>
      <c r="U88" s="2">
        <f t="shared" ref="U88:U119" si="105">CV88*I88</f>
        <v>2.1436000000000002</v>
      </c>
      <c r="V88" s="2">
        <f t="shared" ref="V88:V119" si="106">CW88*I88</f>
        <v>0</v>
      </c>
      <c r="W88" s="2">
        <f t="shared" ref="W88:W119" si="107">ROUND(CX88*I88,2)</f>
        <v>0</v>
      </c>
      <c r="X88" s="2">
        <f t="shared" ref="X88:X119" si="108">ROUND(CY88,2)</f>
        <v>1003.88</v>
      </c>
      <c r="Y88" s="2">
        <f t="shared" ref="Y88:Y119" si="109">ROUND(CZ88,2)</f>
        <v>143.41</v>
      </c>
      <c r="AA88" s="2">
        <v>90973531</v>
      </c>
      <c r="AB88" s="2">
        <f t="shared" ref="AB88:AB119" si="110">ROUND((AC88+AD88+AF88),6)</f>
        <v>113179.81</v>
      </c>
      <c r="AC88" s="2">
        <f t="shared" si="98"/>
        <v>74453.759999999995</v>
      </c>
      <c r="AD88" s="2">
        <f>ROUND((((ET88)-(EU88))+AE88),6)</f>
        <v>2873.27</v>
      </c>
      <c r="AE88" s="2">
        <f>ROUND((EU88),6)</f>
        <v>39.72</v>
      </c>
      <c r="AF88" s="2">
        <f>ROUND((EV88),6)</f>
        <v>35852.78</v>
      </c>
      <c r="AG88" s="2">
        <f t="shared" ref="AG88:AG119" si="111">ROUND((AP88),6)</f>
        <v>0</v>
      </c>
      <c r="AH88" s="2">
        <f>(EW88)</f>
        <v>53.59</v>
      </c>
      <c r="AI88" s="2">
        <f>(EX88)</f>
        <v>0</v>
      </c>
      <c r="AJ88" s="2">
        <f t="shared" ref="AJ88:AJ119" si="112">(AS88)</f>
        <v>0</v>
      </c>
      <c r="AK88" s="2">
        <v>113179.81</v>
      </c>
      <c r="AL88" s="2">
        <v>74453.759999999995</v>
      </c>
      <c r="AM88" s="2">
        <v>2873.27</v>
      </c>
      <c r="AN88" s="2">
        <v>39.72</v>
      </c>
      <c r="AO88" s="2">
        <v>35852.78</v>
      </c>
      <c r="AP88" s="2">
        <v>0</v>
      </c>
      <c r="AQ88" s="2">
        <v>53.59</v>
      </c>
      <c r="AR88" s="2">
        <v>0</v>
      </c>
      <c r="AS88" s="2">
        <v>0</v>
      </c>
      <c r="AT88" s="2">
        <v>70</v>
      </c>
      <c r="AU88" s="2">
        <v>10</v>
      </c>
      <c r="AV88" s="2">
        <v>1</v>
      </c>
      <c r="AW88" s="2">
        <v>1</v>
      </c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0</v>
      </c>
      <c r="BI88" s="2">
        <v>4</v>
      </c>
      <c r="BJ88" s="2" t="s">
        <v>159</v>
      </c>
      <c r="BM88" s="2">
        <v>0</v>
      </c>
      <c r="BN88" s="2">
        <v>0</v>
      </c>
      <c r="BO88" s="2" t="s">
        <v>3</v>
      </c>
      <c r="BP88" s="2">
        <v>0</v>
      </c>
      <c r="BQ88" s="2">
        <v>1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70</v>
      </c>
      <c r="CA88" s="2">
        <v>10</v>
      </c>
      <c r="CB88" s="2" t="s">
        <v>3</v>
      </c>
      <c r="CE88" s="2">
        <v>0</v>
      </c>
      <c r="CF88" s="2">
        <v>0</v>
      </c>
      <c r="CG88" s="2">
        <v>0</v>
      </c>
      <c r="CM88" s="2">
        <v>0</v>
      </c>
      <c r="CN88" s="2" t="s">
        <v>3</v>
      </c>
      <c r="CO88" s="2">
        <v>0</v>
      </c>
      <c r="CP88" s="2">
        <f t="shared" ref="CP88:CP119" si="113">(P88+Q88+S88)</f>
        <v>4527.1899999999996</v>
      </c>
      <c r="CQ88" s="2">
        <f t="shared" ref="CQ88:CQ119" si="114">(AC88*BC88*AW88)</f>
        <v>74453.759999999995</v>
      </c>
      <c r="CR88" s="2">
        <f>((((ET88)*BB88-(EU88)*BS88)+AE88*BS88)*AV88)</f>
        <v>2873.27</v>
      </c>
      <c r="CS88" s="2">
        <f t="shared" ref="CS88:CS119" si="115">(AE88*BS88*AV88)</f>
        <v>39.72</v>
      </c>
      <c r="CT88" s="2">
        <f t="shared" ref="CT88:CT119" si="116">(AF88*BA88*AV88)</f>
        <v>35852.78</v>
      </c>
      <c r="CU88" s="2">
        <f t="shared" ref="CU88:CU119" si="117">AG88</f>
        <v>0</v>
      </c>
      <c r="CV88" s="2">
        <f t="shared" ref="CV88:CV119" si="118">(AH88*AV88)</f>
        <v>53.59</v>
      </c>
      <c r="CW88" s="2">
        <f t="shared" ref="CW88:CW119" si="119">AI88</f>
        <v>0</v>
      </c>
      <c r="CX88" s="2">
        <f t="shared" ref="CX88:CX119" si="120">AJ88</f>
        <v>0</v>
      </c>
      <c r="CY88" s="2">
        <f t="shared" ref="CY88:CY119" si="121">((S88*BZ88)/100)</f>
        <v>1003.877</v>
      </c>
      <c r="CZ88" s="2">
        <f t="shared" ref="CZ88:CZ119" si="122">((S88*CA88)/100)</f>
        <v>143.41099999999997</v>
      </c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U88" s="2">
        <v>1009</v>
      </c>
      <c r="DV88" s="2" t="s">
        <v>158</v>
      </c>
      <c r="DW88" s="2" t="s">
        <v>158</v>
      </c>
      <c r="DX88" s="2">
        <v>1000</v>
      </c>
      <c r="DZ88" s="2" t="s">
        <v>3</v>
      </c>
      <c r="EA88" s="2" t="s">
        <v>3</v>
      </c>
      <c r="EB88" s="2" t="s">
        <v>3</v>
      </c>
      <c r="EC88" s="2" t="s">
        <v>3</v>
      </c>
      <c r="EE88" s="2">
        <v>90740938</v>
      </c>
      <c r="EF88" s="2">
        <v>1</v>
      </c>
      <c r="EG88" s="2" t="s">
        <v>20</v>
      </c>
      <c r="EH88" s="2">
        <v>0</v>
      </c>
      <c r="EI88" s="2" t="s">
        <v>3</v>
      </c>
      <c r="EJ88" s="2">
        <v>4</v>
      </c>
      <c r="EK88" s="2">
        <v>0</v>
      </c>
      <c r="EL88" s="2" t="s">
        <v>21</v>
      </c>
      <c r="EM88" s="2" t="s">
        <v>22</v>
      </c>
      <c r="EO88" s="2" t="s">
        <v>3</v>
      </c>
      <c r="EQ88" s="2">
        <v>0</v>
      </c>
      <c r="ER88" s="2">
        <v>113179.81</v>
      </c>
      <c r="ES88" s="2">
        <v>74453.759999999995</v>
      </c>
      <c r="ET88" s="2">
        <v>2873.27</v>
      </c>
      <c r="EU88" s="2">
        <v>39.72</v>
      </c>
      <c r="EV88" s="2">
        <v>35852.78</v>
      </c>
      <c r="EW88" s="2">
        <v>53.59</v>
      </c>
      <c r="EX88" s="2">
        <v>0</v>
      </c>
      <c r="EY88" s="2">
        <v>0</v>
      </c>
      <c r="FQ88" s="2">
        <v>0</v>
      </c>
      <c r="FR88" s="2">
        <v>0</v>
      </c>
      <c r="FS88" s="2">
        <v>0</v>
      </c>
      <c r="FX88" s="2">
        <v>70</v>
      </c>
      <c r="FY88" s="2">
        <v>10</v>
      </c>
      <c r="GA88" s="2" t="s">
        <v>3</v>
      </c>
      <c r="GD88" s="2">
        <v>0</v>
      </c>
      <c r="GF88" s="2">
        <v>-775835182</v>
      </c>
      <c r="GG88" s="2">
        <v>2</v>
      </c>
      <c r="GH88" s="2">
        <v>1</v>
      </c>
      <c r="GI88" s="2">
        <v>-2</v>
      </c>
      <c r="GJ88" s="2">
        <v>0</v>
      </c>
      <c r="GK88" s="2">
        <f>ROUND(R88*(R12)/100,2)</f>
        <v>1.72</v>
      </c>
      <c r="GL88" s="2">
        <f t="shared" ref="GL88:GL119" si="123">ROUND(IF(AND(BH88=3,BI88=3,FS88&lt;&gt;0),P88,0),2)</f>
        <v>0</v>
      </c>
      <c r="GM88" s="2">
        <f t="shared" ref="GM88:GM119" si="124">ROUND(O88+X88+Y88+GK88,2)+GX88</f>
        <v>5676.2</v>
      </c>
      <c r="GN88" s="2">
        <f t="shared" ref="GN88:GN119" si="125">IF(OR(BI88=0,BI88=1),GM88-GX88,0)</f>
        <v>0</v>
      </c>
      <c r="GO88" s="2">
        <f t="shared" ref="GO88:GO119" si="126">IF(BI88=2,GM88-GX88,0)</f>
        <v>0</v>
      </c>
      <c r="GP88" s="2">
        <f t="shared" ref="GP88:GP119" si="127">IF(BI88=4,GM88-GX88,0)</f>
        <v>5676.2</v>
      </c>
      <c r="GR88" s="2">
        <v>0</v>
      </c>
      <c r="GS88" s="2">
        <v>3</v>
      </c>
      <c r="GT88" s="2">
        <v>0</v>
      </c>
      <c r="GU88" s="2" t="s">
        <v>3</v>
      </c>
      <c r="GV88" s="2">
        <f t="shared" ref="GV88:GV119" si="128">ROUND((GT88),6)</f>
        <v>0</v>
      </c>
      <c r="GW88" s="2">
        <v>1</v>
      </c>
      <c r="GX88" s="2">
        <f t="shared" ref="GX88:GX119" si="129">ROUND(HC88*I88,2)</f>
        <v>0</v>
      </c>
      <c r="HA88" s="2">
        <v>0</v>
      </c>
      <c r="HB88" s="2">
        <v>0</v>
      </c>
      <c r="HC88" s="2">
        <f t="shared" ref="HC88:HC119" si="130">GV88*GW88</f>
        <v>0</v>
      </c>
      <c r="HE88" s="2" t="s">
        <v>3</v>
      </c>
      <c r="HF88" s="2" t="s">
        <v>3</v>
      </c>
      <c r="HM88" s="2" t="s">
        <v>3</v>
      </c>
      <c r="HN88" s="2" t="s">
        <v>3</v>
      </c>
      <c r="HO88" s="2" t="s">
        <v>3</v>
      </c>
      <c r="HP88" s="2" t="s">
        <v>3</v>
      </c>
      <c r="HQ88" s="2" t="s">
        <v>3</v>
      </c>
      <c r="HS88" s="2">
        <v>0</v>
      </c>
      <c r="IK88" s="2">
        <v>0</v>
      </c>
    </row>
    <row r="89" spans="1:245" x14ac:dyDescent="0.2">
      <c r="A89" s="2">
        <v>17</v>
      </c>
      <c r="B89" s="2">
        <v>1</v>
      </c>
      <c r="C89" s="2">
        <f>ROW(SmtRes!A185)</f>
        <v>185</v>
      </c>
      <c r="D89" s="2">
        <f>ROW(EtalonRes!A176)</f>
        <v>176</v>
      </c>
      <c r="E89" s="2" t="s">
        <v>3</v>
      </c>
      <c r="F89" s="2" t="s">
        <v>160</v>
      </c>
      <c r="G89" s="2" t="s">
        <v>161</v>
      </c>
      <c r="H89" s="2" t="s">
        <v>48</v>
      </c>
      <c r="I89" s="2">
        <v>1</v>
      </c>
      <c r="J89" s="2">
        <v>0</v>
      </c>
      <c r="K89" s="2">
        <v>1</v>
      </c>
      <c r="O89" s="2">
        <f t="shared" si="99"/>
        <v>483.77</v>
      </c>
      <c r="P89" s="2">
        <f t="shared" si="100"/>
        <v>168.4</v>
      </c>
      <c r="Q89" s="2">
        <f t="shared" si="101"/>
        <v>0</v>
      </c>
      <c r="R89" s="2">
        <f t="shared" si="102"/>
        <v>0</v>
      </c>
      <c r="S89" s="2">
        <f t="shared" si="103"/>
        <v>315.37</v>
      </c>
      <c r="T89" s="2">
        <f t="shared" si="104"/>
        <v>0</v>
      </c>
      <c r="U89" s="2">
        <f t="shared" si="105"/>
        <v>0.6</v>
      </c>
      <c r="V89" s="2">
        <f t="shared" si="106"/>
        <v>0</v>
      </c>
      <c r="W89" s="2">
        <f t="shared" si="107"/>
        <v>0</v>
      </c>
      <c r="X89" s="2">
        <f t="shared" si="108"/>
        <v>220.76</v>
      </c>
      <c r="Y89" s="2">
        <f t="shared" si="109"/>
        <v>31.54</v>
      </c>
      <c r="AA89" s="2">
        <v>-1</v>
      </c>
      <c r="AB89" s="2">
        <f t="shared" si="110"/>
        <v>483.77</v>
      </c>
      <c r="AC89" s="2">
        <f t="shared" si="98"/>
        <v>168.4</v>
      </c>
      <c r="AD89" s="2">
        <f>ROUND((((ET89)-(EU89))+AE89),6)</f>
        <v>0</v>
      </c>
      <c r="AE89" s="2">
        <f>ROUND((EU89),6)</f>
        <v>0</v>
      </c>
      <c r="AF89" s="2">
        <f>ROUND((EV89),6)</f>
        <v>315.37</v>
      </c>
      <c r="AG89" s="2">
        <f t="shared" si="111"/>
        <v>0</v>
      </c>
      <c r="AH89" s="2">
        <f>(EW89)</f>
        <v>0.6</v>
      </c>
      <c r="AI89" s="2">
        <f>(EX89)</f>
        <v>0</v>
      </c>
      <c r="AJ89" s="2">
        <f t="shared" si="112"/>
        <v>0</v>
      </c>
      <c r="AK89" s="2">
        <v>483.77</v>
      </c>
      <c r="AL89" s="2">
        <v>168.4</v>
      </c>
      <c r="AM89" s="2">
        <v>0</v>
      </c>
      <c r="AN89" s="2">
        <v>0</v>
      </c>
      <c r="AO89" s="2">
        <v>315.37</v>
      </c>
      <c r="AP89" s="2">
        <v>0</v>
      </c>
      <c r="AQ89" s="2">
        <v>0.6</v>
      </c>
      <c r="AR89" s="2">
        <v>0</v>
      </c>
      <c r="AS89" s="2">
        <v>0</v>
      </c>
      <c r="AT89" s="2">
        <v>70</v>
      </c>
      <c r="AU89" s="2">
        <v>10</v>
      </c>
      <c r="AV89" s="2">
        <v>1</v>
      </c>
      <c r="AW89" s="2">
        <v>1</v>
      </c>
      <c r="AZ89" s="2">
        <v>1</v>
      </c>
      <c r="BA89" s="2">
        <v>1</v>
      </c>
      <c r="BB89" s="2">
        <v>1</v>
      </c>
      <c r="BC89" s="2">
        <v>1</v>
      </c>
      <c r="BD89" s="2" t="s">
        <v>3</v>
      </c>
      <c r="BE89" s="2" t="s">
        <v>3</v>
      </c>
      <c r="BF89" s="2" t="s">
        <v>3</v>
      </c>
      <c r="BG89" s="2" t="s">
        <v>3</v>
      </c>
      <c r="BH89" s="2">
        <v>0</v>
      </c>
      <c r="BI89" s="2">
        <v>4</v>
      </c>
      <c r="BJ89" s="2" t="s">
        <v>162</v>
      </c>
      <c r="BM89" s="2">
        <v>0</v>
      </c>
      <c r="BN89" s="2">
        <v>0</v>
      </c>
      <c r="BO89" s="2" t="s">
        <v>3</v>
      </c>
      <c r="BP89" s="2">
        <v>0</v>
      </c>
      <c r="BQ89" s="2">
        <v>1</v>
      </c>
      <c r="BR89" s="2">
        <v>0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3</v>
      </c>
      <c r="BZ89" s="2">
        <v>70</v>
      </c>
      <c r="CA89" s="2">
        <v>10</v>
      </c>
      <c r="CB89" s="2" t="s">
        <v>3</v>
      </c>
      <c r="CE89" s="2">
        <v>0</v>
      </c>
      <c r="CF89" s="2">
        <v>0</v>
      </c>
      <c r="CG89" s="2">
        <v>0</v>
      </c>
      <c r="CM89" s="2">
        <v>0</v>
      </c>
      <c r="CN89" s="2" t="s">
        <v>3</v>
      </c>
      <c r="CO89" s="2">
        <v>0</v>
      </c>
      <c r="CP89" s="2">
        <f t="shared" si="113"/>
        <v>483.77</v>
      </c>
      <c r="CQ89" s="2">
        <f t="shared" si="114"/>
        <v>168.4</v>
      </c>
      <c r="CR89" s="2">
        <f>((((ET89)*BB89-(EU89)*BS89)+AE89*BS89)*AV89)</f>
        <v>0</v>
      </c>
      <c r="CS89" s="2">
        <f t="shared" si="115"/>
        <v>0</v>
      </c>
      <c r="CT89" s="2">
        <f t="shared" si="116"/>
        <v>315.37</v>
      </c>
      <c r="CU89" s="2">
        <f t="shared" si="117"/>
        <v>0</v>
      </c>
      <c r="CV89" s="2">
        <f t="shared" si="118"/>
        <v>0.6</v>
      </c>
      <c r="CW89" s="2">
        <f t="shared" si="119"/>
        <v>0</v>
      </c>
      <c r="CX89" s="2">
        <f t="shared" si="120"/>
        <v>0</v>
      </c>
      <c r="CY89" s="2">
        <f t="shared" si="121"/>
        <v>220.75900000000001</v>
      </c>
      <c r="CZ89" s="2">
        <f t="shared" si="122"/>
        <v>31.536999999999999</v>
      </c>
      <c r="DC89" s="2" t="s">
        <v>3</v>
      </c>
      <c r="DD89" s="2" t="s">
        <v>3</v>
      </c>
      <c r="DE89" s="2" t="s">
        <v>3</v>
      </c>
      <c r="DF89" s="2" t="s">
        <v>3</v>
      </c>
      <c r="DG89" s="2" t="s">
        <v>3</v>
      </c>
      <c r="DH89" s="2" t="s">
        <v>3</v>
      </c>
      <c r="DI89" s="2" t="s">
        <v>3</v>
      </c>
      <c r="DJ89" s="2" t="s">
        <v>3</v>
      </c>
      <c r="DK89" s="2" t="s">
        <v>3</v>
      </c>
      <c r="DL89" s="2" t="s">
        <v>3</v>
      </c>
      <c r="DM89" s="2" t="s">
        <v>3</v>
      </c>
      <c r="DN89" s="2">
        <v>0</v>
      </c>
      <c r="DO89" s="2">
        <v>0</v>
      </c>
      <c r="DP89" s="2">
        <v>1</v>
      </c>
      <c r="DQ89" s="2">
        <v>1</v>
      </c>
      <c r="DU89" s="2">
        <v>1010</v>
      </c>
      <c r="DV89" s="2" t="s">
        <v>48</v>
      </c>
      <c r="DW89" s="2" t="s">
        <v>48</v>
      </c>
      <c r="DX89" s="2">
        <v>1</v>
      </c>
      <c r="DZ89" s="2" t="s">
        <v>3</v>
      </c>
      <c r="EA89" s="2" t="s">
        <v>3</v>
      </c>
      <c r="EB89" s="2" t="s">
        <v>3</v>
      </c>
      <c r="EC89" s="2" t="s">
        <v>3</v>
      </c>
      <c r="EE89" s="2">
        <v>90740938</v>
      </c>
      <c r="EF89" s="2">
        <v>1</v>
      </c>
      <c r="EG89" s="2" t="s">
        <v>20</v>
      </c>
      <c r="EH89" s="2">
        <v>0</v>
      </c>
      <c r="EI89" s="2" t="s">
        <v>3</v>
      </c>
      <c r="EJ89" s="2">
        <v>4</v>
      </c>
      <c r="EK89" s="2">
        <v>0</v>
      </c>
      <c r="EL89" s="2" t="s">
        <v>21</v>
      </c>
      <c r="EM89" s="2" t="s">
        <v>22</v>
      </c>
      <c r="EO89" s="2" t="s">
        <v>3</v>
      </c>
      <c r="EQ89" s="2">
        <v>1024</v>
      </c>
      <c r="ER89" s="2">
        <v>483.77</v>
      </c>
      <c r="ES89" s="2">
        <v>168.4</v>
      </c>
      <c r="ET89" s="2">
        <v>0</v>
      </c>
      <c r="EU89" s="2">
        <v>0</v>
      </c>
      <c r="EV89" s="2">
        <v>315.37</v>
      </c>
      <c r="EW89" s="2">
        <v>0.6</v>
      </c>
      <c r="EX89" s="2">
        <v>0</v>
      </c>
      <c r="EY89" s="2">
        <v>0</v>
      </c>
      <c r="FQ89" s="2">
        <v>0</v>
      </c>
      <c r="FR89" s="2">
        <v>0</v>
      </c>
      <c r="FS89" s="2">
        <v>0</v>
      </c>
      <c r="FX89" s="2">
        <v>70</v>
      </c>
      <c r="FY89" s="2">
        <v>10</v>
      </c>
      <c r="GA89" s="2" t="s">
        <v>3</v>
      </c>
      <c r="GD89" s="2">
        <v>0</v>
      </c>
      <c r="GF89" s="2">
        <v>1753304367</v>
      </c>
      <c r="GG89" s="2">
        <v>2</v>
      </c>
      <c r="GH89" s="2">
        <v>1</v>
      </c>
      <c r="GI89" s="2">
        <v>-2</v>
      </c>
      <c r="GJ89" s="2">
        <v>0</v>
      </c>
      <c r="GK89" s="2">
        <f>ROUND(R89*(R12)/100,2)</f>
        <v>0</v>
      </c>
      <c r="GL89" s="2">
        <f t="shared" si="123"/>
        <v>0</v>
      </c>
      <c r="GM89" s="2">
        <f t="shared" si="124"/>
        <v>736.07</v>
      </c>
      <c r="GN89" s="2">
        <f t="shared" si="125"/>
        <v>0</v>
      </c>
      <c r="GO89" s="2">
        <f t="shared" si="126"/>
        <v>0</v>
      </c>
      <c r="GP89" s="2">
        <f t="shared" si="127"/>
        <v>736.07</v>
      </c>
      <c r="GR89" s="2">
        <v>0</v>
      </c>
      <c r="GS89" s="2">
        <v>3</v>
      </c>
      <c r="GT89" s="2">
        <v>0</v>
      </c>
      <c r="GU89" s="2" t="s">
        <v>3</v>
      </c>
      <c r="GV89" s="2">
        <f t="shared" si="128"/>
        <v>0</v>
      </c>
      <c r="GW89" s="2">
        <v>1</v>
      </c>
      <c r="GX89" s="2">
        <f t="shared" si="129"/>
        <v>0</v>
      </c>
      <c r="HA89" s="2">
        <v>0</v>
      </c>
      <c r="HB89" s="2">
        <v>0</v>
      </c>
      <c r="HC89" s="2">
        <f t="shared" si="130"/>
        <v>0</v>
      </c>
      <c r="HE89" s="2" t="s">
        <v>3</v>
      </c>
      <c r="HF89" s="2" t="s">
        <v>3</v>
      </c>
      <c r="HM89" s="2" t="s">
        <v>3</v>
      </c>
      <c r="HN89" s="2" t="s">
        <v>3</v>
      </c>
      <c r="HO89" s="2" t="s">
        <v>3</v>
      </c>
      <c r="HP89" s="2" t="s">
        <v>3</v>
      </c>
      <c r="HQ89" s="2" t="s">
        <v>3</v>
      </c>
      <c r="HS89" s="2">
        <v>0</v>
      </c>
      <c r="IK89" s="2">
        <v>0</v>
      </c>
    </row>
    <row r="90" spans="1:245" x14ac:dyDescent="0.2">
      <c r="A90" s="2">
        <v>17</v>
      </c>
      <c r="B90" s="2">
        <v>1</v>
      </c>
      <c r="C90" s="2">
        <f>ROW(SmtRes!A189)</f>
        <v>189</v>
      </c>
      <c r="D90" s="2">
        <f>ROW(EtalonRes!A179)</f>
        <v>179</v>
      </c>
      <c r="E90" s="2" t="s">
        <v>3</v>
      </c>
      <c r="F90" s="2" t="s">
        <v>29</v>
      </c>
      <c r="G90" s="2" t="s">
        <v>163</v>
      </c>
      <c r="H90" s="2" t="s">
        <v>16</v>
      </c>
      <c r="I90" s="2">
        <v>2</v>
      </c>
      <c r="J90" s="2">
        <v>0</v>
      </c>
      <c r="K90" s="2">
        <v>2</v>
      </c>
      <c r="O90" s="2">
        <f t="shared" si="99"/>
        <v>2697.29</v>
      </c>
      <c r="P90" s="2">
        <f t="shared" si="100"/>
        <v>1.82</v>
      </c>
      <c r="Q90" s="2">
        <f t="shared" si="101"/>
        <v>7.6</v>
      </c>
      <c r="R90" s="2">
        <f t="shared" si="102"/>
        <v>0.11</v>
      </c>
      <c r="S90" s="2">
        <f t="shared" si="103"/>
        <v>2687.87</v>
      </c>
      <c r="T90" s="2">
        <f t="shared" si="104"/>
        <v>0</v>
      </c>
      <c r="U90" s="2">
        <f t="shared" si="105"/>
        <v>3.9060000000000006</v>
      </c>
      <c r="V90" s="2">
        <f t="shared" si="106"/>
        <v>0</v>
      </c>
      <c r="W90" s="2">
        <f t="shared" si="107"/>
        <v>0</v>
      </c>
      <c r="X90" s="2">
        <f t="shared" si="108"/>
        <v>1881.51</v>
      </c>
      <c r="Y90" s="2">
        <f t="shared" si="109"/>
        <v>268.79000000000002</v>
      </c>
      <c r="AA90" s="2">
        <v>-1</v>
      </c>
      <c r="AB90" s="2">
        <f t="shared" si="110"/>
        <v>1348.6479999999999</v>
      </c>
      <c r="AC90" s="2">
        <f t="shared" si="98"/>
        <v>0.91</v>
      </c>
      <c r="AD90" s="2">
        <f>ROUND(((((ET90*1.05))-((EU90*1.05)))+AE90),6)</f>
        <v>3.8010000000000002</v>
      </c>
      <c r="AE90" s="2">
        <f>ROUND(((EU90*1.05)),6)</f>
        <v>5.2499999999999998E-2</v>
      </c>
      <c r="AF90" s="2">
        <f>ROUND(((EV90*1.05)),6)</f>
        <v>1343.9369999999999</v>
      </c>
      <c r="AG90" s="2">
        <f t="shared" si="111"/>
        <v>0</v>
      </c>
      <c r="AH90" s="2">
        <f>((EW90*1.05))</f>
        <v>1.9530000000000003</v>
      </c>
      <c r="AI90" s="2">
        <f>((EX90*1.05))</f>
        <v>0</v>
      </c>
      <c r="AJ90" s="2">
        <f t="shared" si="112"/>
        <v>0</v>
      </c>
      <c r="AK90" s="2">
        <v>1284.47</v>
      </c>
      <c r="AL90" s="2">
        <v>0.91</v>
      </c>
      <c r="AM90" s="2">
        <v>3.62</v>
      </c>
      <c r="AN90" s="2">
        <v>0.05</v>
      </c>
      <c r="AO90" s="2">
        <v>1279.94</v>
      </c>
      <c r="AP90" s="2">
        <v>0</v>
      </c>
      <c r="AQ90" s="2">
        <v>1.86</v>
      </c>
      <c r="AR90" s="2">
        <v>0</v>
      </c>
      <c r="AS90" s="2">
        <v>0</v>
      </c>
      <c r="AT90" s="2">
        <v>70</v>
      </c>
      <c r="AU90" s="2">
        <v>10</v>
      </c>
      <c r="AV90" s="2">
        <v>1</v>
      </c>
      <c r="AW90" s="2">
        <v>1</v>
      </c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0</v>
      </c>
      <c r="BI90" s="2">
        <v>4</v>
      </c>
      <c r="BJ90" s="2" t="s">
        <v>31</v>
      </c>
      <c r="BM90" s="2">
        <v>0</v>
      </c>
      <c r="BN90" s="2">
        <v>0</v>
      </c>
      <c r="BO90" s="2" t="s">
        <v>3</v>
      </c>
      <c r="BP90" s="2">
        <v>0</v>
      </c>
      <c r="BQ90" s="2">
        <v>1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70</v>
      </c>
      <c r="CA90" s="2">
        <v>10</v>
      </c>
      <c r="CB90" s="2" t="s">
        <v>3</v>
      </c>
      <c r="CE90" s="2">
        <v>0</v>
      </c>
      <c r="CF90" s="2">
        <v>0</v>
      </c>
      <c r="CG90" s="2">
        <v>0</v>
      </c>
      <c r="CM90" s="2">
        <v>0</v>
      </c>
      <c r="CN90" s="2" t="s">
        <v>18</v>
      </c>
      <c r="CO90" s="2">
        <v>0</v>
      </c>
      <c r="CP90" s="2">
        <f t="shared" si="113"/>
        <v>2697.29</v>
      </c>
      <c r="CQ90" s="2">
        <f t="shared" si="114"/>
        <v>0.91</v>
      </c>
      <c r="CR90" s="2">
        <f>(((((ET90*1.05))*BB90-((EU90*1.05))*BS90)+AE90*BS90)*AV90)</f>
        <v>3.8010000000000002</v>
      </c>
      <c r="CS90" s="2">
        <f t="shared" si="115"/>
        <v>5.2499999999999998E-2</v>
      </c>
      <c r="CT90" s="2">
        <f t="shared" si="116"/>
        <v>1343.9369999999999</v>
      </c>
      <c r="CU90" s="2">
        <f t="shared" si="117"/>
        <v>0</v>
      </c>
      <c r="CV90" s="2">
        <f t="shared" si="118"/>
        <v>1.9530000000000003</v>
      </c>
      <c r="CW90" s="2">
        <f t="shared" si="119"/>
        <v>0</v>
      </c>
      <c r="CX90" s="2">
        <f t="shared" si="120"/>
        <v>0</v>
      </c>
      <c r="CY90" s="2">
        <f t="shared" si="121"/>
        <v>1881.509</v>
      </c>
      <c r="CZ90" s="2">
        <f t="shared" si="122"/>
        <v>268.78699999999998</v>
      </c>
      <c r="DB90" s="2">
        <v>40</v>
      </c>
      <c r="DC90" s="2" t="s">
        <v>3</v>
      </c>
      <c r="DD90" s="2" t="s">
        <v>3</v>
      </c>
      <c r="DE90" s="2" t="s">
        <v>19</v>
      </c>
      <c r="DF90" s="2" t="s">
        <v>19</v>
      </c>
      <c r="DG90" s="2" t="s">
        <v>19</v>
      </c>
      <c r="DH90" s="2" t="s">
        <v>3</v>
      </c>
      <c r="DI90" s="2" t="s">
        <v>19</v>
      </c>
      <c r="DJ90" s="2" t="s">
        <v>19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U90" s="2">
        <v>1013</v>
      </c>
      <c r="DV90" s="2" t="s">
        <v>16</v>
      </c>
      <c r="DW90" s="2" t="s">
        <v>16</v>
      </c>
      <c r="DX90" s="2">
        <v>1</v>
      </c>
      <c r="DZ90" s="2" t="s">
        <v>3</v>
      </c>
      <c r="EA90" s="2" t="s">
        <v>3</v>
      </c>
      <c r="EB90" s="2" t="s">
        <v>3</v>
      </c>
      <c r="EC90" s="2" t="s">
        <v>3</v>
      </c>
      <c r="EE90" s="2">
        <v>90740938</v>
      </c>
      <c r="EF90" s="2">
        <v>1</v>
      </c>
      <c r="EG90" s="2" t="s">
        <v>20</v>
      </c>
      <c r="EH90" s="2">
        <v>0</v>
      </c>
      <c r="EI90" s="2" t="s">
        <v>3</v>
      </c>
      <c r="EJ90" s="2">
        <v>4</v>
      </c>
      <c r="EK90" s="2">
        <v>0</v>
      </c>
      <c r="EL90" s="2" t="s">
        <v>21</v>
      </c>
      <c r="EM90" s="2" t="s">
        <v>22</v>
      </c>
      <c r="EO90" s="2" t="s">
        <v>23</v>
      </c>
      <c r="EQ90" s="2">
        <v>1024</v>
      </c>
      <c r="ER90" s="2">
        <v>1284.47</v>
      </c>
      <c r="ES90" s="2">
        <v>0.91</v>
      </c>
      <c r="ET90" s="2">
        <v>3.62</v>
      </c>
      <c r="EU90" s="2">
        <v>0.05</v>
      </c>
      <c r="EV90" s="2">
        <v>1279.94</v>
      </c>
      <c r="EW90" s="2">
        <v>1.86</v>
      </c>
      <c r="EX90" s="2">
        <v>0</v>
      </c>
      <c r="EY90" s="2">
        <v>0</v>
      </c>
      <c r="FQ90" s="2">
        <v>0</v>
      </c>
      <c r="FR90" s="2">
        <v>0</v>
      </c>
      <c r="FS90" s="2">
        <v>0</v>
      </c>
      <c r="FX90" s="2">
        <v>70</v>
      </c>
      <c r="FY90" s="2">
        <v>10</v>
      </c>
      <c r="GA90" s="2" t="s">
        <v>3</v>
      </c>
      <c r="GD90" s="2">
        <v>0</v>
      </c>
      <c r="GF90" s="2">
        <v>1260455664</v>
      </c>
      <c r="GG90" s="2">
        <v>2</v>
      </c>
      <c r="GH90" s="2">
        <v>1</v>
      </c>
      <c r="GI90" s="2">
        <v>-2</v>
      </c>
      <c r="GJ90" s="2">
        <v>0</v>
      </c>
      <c r="GK90" s="2">
        <f>ROUND(R90*(R12)/100,2)</f>
        <v>0.12</v>
      </c>
      <c r="GL90" s="2">
        <f t="shared" si="123"/>
        <v>0</v>
      </c>
      <c r="GM90" s="2">
        <f t="shared" si="124"/>
        <v>4847.71</v>
      </c>
      <c r="GN90" s="2">
        <f t="shared" si="125"/>
        <v>0</v>
      </c>
      <c r="GO90" s="2">
        <f t="shared" si="126"/>
        <v>0</v>
      </c>
      <c r="GP90" s="2">
        <f t="shared" si="127"/>
        <v>4847.71</v>
      </c>
      <c r="GR90" s="2">
        <v>0</v>
      </c>
      <c r="GS90" s="2">
        <v>3</v>
      </c>
      <c r="GT90" s="2">
        <v>0</v>
      </c>
      <c r="GU90" s="2" t="s">
        <v>3</v>
      </c>
      <c r="GV90" s="2">
        <f t="shared" si="128"/>
        <v>0</v>
      </c>
      <c r="GW90" s="2">
        <v>1</v>
      </c>
      <c r="GX90" s="2">
        <f t="shared" si="129"/>
        <v>0</v>
      </c>
      <c r="HA90" s="2">
        <v>0</v>
      </c>
      <c r="HB90" s="2">
        <v>0</v>
      </c>
      <c r="HC90" s="2">
        <f t="shared" si="130"/>
        <v>0</v>
      </c>
      <c r="HE90" s="2" t="s">
        <v>3</v>
      </c>
      <c r="HF90" s="2" t="s">
        <v>3</v>
      </c>
      <c r="HM90" s="2" t="s">
        <v>3</v>
      </c>
      <c r="HN90" s="2" t="s">
        <v>3</v>
      </c>
      <c r="HO90" s="2" t="s">
        <v>3</v>
      </c>
      <c r="HP90" s="2" t="s">
        <v>3</v>
      </c>
      <c r="HQ90" s="2" t="s">
        <v>3</v>
      </c>
      <c r="HS90" s="2">
        <v>0</v>
      </c>
      <c r="IK90" s="2">
        <v>0</v>
      </c>
    </row>
    <row r="91" spans="1:245" x14ac:dyDescent="0.2">
      <c r="A91" s="2">
        <v>18</v>
      </c>
      <c r="B91" s="2">
        <v>1</v>
      </c>
      <c r="C91" s="2">
        <v>189</v>
      </c>
      <c r="E91" s="2" t="s">
        <v>3</v>
      </c>
      <c r="F91" s="2" t="s">
        <v>164</v>
      </c>
      <c r="G91" s="2" t="s">
        <v>165</v>
      </c>
      <c r="H91" s="2" t="s">
        <v>57</v>
      </c>
      <c r="I91" s="2">
        <f>I90*J91</f>
        <v>2</v>
      </c>
      <c r="J91" s="2">
        <v>1</v>
      </c>
      <c r="K91" s="2">
        <v>1</v>
      </c>
      <c r="O91" s="2">
        <f t="shared" si="99"/>
        <v>2705.5</v>
      </c>
      <c r="P91" s="2">
        <f t="shared" si="100"/>
        <v>2705.5</v>
      </c>
      <c r="Q91" s="2">
        <f t="shared" si="101"/>
        <v>0</v>
      </c>
      <c r="R91" s="2">
        <f t="shared" si="102"/>
        <v>0</v>
      </c>
      <c r="S91" s="2">
        <f t="shared" si="103"/>
        <v>0</v>
      </c>
      <c r="T91" s="2">
        <f t="shared" si="104"/>
        <v>0</v>
      </c>
      <c r="U91" s="2">
        <f t="shared" si="105"/>
        <v>0</v>
      </c>
      <c r="V91" s="2">
        <f t="shared" si="106"/>
        <v>0</v>
      </c>
      <c r="W91" s="2">
        <f t="shared" si="107"/>
        <v>0</v>
      </c>
      <c r="X91" s="2">
        <f t="shared" si="108"/>
        <v>0</v>
      </c>
      <c r="Y91" s="2">
        <f t="shared" si="109"/>
        <v>0</v>
      </c>
      <c r="AA91" s="2">
        <v>-1</v>
      </c>
      <c r="AB91" s="2">
        <f t="shared" si="110"/>
        <v>1352.75</v>
      </c>
      <c r="AC91" s="2">
        <f t="shared" si="98"/>
        <v>1352.75</v>
      </c>
      <c r="AD91" s="2">
        <f>ROUND((((ET91)-(EU91))+AE91),6)</f>
        <v>0</v>
      </c>
      <c r="AE91" s="2">
        <f>ROUND((EU91),6)</f>
        <v>0</v>
      </c>
      <c r="AF91" s="2">
        <f>ROUND((EV91),6)</f>
        <v>0</v>
      </c>
      <c r="AG91" s="2">
        <f t="shared" si="111"/>
        <v>0</v>
      </c>
      <c r="AH91" s="2">
        <f>(EW91)</f>
        <v>0</v>
      </c>
      <c r="AI91" s="2">
        <f>(EX91)</f>
        <v>0</v>
      </c>
      <c r="AJ91" s="2">
        <f t="shared" si="112"/>
        <v>0</v>
      </c>
      <c r="AK91" s="2">
        <v>1352.75</v>
      </c>
      <c r="AL91" s="2">
        <v>1352.75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70</v>
      </c>
      <c r="AU91" s="2">
        <v>10</v>
      </c>
      <c r="AV91" s="2">
        <v>1</v>
      </c>
      <c r="AW91" s="2">
        <v>1</v>
      </c>
      <c r="AZ91" s="2">
        <v>1</v>
      </c>
      <c r="BA91" s="2">
        <v>1</v>
      </c>
      <c r="BB91" s="2">
        <v>1</v>
      </c>
      <c r="BC91" s="2">
        <v>1</v>
      </c>
      <c r="BD91" s="2" t="s">
        <v>3</v>
      </c>
      <c r="BE91" s="2" t="s">
        <v>3</v>
      </c>
      <c r="BF91" s="2" t="s">
        <v>3</v>
      </c>
      <c r="BG91" s="2" t="s">
        <v>3</v>
      </c>
      <c r="BH91" s="2">
        <v>3</v>
      </c>
      <c r="BI91" s="2">
        <v>4</v>
      </c>
      <c r="BJ91" s="2" t="s">
        <v>3</v>
      </c>
      <c r="BM91" s="2">
        <v>0</v>
      </c>
      <c r="BN91" s="2">
        <v>0</v>
      </c>
      <c r="BO91" s="2" t="s">
        <v>3</v>
      </c>
      <c r="BP91" s="2">
        <v>0</v>
      </c>
      <c r="BQ91" s="2">
        <v>1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3</v>
      </c>
      <c r="BZ91" s="2">
        <v>70</v>
      </c>
      <c r="CA91" s="2">
        <v>10</v>
      </c>
      <c r="CB91" s="2" t="s">
        <v>3</v>
      </c>
      <c r="CE91" s="2">
        <v>0</v>
      </c>
      <c r="CF91" s="2">
        <v>0</v>
      </c>
      <c r="CG91" s="2">
        <v>0</v>
      </c>
      <c r="CM91" s="2">
        <v>0</v>
      </c>
      <c r="CN91" s="2" t="s">
        <v>3</v>
      </c>
      <c r="CO91" s="2">
        <v>0</v>
      </c>
      <c r="CP91" s="2">
        <f t="shared" si="113"/>
        <v>2705.5</v>
      </c>
      <c r="CQ91" s="2">
        <f t="shared" si="114"/>
        <v>1352.75</v>
      </c>
      <c r="CR91" s="2">
        <f>((((ET91)*BB91-(EU91)*BS91)+AE91*BS91)*AV91)</f>
        <v>0</v>
      </c>
      <c r="CS91" s="2">
        <f t="shared" si="115"/>
        <v>0</v>
      </c>
      <c r="CT91" s="2">
        <f t="shared" si="116"/>
        <v>0</v>
      </c>
      <c r="CU91" s="2">
        <f t="shared" si="117"/>
        <v>0</v>
      </c>
      <c r="CV91" s="2">
        <f t="shared" si="118"/>
        <v>0</v>
      </c>
      <c r="CW91" s="2">
        <f t="shared" si="119"/>
        <v>0</v>
      </c>
      <c r="CX91" s="2">
        <f t="shared" si="120"/>
        <v>0</v>
      </c>
      <c r="CY91" s="2">
        <f t="shared" si="121"/>
        <v>0</v>
      </c>
      <c r="CZ91" s="2">
        <f t="shared" si="122"/>
        <v>0</v>
      </c>
      <c r="DC91" s="2" t="s">
        <v>3</v>
      </c>
      <c r="DD91" s="2" t="s">
        <v>3</v>
      </c>
      <c r="DE91" s="2" t="s">
        <v>3</v>
      </c>
      <c r="DF91" s="2" t="s">
        <v>3</v>
      </c>
      <c r="DG91" s="2" t="s">
        <v>3</v>
      </c>
      <c r="DH91" s="2" t="s">
        <v>3</v>
      </c>
      <c r="DI91" s="2" t="s">
        <v>3</v>
      </c>
      <c r="DJ91" s="2" t="s">
        <v>3</v>
      </c>
      <c r="DK91" s="2" t="s">
        <v>3</v>
      </c>
      <c r="DL91" s="2" t="s">
        <v>3</v>
      </c>
      <c r="DM91" s="2" t="s">
        <v>3</v>
      </c>
      <c r="DN91" s="2">
        <v>0</v>
      </c>
      <c r="DO91" s="2">
        <v>0</v>
      </c>
      <c r="DP91" s="2">
        <v>1</v>
      </c>
      <c r="DQ91" s="2">
        <v>1</v>
      </c>
      <c r="DU91" s="2">
        <v>1013</v>
      </c>
      <c r="DV91" s="2" t="s">
        <v>57</v>
      </c>
      <c r="DW91" s="2" t="s">
        <v>57</v>
      </c>
      <c r="DX91" s="2">
        <v>1</v>
      </c>
      <c r="DZ91" s="2" t="s">
        <v>3</v>
      </c>
      <c r="EA91" s="2" t="s">
        <v>3</v>
      </c>
      <c r="EB91" s="2" t="s">
        <v>3</v>
      </c>
      <c r="EC91" s="2" t="s">
        <v>3</v>
      </c>
      <c r="EE91" s="2">
        <v>90740938</v>
      </c>
      <c r="EF91" s="2">
        <v>1</v>
      </c>
      <c r="EG91" s="2" t="s">
        <v>20</v>
      </c>
      <c r="EH91" s="2">
        <v>0</v>
      </c>
      <c r="EI91" s="2" t="s">
        <v>3</v>
      </c>
      <c r="EJ91" s="2">
        <v>4</v>
      </c>
      <c r="EK91" s="2">
        <v>0</v>
      </c>
      <c r="EL91" s="2" t="s">
        <v>21</v>
      </c>
      <c r="EM91" s="2" t="s">
        <v>22</v>
      </c>
      <c r="EO91" s="2" t="s">
        <v>3</v>
      </c>
      <c r="EQ91" s="2">
        <v>1024</v>
      </c>
      <c r="ER91" s="2">
        <v>1352.75</v>
      </c>
      <c r="ES91" s="2">
        <v>1352.75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Z91" s="2">
        <v>5</v>
      </c>
      <c r="FC91" s="2">
        <v>1</v>
      </c>
      <c r="FD91" s="2">
        <v>18</v>
      </c>
      <c r="FF91" s="2">
        <v>1618</v>
      </c>
      <c r="FQ91" s="2">
        <v>0</v>
      </c>
      <c r="FR91" s="2">
        <v>0</v>
      </c>
      <c r="FS91" s="2">
        <v>0</v>
      </c>
      <c r="FX91" s="2">
        <v>70</v>
      </c>
      <c r="FY91" s="2">
        <v>10</v>
      </c>
      <c r="GA91" s="2" t="s">
        <v>166</v>
      </c>
      <c r="GD91" s="2">
        <v>0</v>
      </c>
      <c r="GF91" s="2">
        <v>-962204834</v>
      </c>
      <c r="GG91" s="2">
        <v>2</v>
      </c>
      <c r="GH91" s="2">
        <v>3</v>
      </c>
      <c r="GI91" s="2">
        <v>-2</v>
      </c>
      <c r="GJ91" s="2">
        <v>0</v>
      </c>
      <c r="GK91" s="2">
        <f>ROUND(R91*(R12)/100,2)</f>
        <v>0</v>
      </c>
      <c r="GL91" s="2">
        <f t="shared" si="123"/>
        <v>0</v>
      </c>
      <c r="GM91" s="2">
        <f t="shared" si="124"/>
        <v>2705.5</v>
      </c>
      <c r="GN91" s="2">
        <f t="shared" si="125"/>
        <v>0</v>
      </c>
      <c r="GO91" s="2">
        <f t="shared" si="126"/>
        <v>0</v>
      </c>
      <c r="GP91" s="2">
        <f t="shared" si="127"/>
        <v>2705.5</v>
      </c>
      <c r="GR91" s="2">
        <v>1</v>
      </c>
      <c r="GS91" s="2">
        <v>1</v>
      </c>
      <c r="GT91" s="2">
        <v>0</v>
      </c>
      <c r="GU91" s="2" t="s">
        <v>3</v>
      </c>
      <c r="GV91" s="2">
        <f t="shared" si="128"/>
        <v>0</v>
      </c>
      <c r="GW91" s="2">
        <v>1</v>
      </c>
      <c r="GX91" s="2">
        <f t="shared" si="129"/>
        <v>0</v>
      </c>
      <c r="HA91" s="2">
        <v>0</v>
      </c>
      <c r="HB91" s="2">
        <v>0</v>
      </c>
      <c r="HC91" s="2">
        <f t="shared" si="130"/>
        <v>0</v>
      </c>
      <c r="HE91" s="2" t="s">
        <v>59</v>
      </c>
      <c r="HF91" s="2" t="s">
        <v>32</v>
      </c>
      <c r="HM91" s="2" t="s">
        <v>3</v>
      </c>
      <c r="HN91" s="2" t="s">
        <v>3</v>
      </c>
      <c r="HO91" s="2" t="s">
        <v>3</v>
      </c>
      <c r="HP91" s="2" t="s">
        <v>3</v>
      </c>
      <c r="HQ91" s="2" t="s">
        <v>3</v>
      </c>
      <c r="HS91" s="2">
        <v>0</v>
      </c>
      <c r="IK91" s="2">
        <v>0</v>
      </c>
    </row>
    <row r="92" spans="1:245" x14ac:dyDescent="0.2">
      <c r="A92" s="2">
        <v>17</v>
      </c>
      <c r="B92" s="2">
        <v>1</v>
      </c>
      <c r="C92" s="2">
        <f>ROW(SmtRes!A191)</f>
        <v>191</v>
      </c>
      <c r="D92" s="2">
        <f>ROW(EtalonRes!A181)</f>
        <v>181</v>
      </c>
      <c r="E92" s="2" t="s">
        <v>3</v>
      </c>
      <c r="F92" s="2" t="s">
        <v>33</v>
      </c>
      <c r="G92" s="2" t="s">
        <v>34</v>
      </c>
      <c r="H92" s="2" t="s">
        <v>16</v>
      </c>
      <c r="I92" s="2">
        <v>2</v>
      </c>
      <c r="J92" s="2">
        <v>0</v>
      </c>
      <c r="K92" s="2">
        <v>2</v>
      </c>
      <c r="O92" s="2">
        <f t="shared" si="99"/>
        <v>1330.71</v>
      </c>
      <c r="P92" s="2">
        <f t="shared" si="100"/>
        <v>1.22</v>
      </c>
      <c r="Q92" s="2">
        <f t="shared" si="101"/>
        <v>0</v>
      </c>
      <c r="R92" s="2">
        <f t="shared" si="102"/>
        <v>0</v>
      </c>
      <c r="S92" s="2">
        <f t="shared" si="103"/>
        <v>1329.49</v>
      </c>
      <c r="T92" s="2">
        <f t="shared" si="104"/>
        <v>0</v>
      </c>
      <c r="U92" s="2">
        <f t="shared" si="105"/>
        <v>1.9320000000000002</v>
      </c>
      <c r="V92" s="2">
        <f t="shared" si="106"/>
        <v>0</v>
      </c>
      <c r="W92" s="2">
        <f t="shared" si="107"/>
        <v>0</v>
      </c>
      <c r="X92" s="2">
        <f t="shared" si="108"/>
        <v>930.64</v>
      </c>
      <c r="Y92" s="2">
        <f t="shared" si="109"/>
        <v>132.94999999999999</v>
      </c>
      <c r="AA92" s="2">
        <v>-1</v>
      </c>
      <c r="AB92" s="2">
        <f t="shared" si="110"/>
        <v>665.35450000000003</v>
      </c>
      <c r="AC92" s="2">
        <f t="shared" si="98"/>
        <v>0.61</v>
      </c>
      <c r="AD92" s="2">
        <f>ROUND(((((ET92*1.05))-((EU92*1.05)))+AE92),6)</f>
        <v>0</v>
      </c>
      <c r="AE92" s="2">
        <f>ROUND(((EU92*1.05)),6)</f>
        <v>0</v>
      </c>
      <c r="AF92" s="2">
        <f>ROUND(((EV92*1.05)),6)</f>
        <v>664.74450000000002</v>
      </c>
      <c r="AG92" s="2">
        <f t="shared" si="111"/>
        <v>0</v>
      </c>
      <c r="AH92" s="2">
        <f>((EW92*1.05))</f>
        <v>0.96600000000000008</v>
      </c>
      <c r="AI92" s="2">
        <f>((EX92*1.05))</f>
        <v>0</v>
      </c>
      <c r="AJ92" s="2">
        <f t="shared" si="112"/>
        <v>0</v>
      </c>
      <c r="AK92" s="2">
        <v>633.70000000000005</v>
      </c>
      <c r="AL92" s="2">
        <v>0.61</v>
      </c>
      <c r="AM92" s="2">
        <v>0</v>
      </c>
      <c r="AN92" s="2">
        <v>0</v>
      </c>
      <c r="AO92" s="2">
        <v>633.09</v>
      </c>
      <c r="AP92" s="2">
        <v>0</v>
      </c>
      <c r="AQ92" s="2">
        <v>0.92</v>
      </c>
      <c r="AR92" s="2">
        <v>0</v>
      </c>
      <c r="AS92" s="2">
        <v>0</v>
      </c>
      <c r="AT92" s="2">
        <v>70</v>
      </c>
      <c r="AU92" s="2">
        <v>10</v>
      </c>
      <c r="AV92" s="2">
        <v>1</v>
      </c>
      <c r="AW92" s="2">
        <v>1</v>
      </c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4</v>
      </c>
      <c r="BJ92" s="2" t="s">
        <v>35</v>
      </c>
      <c r="BM92" s="2">
        <v>0</v>
      </c>
      <c r="BN92" s="2">
        <v>0</v>
      </c>
      <c r="BO92" s="2" t="s">
        <v>3</v>
      </c>
      <c r="BP92" s="2">
        <v>0</v>
      </c>
      <c r="BQ92" s="2">
        <v>1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70</v>
      </c>
      <c r="CA92" s="2">
        <v>10</v>
      </c>
      <c r="CB92" s="2" t="s">
        <v>3</v>
      </c>
      <c r="CE92" s="2">
        <v>0</v>
      </c>
      <c r="CF92" s="2">
        <v>0</v>
      </c>
      <c r="CG92" s="2">
        <v>0</v>
      </c>
      <c r="CM92" s="2">
        <v>0</v>
      </c>
      <c r="CN92" s="2" t="s">
        <v>18</v>
      </c>
      <c r="CO92" s="2">
        <v>0</v>
      </c>
      <c r="CP92" s="2">
        <f t="shared" si="113"/>
        <v>1330.71</v>
      </c>
      <c r="CQ92" s="2">
        <f t="shared" si="114"/>
        <v>0.61</v>
      </c>
      <c r="CR92" s="2">
        <f>(((((ET92*1.05))*BB92-((EU92*1.05))*BS92)+AE92*BS92)*AV92)</f>
        <v>0</v>
      </c>
      <c r="CS92" s="2">
        <f t="shared" si="115"/>
        <v>0</v>
      </c>
      <c r="CT92" s="2">
        <f t="shared" si="116"/>
        <v>664.74450000000002</v>
      </c>
      <c r="CU92" s="2">
        <f t="shared" si="117"/>
        <v>0</v>
      </c>
      <c r="CV92" s="2">
        <f t="shared" si="118"/>
        <v>0.96600000000000008</v>
      </c>
      <c r="CW92" s="2">
        <f t="shared" si="119"/>
        <v>0</v>
      </c>
      <c r="CX92" s="2">
        <f t="shared" si="120"/>
        <v>0</v>
      </c>
      <c r="CY92" s="2">
        <f t="shared" si="121"/>
        <v>930.64300000000003</v>
      </c>
      <c r="CZ92" s="2">
        <f t="shared" si="122"/>
        <v>132.94899999999998</v>
      </c>
      <c r="DB92" s="2">
        <v>41</v>
      </c>
      <c r="DC92" s="2" t="s">
        <v>3</v>
      </c>
      <c r="DD92" s="2" t="s">
        <v>3</v>
      </c>
      <c r="DE92" s="2" t="s">
        <v>19</v>
      </c>
      <c r="DF92" s="2" t="s">
        <v>19</v>
      </c>
      <c r="DG92" s="2" t="s">
        <v>19</v>
      </c>
      <c r="DH92" s="2" t="s">
        <v>3</v>
      </c>
      <c r="DI92" s="2" t="s">
        <v>19</v>
      </c>
      <c r="DJ92" s="2" t="s">
        <v>19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U92" s="2">
        <v>1013</v>
      </c>
      <c r="DV92" s="2" t="s">
        <v>16</v>
      </c>
      <c r="DW92" s="2" t="s">
        <v>16</v>
      </c>
      <c r="DX92" s="2">
        <v>1</v>
      </c>
      <c r="DZ92" s="2" t="s">
        <v>3</v>
      </c>
      <c r="EA92" s="2" t="s">
        <v>3</v>
      </c>
      <c r="EB92" s="2" t="s">
        <v>3</v>
      </c>
      <c r="EC92" s="2" t="s">
        <v>3</v>
      </c>
      <c r="EE92" s="2">
        <v>90740938</v>
      </c>
      <c r="EF92" s="2">
        <v>1</v>
      </c>
      <c r="EG92" s="2" t="s">
        <v>20</v>
      </c>
      <c r="EH92" s="2">
        <v>0</v>
      </c>
      <c r="EI92" s="2" t="s">
        <v>3</v>
      </c>
      <c r="EJ92" s="2">
        <v>4</v>
      </c>
      <c r="EK92" s="2">
        <v>0</v>
      </c>
      <c r="EL92" s="2" t="s">
        <v>21</v>
      </c>
      <c r="EM92" s="2" t="s">
        <v>22</v>
      </c>
      <c r="EO92" s="2" t="s">
        <v>23</v>
      </c>
      <c r="EQ92" s="2">
        <v>1024</v>
      </c>
      <c r="ER92" s="2">
        <v>633.70000000000005</v>
      </c>
      <c r="ES92" s="2">
        <v>0.61</v>
      </c>
      <c r="ET92" s="2">
        <v>0</v>
      </c>
      <c r="EU92" s="2">
        <v>0</v>
      </c>
      <c r="EV92" s="2">
        <v>633.09</v>
      </c>
      <c r="EW92" s="2">
        <v>0.92</v>
      </c>
      <c r="EX92" s="2">
        <v>0</v>
      </c>
      <c r="EY92" s="2">
        <v>0</v>
      </c>
      <c r="FQ92" s="2">
        <v>0</v>
      </c>
      <c r="FR92" s="2">
        <v>0</v>
      </c>
      <c r="FS92" s="2">
        <v>0</v>
      </c>
      <c r="FX92" s="2">
        <v>70</v>
      </c>
      <c r="FY92" s="2">
        <v>10</v>
      </c>
      <c r="GA92" s="2" t="s">
        <v>3</v>
      </c>
      <c r="GD92" s="2">
        <v>0</v>
      </c>
      <c r="GF92" s="2">
        <v>1402171177</v>
      </c>
      <c r="GG92" s="2">
        <v>2</v>
      </c>
      <c r="GH92" s="2">
        <v>1</v>
      </c>
      <c r="GI92" s="2">
        <v>-2</v>
      </c>
      <c r="GJ92" s="2">
        <v>0</v>
      </c>
      <c r="GK92" s="2">
        <f>ROUND(R92*(R12)/100,2)</f>
        <v>0</v>
      </c>
      <c r="GL92" s="2">
        <f t="shared" si="123"/>
        <v>0</v>
      </c>
      <c r="GM92" s="2">
        <f t="shared" si="124"/>
        <v>2394.3000000000002</v>
      </c>
      <c r="GN92" s="2">
        <f t="shared" si="125"/>
        <v>0</v>
      </c>
      <c r="GO92" s="2">
        <f t="shared" si="126"/>
        <v>0</v>
      </c>
      <c r="GP92" s="2">
        <f t="shared" si="127"/>
        <v>2394.3000000000002</v>
      </c>
      <c r="GR92" s="2">
        <v>0</v>
      </c>
      <c r="GS92" s="2">
        <v>3</v>
      </c>
      <c r="GT92" s="2">
        <v>0</v>
      </c>
      <c r="GU92" s="2" t="s">
        <v>3</v>
      </c>
      <c r="GV92" s="2">
        <f t="shared" si="128"/>
        <v>0</v>
      </c>
      <c r="GW92" s="2">
        <v>1</v>
      </c>
      <c r="GX92" s="2">
        <f t="shared" si="129"/>
        <v>0</v>
      </c>
      <c r="HA92" s="2">
        <v>0</v>
      </c>
      <c r="HB92" s="2">
        <v>0</v>
      </c>
      <c r="HC92" s="2">
        <f t="shared" si="130"/>
        <v>0</v>
      </c>
      <c r="HE92" s="2" t="s">
        <v>3</v>
      </c>
      <c r="HF92" s="2" t="s">
        <v>3</v>
      </c>
      <c r="HM92" s="2" t="s">
        <v>3</v>
      </c>
      <c r="HN92" s="2" t="s">
        <v>3</v>
      </c>
      <c r="HO92" s="2" t="s">
        <v>3</v>
      </c>
      <c r="HP92" s="2" t="s">
        <v>3</v>
      </c>
      <c r="HQ92" s="2" t="s">
        <v>3</v>
      </c>
      <c r="HS92" s="2">
        <v>0</v>
      </c>
      <c r="IK92" s="2">
        <v>0</v>
      </c>
    </row>
    <row r="93" spans="1:245" x14ac:dyDescent="0.2">
      <c r="A93" s="2">
        <v>17</v>
      </c>
      <c r="B93" s="2">
        <v>1</v>
      </c>
      <c r="C93" s="2">
        <f>ROW(SmtRes!A195)</f>
        <v>195</v>
      </c>
      <c r="D93" s="2">
        <f>ROW(EtalonRes!A185)</f>
        <v>185</v>
      </c>
      <c r="E93" s="2" t="s">
        <v>3</v>
      </c>
      <c r="F93" s="2" t="s">
        <v>167</v>
      </c>
      <c r="G93" s="2" t="s">
        <v>168</v>
      </c>
      <c r="H93" s="2" t="s">
        <v>48</v>
      </c>
      <c r="I93" s="2">
        <v>0</v>
      </c>
      <c r="J93" s="2">
        <v>0</v>
      </c>
      <c r="K93" s="2">
        <v>0</v>
      </c>
      <c r="O93" s="2">
        <f t="shared" si="99"/>
        <v>0</v>
      </c>
      <c r="P93" s="2">
        <f t="shared" si="100"/>
        <v>0</v>
      </c>
      <c r="Q93" s="2">
        <f t="shared" si="101"/>
        <v>0</v>
      </c>
      <c r="R93" s="2">
        <f t="shared" si="102"/>
        <v>0</v>
      </c>
      <c r="S93" s="2">
        <f t="shared" si="103"/>
        <v>0</v>
      </c>
      <c r="T93" s="2">
        <f t="shared" si="104"/>
        <v>0</v>
      </c>
      <c r="U93" s="2">
        <f t="shared" si="105"/>
        <v>0</v>
      </c>
      <c r="V93" s="2">
        <f t="shared" si="106"/>
        <v>0</v>
      </c>
      <c r="W93" s="2">
        <f t="shared" si="107"/>
        <v>0</v>
      </c>
      <c r="X93" s="2">
        <f t="shared" si="108"/>
        <v>0</v>
      </c>
      <c r="Y93" s="2">
        <f t="shared" si="109"/>
        <v>0</v>
      </c>
      <c r="AA93" s="2">
        <v>-1</v>
      </c>
      <c r="AB93" s="2">
        <f t="shared" si="110"/>
        <v>2925.73</v>
      </c>
      <c r="AC93" s="2">
        <f t="shared" si="98"/>
        <v>607.54999999999995</v>
      </c>
      <c r="AD93" s="2">
        <f t="shared" ref="AD93:AD98" si="131">ROUND((((ET93)-(EU93))+AE93),6)</f>
        <v>0</v>
      </c>
      <c r="AE93" s="2">
        <f t="shared" ref="AE93:AF98" si="132">ROUND((EU93),6)</f>
        <v>0</v>
      </c>
      <c r="AF93" s="2">
        <f t="shared" si="132"/>
        <v>2318.1799999999998</v>
      </c>
      <c r="AG93" s="2">
        <f t="shared" si="111"/>
        <v>0</v>
      </c>
      <c r="AH93" s="2">
        <f t="shared" ref="AH93:AI98" si="133">(EW93)</f>
        <v>3.15</v>
      </c>
      <c r="AI93" s="2">
        <f t="shared" si="133"/>
        <v>0</v>
      </c>
      <c r="AJ93" s="2">
        <f t="shared" si="112"/>
        <v>0</v>
      </c>
      <c r="AK93" s="2">
        <v>2925.73</v>
      </c>
      <c r="AL93" s="2">
        <v>607.54999999999995</v>
      </c>
      <c r="AM93" s="2">
        <v>0</v>
      </c>
      <c r="AN93" s="2">
        <v>0</v>
      </c>
      <c r="AO93" s="2">
        <v>2318.1799999999998</v>
      </c>
      <c r="AP93" s="2">
        <v>0</v>
      </c>
      <c r="AQ93" s="2">
        <v>3.15</v>
      </c>
      <c r="AR93" s="2">
        <v>0</v>
      </c>
      <c r="AS93" s="2">
        <v>0</v>
      </c>
      <c r="AT93" s="2">
        <v>70</v>
      </c>
      <c r="AU93" s="2">
        <v>10</v>
      </c>
      <c r="AV93" s="2">
        <v>1</v>
      </c>
      <c r="AW93" s="2">
        <v>1</v>
      </c>
      <c r="AZ93" s="2">
        <v>1</v>
      </c>
      <c r="BA93" s="2">
        <v>1</v>
      </c>
      <c r="BB93" s="2">
        <v>1</v>
      </c>
      <c r="BC93" s="2">
        <v>1</v>
      </c>
      <c r="BD93" s="2" t="s">
        <v>3</v>
      </c>
      <c r="BE93" s="2" t="s">
        <v>3</v>
      </c>
      <c r="BF93" s="2" t="s">
        <v>3</v>
      </c>
      <c r="BG93" s="2" t="s">
        <v>3</v>
      </c>
      <c r="BH93" s="2">
        <v>0</v>
      </c>
      <c r="BI93" s="2">
        <v>4</v>
      </c>
      <c r="BJ93" s="2" t="s">
        <v>169</v>
      </c>
      <c r="BM93" s="2">
        <v>0</v>
      </c>
      <c r="BN93" s="2">
        <v>0</v>
      </c>
      <c r="BO93" s="2" t="s">
        <v>3</v>
      </c>
      <c r="BP93" s="2">
        <v>0</v>
      </c>
      <c r="BQ93" s="2">
        <v>1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3</v>
      </c>
      <c r="BZ93" s="2">
        <v>70</v>
      </c>
      <c r="CA93" s="2">
        <v>10</v>
      </c>
      <c r="CB93" s="2" t="s">
        <v>3</v>
      </c>
      <c r="CE93" s="2">
        <v>0</v>
      </c>
      <c r="CF93" s="2">
        <v>0</v>
      </c>
      <c r="CG93" s="2">
        <v>0</v>
      </c>
      <c r="CM93" s="2">
        <v>0</v>
      </c>
      <c r="CN93" s="2" t="s">
        <v>3</v>
      </c>
      <c r="CO93" s="2">
        <v>0</v>
      </c>
      <c r="CP93" s="2">
        <f t="shared" si="113"/>
        <v>0</v>
      </c>
      <c r="CQ93" s="2">
        <f t="shared" si="114"/>
        <v>607.54999999999995</v>
      </c>
      <c r="CR93" s="2">
        <f t="shared" ref="CR93:CR98" si="134">((((ET93)*BB93-(EU93)*BS93)+AE93*BS93)*AV93)</f>
        <v>0</v>
      </c>
      <c r="CS93" s="2">
        <f t="shared" si="115"/>
        <v>0</v>
      </c>
      <c r="CT93" s="2">
        <f t="shared" si="116"/>
        <v>2318.1799999999998</v>
      </c>
      <c r="CU93" s="2">
        <f t="shared" si="117"/>
        <v>0</v>
      </c>
      <c r="CV93" s="2">
        <f t="shared" si="118"/>
        <v>3.15</v>
      </c>
      <c r="CW93" s="2">
        <f t="shared" si="119"/>
        <v>0</v>
      </c>
      <c r="CX93" s="2">
        <f t="shared" si="120"/>
        <v>0</v>
      </c>
      <c r="CY93" s="2">
        <f t="shared" si="121"/>
        <v>0</v>
      </c>
      <c r="CZ93" s="2">
        <f t="shared" si="122"/>
        <v>0</v>
      </c>
      <c r="DC93" s="2" t="s">
        <v>3</v>
      </c>
      <c r="DD93" s="2" t="s">
        <v>3</v>
      </c>
      <c r="DE93" s="2" t="s">
        <v>3</v>
      </c>
      <c r="DF93" s="2" t="s">
        <v>3</v>
      </c>
      <c r="DG93" s="2" t="s">
        <v>3</v>
      </c>
      <c r="DH93" s="2" t="s">
        <v>3</v>
      </c>
      <c r="DI93" s="2" t="s">
        <v>3</v>
      </c>
      <c r="DJ93" s="2" t="s">
        <v>3</v>
      </c>
      <c r="DK93" s="2" t="s">
        <v>3</v>
      </c>
      <c r="DL93" s="2" t="s">
        <v>3</v>
      </c>
      <c r="DM93" s="2" t="s">
        <v>3</v>
      </c>
      <c r="DN93" s="2">
        <v>0</v>
      </c>
      <c r="DO93" s="2">
        <v>0</v>
      </c>
      <c r="DP93" s="2">
        <v>1</v>
      </c>
      <c r="DQ93" s="2">
        <v>1</v>
      </c>
      <c r="DU93" s="2">
        <v>1010</v>
      </c>
      <c r="DV93" s="2" t="s">
        <v>48</v>
      </c>
      <c r="DW93" s="2" t="s">
        <v>48</v>
      </c>
      <c r="DX93" s="2">
        <v>1</v>
      </c>
      <c r="DZ93" s="2" t="s">
        <v>3</v>
      </c>
      <c r="EA93" s="2" t="s">
        <v>3</v>
      </c>
      <c r="EB93" s="2" t="s">
        <v>3</v>
      </c>
      <c r="EC93" s="2" t="s">
        <v>3</v>
      </c>
      <c r="EE93" s="2">
        <v>90740938</v>
      </c>
      <c r="EF93" s="2">
        <v>1</v>
      </c>
      <c r="EG93" s="2" t="s">
        <v>20</v>
      </c>
      <c r="EH93" s="2">
        <v>0</v>
      </c>
      <c r="EI93" s="2" t="s">
        <v>3</v>
      </c>
      <c r="EJ93" s="2">
        <v>4</v>
      </c>
      <c r="EK93" s="2">
        <v>0</v>
      </c>
      <c r="EL93" s="2" t="s">
        <v>21</v>
      </c>
      <c r="EM93" s="2" t="s">
        <v>22</v>
      </c>
      <c r="EO93" s="2" t="s">
        <v>3</v>
      </c>
      <c r="EQ93" s="2">
        <v>1024</v>
      </c>
      <c r="ER93" s="2">
        <v>2925.73</v>
      </c>
      <c r="ES93" s="2">
        <v>607.54999999999995</v>
      </c>
      <c r="ET93" s="2">
        <v>0</v>
      </c>
      <c r="EU93" s="2">
        <v>0</v>
      </c>
      <c r="EV93" s="2">
        <v>2318.1799999999998</v>
      </c>
      <c r="EW93" s="2">
        <v>3.15</v>
      </c>
      <c r="EX93" s="2">
        <v>0</v>
      </c>
      <c r="EY93" s="2">
        <v>0</v>
      </c>
      <c r="FQ93" s="2">
        <v>0</v>
      </c>
      <c r="FR93" s="2">
        <v>0</v>
      </c>
      <c r="FS93" s="2">
        <v>0</v>
      </c>
      <c r="FX93" s="2">
        <v>70</v>
      </c>
      <c r="FY93" s="2">
        <v>10</v>
      </c>
      <c r="GA93" s="2" t="s">
        <v>3</v>
      </c>
      <c r="GD93" s="2">
        <v>0</v>
      </c>
      <c r="GF93" s="2">
        <v>1538084940</v>
      </c>
      <c r="GG93" s="2">
        <v>2</v>
      </c>
      <c r="GH93" s="2">
        <v>1</v>
      </c>
      <c r="GI93" s="2">
        <v>-2</v>
      </c>
      <c r="GJ93" s="2">
        <v>0</v>
      </c>
      <c r="GK93" s="2">
        <f>ROUND(R93*(R12)/100,2)</f>
        <v>0</v>
      </c>
      <c r="GL93" s="2">
        <f t="shared" si="123"/>
        <v>0</v>
      </c>
      <c r="GM93" s="2">
        <f t="shared" si="124"/>
        <v>0</v>
      </c>
      <c r="GN93" s="2">
        <f t="shared" si="125"/>
        <v>0</v>
      </c>
      <c r="GO93" s="2">
        <f t="shared" si="126"/>
        <v>0</v>
      </c>
      <c r="GP93" s="2">
        <f t="shared" si="127"/>
        <v>0</v>
      </c>
      <c r="GR93" s="2">
        <v>0</v>
      </c>
      <c r="GS93" s="2">
        <v>3</v>
      </c>
      <c r="GT93" s="2">
        <v>0</v>
      </c>
      <c r="GU93" s="2" t="s">
        <v>3</v>
      </c>
      <c r="GV93" s="2">
        <f t="shared" si="128"/>
        <v>0</v>
      </c>
      <c r="GW93" s="2">
        <v>1</v>
      </c>
      <c r="GX93" s="2">
        <f t="shared" si="129"/>
        <v>0</v>
      </c>
      <c r="HA93" s="2">
        <v>0</v>
      </c>
      <c r="HB93" s="2">
        <v>0</v>
      </c>
      <c r="HC93" s="2">
        <f t="shared" si="130"/>
        <v>0</v>
      </c>
      <c r="HE93" s="2" t="s">
        <v>3</v>
      </c>
      <c r="HF93" s="2" t="s">
        <v>3</v>
      </c>
      <c r="HM93" s="2" t="s">
        <v>3</v>
      </c>
      <c r="HN93" s="2" t="s">
        <v>3</v>
      </c>
      <c r="HO93" s="2" t="s">
        <v>3</v>
      </c>
      <c r="HP93" s="2" t="s">
        <v>3</v>
      </c>
      <c r="HQ93" s="2" t="s">
        <v>3</v>
      </c>
      <c r="HS93" s="2">
        <v>0</v>
      </c>
      <c r="IK93" s="2">
        <v>0</v>
      </c>
    </row>
    <row r="94" spans="1:245" x14ac:dyDescent="0.2">
      <c r="A94" s="2">
        <v>17</v>
      </c>
      <c r="B94" s="2">
        <v>1</v>
      </c>
      <c r="C94" s="2">
        <f>ROW(SmtRes!A201)</f>
        <v>201</v>
      </c>
      <c r="D94" s="2">
        <f>ROW(EtalonRes!A190)</f>
        <v>190</v>
      </c>
      <c r="E94" s="2" t="s">
        <v>170</v>
      </c>
      <c r="F94" s="2" t="s">
        <v>171</v>
      </c>
      <c r="G94" s="2" t="s">
        <v>172</v>
      </c>
      <c r="H94" s="2" t="s">
        <v>48</v>
      </c>
      <c r="I94" s="2">
        <v>2</v>
      </c>
      <c r="J94" s="2">
        <v>0</v>
      </c>
      <c r="K94" s="2">
        <v>2</v>
      </c>
      <c r="O94" s="2">
        <f t="shared" si="99"/>
        <v>12845.04</v>
      </c>
      <c r="P94" s="2">
        <f t="shared" si="100"/>
        <v>97.18</v>
      </c>
      <c r="Q94" s="2">
        <f t="shared" si="101"/>
        <v>0</v>
      </c>
      <c r="R94" s="2">
        <f t="shared" si="102"/>
        <v>0</v>
      </c>
      <c r="S94" s="2">
        <f t="shared" si="103"/>
        <v>12747.86</v>
      </c>
      <c r="T94" s="2">
        <f t="shared" si="104"/>
        <v>0</v>
      </c>
      <c r="U94" s="2">
        <f t="shared" si="105"/>
        <v>14.82</v>
      </c>
      <c r="V94" s="2">
        <f t="shared" si="106"/>
        <v>0</v>
      </c>
      <c r="W94" s="2">
        <f t="shared" si="107"/>
        <v>0</v>
      </c>
      <c r="X94" s="2">
        <f t="shared" si="108"/>
        <v>8923.5</v>
      </c>
      <c r="Y94" s="2">
        <f t="shared" si="109"/>
        <v>1274.79</v>
      </c>
      <c r="AA94" s="2">
        <v>90973531</v>
      </c>
      <c r="AB94" s="2">
        <f t="shared" si="110"/>
        <v>6422.52</v>
      </c>
      <c r="AC94" s="2">
        <f t="shared" si="98"/>
        <v>48.59</v>
      </c>
      <c r="AD94" s="2">
        <f t="shared" si="131"/>
        <v>0</v>
      </c>
      <c r="AE94" s="2">
        <f t="shared" si="132"/>
        <v>0</v>
      </c>
      <c r="AF94" s="2">
        <f t="shared" si="132"/>
        <v>6373.93</v>
      </c>
      <c r="AG94" s="2">
        <f t="shared" si="111"/>
        <v>0</v>
      </c>
      <c r="AH94" s="2">
        <f t="shared" si="133"/>
        <v>7.41</v>
      </c>
      <c r="AI94" s="2">
        <f t="shared" si="133"/>
        <v>0</v>
      </c>
      <c r="AJ94" s="2">
        <f t="shared" si="112"/>
        <v>0</v>
      </c>
      <c r="AK94" s="2">
        <v>6422.52</v>
      </c>
      <c r="AL94" s="2">
        <v>48.59</v>
      </c>
      <c r="AM94" s="2">
        <v>0</v>
      </c>
      <c r="AN94" s="2">
        <v>0</v>
      </c>
      <c r="AO94" s="2">
        <v>6373.93</v>
      </c>
      <c r="AP94" s="2">
        <v>0</v>
      </c>
      <c r="AQ94" s="2">
        <v>7.41</v>
      </c>
      <c r="AR94" s="2">
        <v>0</v>
      </c>
      <c r="AS94" s="2">
        <v>0</v>
      </c>
      <c r="AT94" s="2">
        <v>70</v>
      </c>
      <c r="AU94" s="2">
        <v>10</v>
      </c>
      <c r="AV94" s="2">
        <v>1</v>
      </c>
      <c r="AW94" s="2">
        <v>1</v>
      </c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4</v>
      </c>
      <c r="BJ94" s="2" t="s">
        <v>173</v>
      </c>
      <c r="BM94" s="2">
        <v>0</v>
      </c>
      <c r="BN94" s="2">
        <v>0</v>
      </c>
      <c r="BO94" s="2" t="s">
        <v>3</v>
      </c>
      <c r="BP94" s="2">
        <v>0</v>
      </c>
      <c r="BQ94" s="2">
        <v>1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70</v>
      </c>
      <c r="CA94" s="2">
        <v>10</v>
      </c>
      <c r="CB94" s="2" t="s">
        <v>3</v>
      </c>
      <c r="CE94" s="2">
        <v>0</v>
      </c>
      <c r="CF94" s="2">
        <v>0</v>
      </c>
      <c r="CG94" s="2">
        <v>0</v>
      </c>
      <c r="CM94" s="2">
        <v>0</v>
      </c>
      <c r="CN94" s="2" t="s">
        <v>3</v>
      </c>
      <c r="CO94" s="2">
        <v>0</v>
      </c>
      <c r="CP94" s="2">
        <f t="shared" si="113"/>
        <v>12845.04</v>
      </c>
      <c r="CQ94" s="2">
        <f t="shared" si="114"/>
        <v>48.59</v>
      </c>
      <c r="CR94" s="2">
        <f t="shared" si="134"/>
        <v>0</v>
      </c>
      <c r="CS94" s="2">
        <f t="shared" si="115"/>
        <v>0</v>
      </c>
      <c r="CT94" s="2">
        <f t="shared" si="116"/>
        <v>6373.93</v>
      </c>
      <c r="CU94" s="2">
        <f t="shared" si="117"/>
        <v>0</v>
      </c>
      <c r="CV94" s="2">
        <f t="shared" si="118"/>
        <v>7.41</v>
      </c>
      <c r="CW94" s="2">
        <f t="shared" si="119"/>
        <v>0</v>
      </c>
      <c r="CX94" s="2">
        <f t="shared" si="120"/>
        <v>0</v>
      </c>
      <c r="CY94" s="2">
        <f t="shared" si="121"/>
        <v>8923.5020000000004</v>
      </c>
      <c r="CZ94" s="2">
        <f t="shared" si="122"/>
        <v>1274.7860000000001</v>
      </c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U94" s="2">
        <v>1010</v>
      </c>
      <c r="DV94" s="2" t="s">
        <v>48</v>
      </c>
      <c r="DW94" s="2" t="s">
        <v>48</v>
      </c>
      <c r="DX94" s="2">
        <v>1</v>
      </c>
      <c r="DZ94" s="2" t="s">
        <v>3</v>
      </c>
      <c r="EA94" s="2" t="s">
        <v>3</v>
      </c>
      <c r="EB94" s="2" t="s">
        <v>3</v>
      </c>
      <c r="EC94" s="2" t="s">
        <v>3</v>
      </c>
      <c r="EE94" s="2">
        <v>90740938</v>
      </c>
      <c r="EF94" s="2">
        <v>1</v>
      </c>
      <c r="EG94" s="2" t="s">
        <v>20</v>
      </c>
      <c r="EH94" s="2">
        <v>0</v>
      </c>
      <c r="EI94" s="2" t="s">
        <v>3</v>
      </c>
      <c r="EJ94" s="2">
        <v>4</v>
      </c>
      <c r="EK94" s="2">
        <v>0</v>
      </c>
      <c r="EL94" s="2" t="s">
        <v>21</v>
      </c>
      <c r="EM94" s="2" t="s">
        <v>22</v>
      </c>
      <c r="EO94" s="2" t="s">
        <v>3</v>
      </c>
      <c r="EQ94" s="2">
        <v>0</v>
      </c>
      <c r="ER94" s="2">
        <v>6422.52</v>
      </c>
      <c r="ES94" s="2">
        <v>48.59</v>
      </c>
      <c r="ET94" s="2">
        <v>0</v>
      </c>
      <c r="EU94" s="2">
        <v>0</v>
      </c>
      <c r="EV94" s="2">
        <v>6373.93</v>
      </c>
      <c r="EW94" s="2">
        <v>7.41</v>
      </c>
      <c r="EX94" s="2">
        <v>0</v>
      </c>
      <c r="EY94" s="2">
        <v>0</v>
      </c>
      <c r="FQ94" s="2">
        <v>0</v>
      </c>
      <c r="FR94" s="2">
        <v>0</v>
      </c>
      <c r="FS94" s="2">
        <v>0</v>
      </c>
      <c r="FX94" s="2">
        <v>70</v>
      </c>
      <c r="FY94" s="2">
        <v>10</v>
      </c>
      <c r="GA94" s="2" t="s">
        <v>3</v>
      </c>
      <c r="GD94" s="2">
        <v>0</v>
      </c>
      <c r="GF94" s="2">
        <v>1823524385</v>
      </c>
      <c r="GG94" s="2">
        <v>2</v>
      </c>
      <c r="GH94" s="2">
        <v>1</v>
      </c>
      <c r="GI94" s="2">
        <v>-2</v>
      </c>
      <c r="GJ94" s="2">
        <v>0</v>
      </c>
      <c r="GK94" s="2">
        <f>ROUND(R94*(R12)/100,2)</f>
        <v>0</v>
      </c>
      <c r="GL94" s="2">
        <f t="shared" si="123"/>
        <v>0</v>
      </c>
      <c r="GM94" s="2">
        <f t="shared" si="124"/>
        <v>23043.33</v>
      </c>
      <c r="GN94" s="2">
        <f t="shared" si="125"/>
        <v>0</v>
      </c>
      <c r="GO94" s="2">
        <f t="shared" si="126"/>
        <v>0</v>
      </c>
      <c r="GP94" s="2">
        <f t="shared" si="127"/>
        <v>23043.33</v>
      </c>
      <c r="GR94" s="2">
        <v>0</v>
      </c>
      <c r="GS94" s="2">
        <v>3</v>
      </c>
      <c r="GT94" s="2">
        <v>0</v>
      </c>
      <c r="GU94" s="2" t="s">
        <v>3</v>
      </c>
      <c r="GV94" s="2">
        <f t="shared" si="128"/>
        <v>0</v>
      </c>
      <c r="GW94" s="2">
        <v>1</v>
      </c>
      <c r="GX94" s="2">
        <f t="shared" si="129"/>
        <v>0</v>
      </c>
      <c r="HA94" s="2">
        <v>0</v>
      </c>
      <c r="HB94" s="2">
        <v>0</v>
      </c>
      <c r="HC94" s="2">
        <f t="shared" si="130"/>
        <v>0</v>
      </c>
      <c r="HE94" s="2" t="s">
        <v>3</v>
      </c>
      <c r="HF94" s="2" t="s">
        <v>3</v>
      </c>
      <c r="HM94" s="2" t="s">
        <v>3</v>
      </c>
      <c r="HN94" s="2" t="s">
        <v>3</v>
      </c>
      <c r="HO94" s="2" t="s">
        <v>3</v>
      </c>
      <c r="HP94" s="2" t="s">
        <v>3</v>
      </c>
      <c r="HQ94" s="2" t="s">
        <v>3</v>
      </c>
      <c r="HS94" s="2">
        <v>0</v>
      </c>
      <c r="IK94" s="2">
        <v>0</v>
      </c>
    </row>
    <row r="95" spans="1:245" x14ac:dyDescent="0.2">
      <c r="A95" s="2">
        <v>18</v>
      </c>
      <c r="B95" s="2">
        <v>1</v>
      </c>
      <c r="C95" s="2">
        <v>201</v>
      </c>
      <c r="E95" s="2" t="s">
        <v>174</v>
      </c>
      <c r="F95" s="2" t="s">
        <v>164</v>
      </c>
      <c r="G95" s="2" t="s">
        <v>165</v>
      </c>
      <c r="H95" s="2" t="s">
        <v>57</v>
      </c>
      <c r="I95" s="2">
        <f>I94*J95</f>
        <v>2</v>
      </c>
      <c r="J95" s="2">
        <v>1</v>
      </c>
      <c r="K95" s="2">
        <v>1</v>
      </c>
      <c r="O95" s="2">
        <f t="shared" si="99"/>
        <v>2705.5</v>
      </c>
      <c r="P95" s="2">
        <f t="shared" si="100"/>
        <v>2705.5</v>
      </c>
      <c r="Q95" s="2">
        <f t="shared" si="101"/>
        <v>0</v>
      </c>
      <c r="R95" s="2">
        <f t="shared" si="102"/>
        <v>0</v>
      </c>
      <c r="S95" s="2">
        <f t="shared" si="103"/>
        <v>0</v>
      </c>
      <c r="T95" s="2">
        <f t="shared" si="104"/>
        <v>0</v>
      </c>
      <c r="U95" s="2">
        <f t="shared" si="105"/>
        <v>0</v>
      </c>
      <c r="V95" s="2">
        <f t="shared" si="106"/>
        <v>0</v>
      </c>
      <c r="W95" s="2">
        <f t="shared" si="107"/>
        <v>0</v>
      </c>
      <c r="X95" s="2">
        <f t="shared" si="108"/>
        <v>0</v>
      </c>
      <c r="Y95" s="2">
        <f t="shared" si="109"/>
        <v>0</v>
      </c>
      <c r="AA95" s="2">
        <v>90973531</v>
      </c>
      <c r="AB95" s="2">
        <f t="shared" si="110"/>
        <v>1352.75</v>
      </c>
      <c r="AC95" s="2">
        <f t="shared" si="98"/>
        <v>1352.75</v>
      </c>
      <c r="AD95" s="2">
        <f t="shared" si="131"/>
        <v>0</v>
      </c>
      <c r="AE95" s="2">
        <f t="shared" si="132"/>
        <v>0</v>
      </c>
      <c r="AF95" s="2">
        <f t="shared" si="132"/>
        <v>0</v>
      </c>
      <c r="AG95" s="2">
        <f t="shared" si="111"/>
        <v>0</v>
      </c>
      <c r="AH95" s="2">
        <f t="shared" si="133"/>
        <v>0</v>
      </c>
      <c r="AI95" s="2">
        <f t="shared" si="133"/>
        <v>0</v>
      </c>
      <c r="AJ95" s="2">
        <f t="shared" si="112"/>
        <v>0</v>
      </c>
      <c r="AK95" s="2">
        <v>1352.75</v>
      </c>
      <c r="AL95" s="2">
        <v>1352.75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70</v>
      </c>
      <c r="AU95" s="2">
        <v>10</v>
      </c>
      <c r="AV95" s="2">
        <v>1</v>
      </c>
      <c r="AW95" s="2">
        <v>1</v>
      </c>
      <c r="AZ95" s="2">
        <v>1</v>
      </c>
      <c r="BA95" s="2">
        <v>1</v>
      </c>
      <c r="BB95" s="2">
        <v>1</v>
      </c>
      <c r="BC95" s="2">
        <v>1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3</v>
      </c>
      <c r="BI95" s="2">
        <v>4</v>
      </c>
      <c r="BJ95" s="2" t="s">
        <v>3</v>
      </c>
      <c r="BM95" s="2">
        <v>0</v>
      </c>
      <c r="BN95" s="2">
        <v>0</v>
      </c>
      <c r="BO95" s="2" t="s">
        <v>3</v>
      </c>
      <c r="BP95" s="2">
        <v>0</v>
      </c>
      <c r="BQ95" s="2">
        <v>1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70</v>
      </c>
      <c r="CA95" s="2">
        <v>10</v>
      </c>
      <c r="CB95" s="2" t="s">
        <v>3</v>
      </c>
      <c r="CE95" s="2">
        <v>0</v>
      </c>
      <c r="CF95" s="2">
        <v>0</v>
      </c>
      <c r="CG95" s="2">
        <v>0</v>
      </c>
      <c r="CM95" s="2">
        <v>0</v>
      </c>
      <c r="CN95" s="2" t="s">
        <v>3</v>
      </c>
      <c r="CO95" s="2">
        <v>0</v>
      </c>
      <c r="CP95" s="2">
        <f t="shared" si="113"/>
        <v>2705.5</v>
      </c>
      <c r="CQ95" s="2">
        <f t="shared" si="114"/>
        <v>1352.75</v>
      </c>
      <c r="CR95" s="2">
        <f t="shared" si="134"/>
        <v>0</v>
      </c>
      <c r="CS95" s="2">
        <f t="shared" si="115"/>
        <v>0</v>
      </c>
      <c r="CT95" s="2">
        <f t="shared" si="116"/>
        <v>0</v>
      </c>
      <c r="CU95" s="2">
        <f t="shared" si="117"/>
        <v>0</v>
      </c>
      <c r="CV95" s="2">
        <f t="shared" si="118"/>
        <v>0</v>
      </c>
      <c r="CW95" s="2">
        <f t="shared" si="119"/>
        <v>0</v>
      </c>
      <c r="CX95" s="2">
        <f t="shared" si="120"/>
        <v>0</v>
      </c>
      <c r="CY95" s="2">
        <f t="shared" si="121"/>
        <v>0</v>
      </c>
      <c r="CZ95" s="2">
        <f t="shared" si="122"/>
        <v>0</v>
      </c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U95" s="2">
        <v>1013</v>
      </c>
      <c r="DV95" s="2" t="s">
        <v>57</v>
      </c>
      <c r="DW95" s="2" t="s">
        <v>57</v>
      </c>
      <c r="DX95" s="2">
        <v>1</v>
      </c>
      <c r="DZ95" s="2" t="s">
        <v>3</v>
      </c>
      <c r="EA95" s="2" t="s">
        <v>3</v>
      </c>
      <c r="EB95" s="2" t="s">
        <v>3</v>
      </c>
      <c r="EC95" s="2" t="s">
        <v>3</v>
      </c>
      <c r="EE95" s="2">
        <v>90740938</v>
      </c>
      <c r="EF95" s="2">
        <v>1</v>
      </c>
      <c r="EG95" s="2" t="s">
        <v>20</v>
      </c>
      <c r="EH95" s="2">
        <v>0</v>
      </c>
      <c r="EI95" s="2" t="s">
        <v>3</v>
      </c>
      <c r="EJ95" s="2">
        <v>4</v>
      </c>
      <c r="EK95" s="2">
        <v>0</v>
      </c>
      <c r="EL95" s="2" t="s">
        <v>21</v>
      </c>
      <c r="EM95" s="2" t="s">
        <v>22</v>
      </c>
      <c r="EO95" s="2" t="s">
        <v>3</v>
      </c>
      <c r="EQ95" s="2">
        <v>0</v>
      </c>
      <c r="ER95" s="2">
        <v>1352.75</v>
      </c>
      <c r="ES95" s="2">
        <v>1352.75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Z95" s="2">
        <v>5</v>
      </c>
      <c r="FC95" s="2">
        <v>1</v>
      </c>
      <c r="FD95" s="2">
        <v>18</v>
      </c>
      <c r="FF95" s="2">
        <v>1618</v>
      </c>
      <c r="FQ95" s="2">
        <v>0</v>
      </c>
      <c r="FR95" s="2">
        <v>0</v>
      </c>
      <c r="FS95" s="2">
        <v>0</v>
      </c>
      <c r="FX95" s="2">
        <v>70</v>
      </c>
      <c r="FY95" s="2">
        <v>10</v>
      </c>
      <c r="GA95" s="2" t="s">
        <v>166</v>
      </c>
      <c r="GD95" s="2">
        <v>0</v>
      </c>
      <c r="GF95" s="2">
        <v>-962204834</v>
      </c>
      <c r="GG95" s="2">
        <v>2</v>
      </c>
      <c r="GH95" s="2">
        <v>3</v>
      </c>
      <c r="GI95" s="2">
        <v>-2</v>
      </c>
      <c r="GJ95" s="2">
        <v>0</v>
      </c>
      <c r="GK95" s="2">
        <f>ROUND(R95*(R12)/100,2)</f>
        <v>0</v>
      </c>
      <c r="GL95" s="2">
        <f t="shared" si="123"/>
        <v>0</v>
      </c>
      <c r="GM95" s="2">
        <f t="shared" si="124"/>
        <v>2705.5</v>
      </c>
      <c r="GN95" s="2">
        <f t="shared" si="125"/>
        <v>0</v>
      </c>
      <c r="GO95" s="2">
        <f t="shared" si="126"/>
        <v>0</v>
      </c>
      <c r="GP95" s="2">
        <f t="shared" si="127"/>
        <v>2705.5</v>
      </c>
      <c r="GR95" s="2">
        <v>1</v>
      </c>
      <c r="GS95" s="2">
        <v>1</v>
      </c>
      <c r="GT95" s="2">
        <v>0</v>
      </c>
      <c r="GU95" s="2" t="s">
        <v>3</v>
      </c>
      <c r="GV95" s="2">
        <f t="shared" si="128"/>
        <v>0</v>
      </c>
      <c r="GW95" s="2">
        <v>1</v>
      </c>
      <c r="GX95" s="2">
        <f t="shared" si="129"/>
        <v>0</v>
      </c>
      <c r="HA95" s="2">
        <v>0</v>
      </c>
      <c r="HB95" s="2">
        <v>0</v>
      </c>
      <c r="HC95" s="2">
        <f t="shared" si="130"/>
        <v>0</v>
      </c>
      <c r="HE95" s="2" t="s">
        <v>59</v>
      </c>
      <c r="HF95" s="2" t="s">
        <v>32</v>
      </c>
      <c r="HM95" s="2" t="s">
        <v>3</v>
      </c>
      <c r="HN95" s="2" t="s">
        <v>3</v>
      </c>
      <c r="HO95" s="2" t="s">
        <v>3</v>
      </c>
      <c r="HP95" s="2" t="s">
        <v>3</v>
      </c>
      <c r="HQ95" s="2" t="s">
        <v>3</v>
      </c>
      <c r="HS95" s="2">
        <v>0</v>
      </c>
      <c r="IK95" s="2">
        <v>0</v>
      </c>
    </row>
    <row r="96" spans="1:245" x14ac:dyDescent="0.2">
      <c r="A96" s="2">
        <v>17</v>
      </c>
      <c r="B96" s="2">
        <v>1</v>
      </c>
      <c r="C96" s="2">
        <f>ROW(SmtRes!A207)</f>
        <v>207</v>
      </c>
      <c r="D96" s="2">
        <f>ROW(EtalonRes!A195)</f>
        <v>195</v>
      </c>
      <c r="E96" s="2" t="s">
        <v>175</v>
      </c>
      <c r="F96" s="2" t="s">
        <v>171</v>
      </c>
      <c r="G96" s="2" t="s">
        <v>176</v>
      </c>
      <c r="H96" s="2" t="s">
        <v>48</v>
      </c>
      <c r="I96" s="2">
        <v>2</v>
      </c>
      <c r="J96" s="2">
        <v>0</v>
      </c>
      <c r="K96" s="2">
        <v>2</v>
      </c>
      <c r="O96" s="2">
        <f t="shared" si="99"/>
        <v>12845.04</v>
      </c>
      <c r="P96" s="2">
        <f t="shared" si="100"/>
        <v>97.18</v>
      </c>
      <c r="Q96" s="2">
        <f t="shared" si="101"/>
        <v>0</v>
      </c>
      <c r="R96" s="2">
        <f t="shared" si="102"/>
        <v>0</v>
      </c>
      <c r="S96" s="2">
        <f t="shared" si="103"/>
        <v>12747.86</v>
      </c>
      <c r="T96" s="2">
        <f t="shared" si="104"/>
        <v>0</v>
      </c>
      <c r="U96" s="2">
        <f t="shared" si="105"/>
        <v>14.82</v>
      </c>
      <c r="V96" s="2">
        <f t="shared" si="106"/>
        <v>0</v>
      </c>
      <c r="W96" s="2">
        <f t="shared" si="107"/>
        <v>0</v>
      </c>
      <c r="X96" s="2">
        <f t="shared" si="108"/>
        <v>8923.5</v>
      </c>
      <c r="Y96" s="2">
        <f t="shared" si="109"/>
        <v>1274.79</v>
      </c>
      <c r="AA96" s="2">
        <v>90973531</v>
      </c>
      <c r="AB96" s="2">
        <f t="shared" si="110"/>
        <v>6422.52</v>
      </c>
      <c r="AC96" s="2">
        <f t="shared" si="98"/>
        <v>48.59</v>
      </c>
      <c r="AD96" s="2">
        <f t="shared" si="131"/>
        <v>0</v>
      </c>
      <c r="AE96" s="2">
        <f t="shared" si="132"/>
        <v>0</v>
      </c>
      <c r="AF96" s="2">
        <f t="shared" si="132"/>
        <v>6373.93</v>
      </c>
      <c r="AG96" s="2">
        <f t="shared" si="111"/>
        <v>0</v>
      </c>
      <c r="AH96" s="2">
        <f t="shared" si="133"/>
        <v>7.41</v>
      </c>
      <c r="AI96" s="2">
        <f t="shared" si="133"/>
        <v>0</v>
      </c>
      <c r="AJ96" s="2">
        <f t="shared" si="112"/>
        <v>0</v>
      </c>
      <c r="AK96" s="2">
        <v>6422.52</v>
      </c>
      <c r="AL96" s="2">
        <v>48.59</v>
      </c>
      <c r="AM96" s="2">
        <v>0</v>
      </c>
      <c r="AN96" s="2">
        <v>0</v>
      </c>
      <c r="AO96" s="2">
        <v>6373.93</v>
      </c>
      <c r="AP96" s="2">
        <v>0</v>
      </c>
      <c r="AQ96" s="2">
        <v>7.41</v>
      </c>
      <c r="AR96" s="2">
        <v>0</v>
      </c>
      <c r="AS96" s="2">
        <v>0</v>
      </c>
      <c r="AT96" s="2">
        <v>70</v>
      </c>
      <c r="AU96" s="2">
        <v>10</v>
      </c>
      <c r="AV96" s="2">
        <v>1</v>
      </c>
      <c r="AW96" s="2">
        <v>1</v>
      </c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0</v>
      </c>
      <c r="BI96" s="2">
        <v>4</v>
      </c>
      <c r="BJ96" s="2" t="s">
        <v>173</v>
      </c>
      <c r="BM96" s="2">
        <v>0</v>
      </c>
      <c r="BN96" s="2">
        <v>0</v>
      </c>
      <c r="BO96" s="2" t="s">
        <v>3</v>
      </c>
      <c r="BP96" s="2">
        <v>0</v>
      </c>
      <c r="BQ96" s="2">
        <v>1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70</v>
      </c>
      <c r="CA96" s="2">
        <v>10</v>
      </c>
      <c r="CB96" s="2" t="s">
        <v>3</v>
      </c>
      <c r="CE96" s="2">
        <v>0</v>
      </c>
      <c r="CF96" s="2">
        <v>0</v>
      </c>
      <c r="CG96" s="2">
        <v>0</v>
      </c>
      <c r="CM96" s="2">
        <v>0</v>
      </c>
      <c r="CN96" s="2" t="s">
        <v>3</v>
      </c>
      <c r="CO96" s="2">
        <v>0</v>
      </c>
      <c r="CP96" s="2">
        <f t="shared" si="113"/>
        <v>12845.04</v>
      </c>
      <c r="CQ96" s="2">
        <f t="shared" si="114"/>
        <v>48.59</v>
      </c>
      <c r="CR96" s="2">
        <f t="shared" si="134"/>
        <v>0</v>
      </c>
      <c r="CS96" s="2">
        <f t="shared" si="115"/>
        <v>0</v>
      </c>
      <c r="CT96" s="2">
        <f t="shared" si="116"/>
        <v>6373.93</v>
      </c>
      <c r="CU96" s="2">
        <f t="shared" si="117"/>
        <v>0</v>
      </c>
      <c r="CV96" s="2">
        <f t="shared" si="118"/>
        <v>7.41</v>
      </c>
      <c r="CW96" s="2">
        <f t="shared" si="119"/>
        <v>0</v>
      </c>
      <c r="CX96" s="2">
        <f t="shared" si="120"/>
        <v>0</v>
      </c>
      <c r="CY96" s="2">
        <f t="shared" si="121"/>
        <v>8923.5020000000004</v>
      </c>
      <c r="CZ96" s="2">
        <f t="shared" si="122"/>
        <v>1274.7860000000001</v>
      </c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U96" s="2">
        <v>1010</v>
      </c>
      <c r="DV96" s="2" t="s">
        <v>48</v>
      </c>
      <c r="DW96" s="2" t="s">
        <v>48</v>
      </c>
      <c r="DX96" s="2">
        <v>1</v>
      </c>
      <c r="DZ96" s="2" t="s">
        <v>3</v>
      </c>
      <c r="EA96" s="2" t="s">
        <v>3</v>
      </c>
      <c r="EB96" s="2" t="s">
        <v>3</v>
      </c>
      <c r="EC96" s="2" t="s">
        <v>3</v>
      </c>
      <c r="EE96" s="2">
        <v>90740938</v>
      </c>
      <c r="EF96" s="2">
        <v>1</v>
      </c>
      <c r="EG96" s="2" t="s">
        <v>20</v>
      </c>
      <c r="EH96" s="2">
        <v>0</v>
      </c>
      <c r="EI96" s="2" t="s">
        <v>3</v>
      </c>
      <c r="EJ96" s="2">
        <v>4</v>
      </c>
      <c r="EK96" s="2">
        <v>0</v>
      </c>
      <c r="EL96" s="2" t="s">
        <v>21</v>
      </c>
      <c r="EM96" s="2" t="s">
        <v>22</v>
      </c>
      <c r="EO96" s="2" t="s">
        <v>3</v>
      </c>
      <c r="EQ96" s="2">
        <v>0</v>
      </c>
      <c r="ER96" s="2">
        <v>6422.52</v>
      </c>
      <c r="ES96" s="2">
        <v>48.59</v>
      </c>
      <c r="ET96" s="2">
        <v>0</v>
      </c>
      <c r="EU96" s="2">
        <v>0</v>
      </c>
      <c r="EV96" s="2">
        <v>6373.93</v>
      </c>
      <c r="EW96" s="2">
        <v>7.41</v>
      </c>
      <c r="EX96" s="2">
        <v>0</v>
      </c>
      <c r="EY96" s="2">
        <v>0</v>
      </c>
      <c r="FQ96" s="2">
        <v>0</v>
      </c>
      <c r="FR96" s="2">
        <v>0</v>
      </c>
      <c r="FS96" s="2">
        <v>0</v>
      </c>
      <c r="FX96" s="2">
        <v>70</v>
      </c>
      <c r="FY96" s="2">
        <v>10</v>
      </c>
      <c r="GA96" s="2" t="s">
        <v>3</v>
      </c>
      <c r="GD96" s="2">
        <v>0</v>
      </c>
      <c r="GF96" s="2">
        <v>-1826532288</v>
      </c>
      <c r="GG96" s="2">
        <v>2</v>
      </c>
      <c r="GH96" s="2">
        <v>1</v>
      </c>
      <c r="GI96" s="2">
        <v>-2</v>
      </c>
      <c r="GJ96" s="2">
        <v>0</v>
      </c>
      <c r="GK96" s="2">
        <f>ROUND(R96*(R12)/100,2)</f>
        <v>0</v>
      </c>
      <c r="GL96" s="2">
        <f t="shared" si="123"/>
        <v>0</v>
      </c>
      <c r="GM96" s="2">
        <f t="shared" si="124"/>
        <v>23043.33</v>
      </c>
      <c r="GN96" s="2">
        <f t="shared" si="125"/>
        <v>0</v>
      </c>
      <c r="GO96" s="2">
        <f t="shared" si="126"/>
        <v>0</v>
      </c>
      <c r="GP96" s="2">
        <f t="shared" si="127"/>
        <v>23043.33</v>
      </c>
      <c r="GR96" s="2">
        <v>0</v>
      </c>
      <c r="GS96" s="2">
        <v>3</v>
      </c>
      <c r="GT96" s="2">
        <v>0</v>
      </c>
      <c r="GU96" s="2" t="s">
        <v>3</v>
      </c>
      <c r="GV96" s="2">
        <f t="shared" si="128"/>
        <v>0</v>
      </c>
      <c r="GW96" s="2">
        <v>1</v>
      </c>
      <c r="GX96" s="2">
        <f t="shared" si="129"/>
        <v>0</v>
      </c>
      <c r="HA96" s="2">
        <v>0</v>
      </c>
      <c r="HB96" s="2">
        <v>0</v>
      </c>
      <c r="HC96" s="2">
        <f t="shared" si="130"/>
        <v>0</v>
      </c>
      <c r="HE96" s="2" t="s">
        <v>3</v>
      </c>
      <c r="HF96" s="2" t="s">
        <v>3</v>
      </c>
      <c r="HM96" s="2" t="s">
        <v>3</v>
      </c>
      <c r="HN96" s="2" t="s">
        <v>3</v>
      </c>
      <c r="HO96" s="2" t="s">
        <v>3</v>
      </c>
      <c r="HP96" s="2" t="s">
        <v>3</v>
      </c>
      <c r="HQ96" s="2" t="s">
        <v>3</v>
      </c>
      <c r="HS96" s="2">
        <v>0</v>
      </c>
      <c r="IK96" s="2">
        <v>0</v>
      </c>
    </row>
    <row r="97" spans="1:245" x14ac:dyDescent="0.2">
      <c r="A97" s="2">
        <v>18</v>
      </c>
      <c r="B97" s="2">
        <v>1</v>
      </c>
      <c r="C97" s="2">
        <v>207</v>
      </c>
      <c r="E97" s="2" t="s">
        <v>177</v>
      </c>
      <c r="F97" s="2" t="s">
        <v>164</v>
      </c>
      <c r="G97" s="2" t="s">
        <v>165</v>
      </c>
      <c r="H97" s="2" t="s">
        <v>57</v>
      </c>
      <c r="I97" s="2">
        <f>I96*J97</f>
        <v>2</v>
      </c>
      <c r="J97" s="2">
        <v>1</v>
      </c>
      <c r="K97" s="2">
        <v>1</v>
      </c>
      <c r="O97" s="2">
        <f t="shared" si="99"/>
        <v>2705.5</v>
      </c>
      <c r="P97" s="2">
        <f t="shared" si="100"/>
        <v>2705.5</v>
      </c>
      <c r="Q97" s="2">
        <f t="shared" si="101"/>
        <v>0</v>
      </c>
      <c r="R97" s="2">
        <f t="shared" si="102"/>
        <v>0</v>
      </c>
      <c r="S97" s="2">
        <f t="shared" si="103"/>
        <v>0</v>
      </c>
      <c r="T97" s="2">
        <f t="shared" si="104"/>
        <v>0</v>
      </c>
      <c r="U97" s="2">
        <f t="shared" si="105"/>
        <v>0</v>
      </c>
      <c r="V97" s="2">
        <f t="shared" si="106"/>
        <v>0</v>
      </c>
      <c r="W97" s="2">
        <f t="shared" si="107"/>
        <v>0</v>
      </c>
      <c r="X97" s="2">
        <f t="shared" si="108"/>
        <v>0</v>
      </c>
      <c r="Y97" s="2">
        <f t="shared" si="109"/>
        <v>0</v>
      </c>
      <c r="AA97" s="2">
        <v>90973531</v>
      </c>
      <c r="AB97" s="2">
        <f t="shared" si="110"/>
        <v>1352.75</v>
      </c>
      <c r="AC97" s="2">
        <f t="shared" si="98"/>
        <v>1352.75</v>
      </c>
      <c r="AD97" s="2">
        <f t="shared" si="131"/>
        <v>0</v>
      </c>
      <c r="AE97" s="2">
        <f t="shared" si="132"/>
        <v>0</v>
      </c>
      <c r="AF97" s="2">
        <f t="shared" si="132"/>
        <v>0</v>
      </c>
      <c r="AG97" s="2">
        <f t="shared" si="111"/>
        <v>0</v>
      </c>
      <c r="AH97" s="2">
        <f t="shared" si="133"/>
        <v>0</v>
      </c>
      <c r="AI97" s="2">
        <f t="shared" si="133"/>
        <v>0</v>
      </c>
      <c r="AJ97" s="2">
        <f t="shared" si="112"/>
        <v>0</v>
      </c>
      <c r="AK97" s="2">
        <v>1352.75</v>
      </c>
      <c r="AL97" s="2">
        <v>1352.75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70</v>
      </c>
      <c r="AU97" s="2">
        <v>10</v>
      </c>
      <c r="AV97" s="2">
        <v>1</v>
      </c>
      <c r="AW97" s="2">
        <v>1</v>
      </c>
      <c r="AZ97" s="2">
        <v>1</v>
      </c>
      <c r="BA97" s="2">
        <v>1</v>
      </c>
      <c r="BB97" s="2">
        <v>1</v>
      </c>
      <c r="BC97" s="2">
        <v>1</v>
      </c>
      <c r="BD97" s="2" t="s">
        <v>3</v>
      </c>
      <c r="BE97" s="2" t="s">
        <v>3</v>
      </c>
      <c r="BF97" s="2" t="s">
        <v>3</v>
      </c>
      <c r="BG97" s="2" t="s">
        <v>3</v>
      </c>
      <c r="BH97" s="2">
        <v>3</v>
      </c>
      <c r="BI97" s="2">
        <v>4</v>
      </c>
      <c r="BJ97" s="2" t="s">
        <v>3</v>
      </c>
      <c r="BM97" s="2">
        <v>0</v>
      </c>
      <c r="BN97" s="2">
        <v>0</v>
      </c>
      <c r="BO97" s="2" t="s">
        <v>3</v>
      </c>
      <c r="BP97" s="2">
        <v>0</v>
      </c>
      <c r="BQ97" s="2">
        <v>1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3</v>
      </c>
      <c r="BZ97" s="2">
        <v>70</v>
      </c>
      <c r="CA97" s="2">
        <v>10</v>
      </c>
      <c r="CB97" s="2" t="s">
        <v>3</v>
      </c>
      <c r="CE97" s="2">
        <v>0</v>
      </c>
      <c r="CF97" s="2">
        <v>0</v>
      </c>
      <c r="CG97" s="2">
        <v>0</v>
      </c>
      <c r="CM97" s="2">
        <v>0</v>
      </c>
      <c r="CN97" s="2" t="s">
        <v>3</v>
      </c>
      <c r="CO97" s="2">
        <v>0</v>
      </c>
      <c r="CP97" s="2">
        <f t="shared" si="113"/>
        <v>2705.5</v>
      </c>
      <c r="CQ97" s="2">
        <f t="shared" si="114"/>
        <v>1352.75</v>
      </c>
      <c r="CR97" s="2">
        <f t="shared" si="134"/>
        <v>0</v>
      </c>
      <c r="CS97" s="2">
        <f t="shared" si="115"/>
        <v>0</v>
      </c>
      <c r="CT97" s="2">
        <f t="shared" si="116"/>
        <v>0</v>
      </c>
      <c r="CU97" s="2">
        <f t="shared" si="117"/>
        <v>0</v>
      </c>
      <c r="CV97" s="2">
        <f t="shared" si="118"/>
        <v>0</v>
      </c>
      <c r="CW97" s="2">
        <f t="shared" si="119"/>
        <v>0</v>
      </c>
      <c r="CX97" s="2">
        <f t="shared" si="120"/>
        <v>0</v>
      </c>
      <c r="CY97" s="2">
        <f t="shared" si="121"/>
        <v>0</v>
      </c>
      <c r="CZ97" s="2">
        <f t="shared" si="122"/>
        <v>0</v>
      </c>
      <c r="DC97" s="2" t="s">
        <v>3</v>
      </c>
      <c r="DD97" s="2" t="s">
        <v>3</v>
      </c>
      <c r="DE97" s="2" t="s">
        <v>3</v>
      </c>
      <c r="DF97" s="2" t="s">
        <v>3</v>
      </c>
      <c r="DG97" s="2" t="s">
        <v>3</v>
      </c>
      <c r="DH97" s="2" t="s">
        <v>3</v>
      </c>
      <c r="DI97" s="2" t="s">
        <v>3</v>
      </c>
      <c r="DJ97" s="2" t="s">
        <v>3</v>
      </c>
      <c r="DK97" s="2" t="s">
        <v>3</v>
      </c>
      <c r="DL97" s="2" t="s">
        <v>3</v>
      </c>
      <c r="DM97" s="2" t="s">
        <v>3</v>
      </c>
      <c r="DN97" s="2">
        <v>0</v>
      </c>
      <c r="DO97" s="2">
        <v>0</v>
      </c>
      <c r="DP97" s="2">
        <v>1</v>
      </c>
      <c r="DQ97" s="2">
        <v>1</v>
      </c>
      <c r="DU97" s="2">
        <v>1013</v>
      </c>
      <c r="DV97" s="2" t="s">
        <v>57</v>
      </c>
      <c r="DW97" s="2" t="s">
        <v>57</v>
      </c>
      <c r="DX97" s="2">
        <v>1</v>
      </c>
      <c r="DZ97" s="2" t="s">
        <v>3</v>
      </c>
      <c r="EA97" s="2" t="s">
        <v>3</v>
      </c>
      <c r="EB97" s="2" t="s">
        <v>3</v>
      </c>
      <c r="EC97" s="2" t="s">
        <v>3</v>
      </c>
      <c r="EE97" s="2">
        <v>90740938</v>
      </c>
      <c r="EF97" s="2">
        <v>1</v>
      </c>
      <c r="EG97" s="2" t="s">
        <v>20</v>
      </c>
      <c r="EH97" s="2">
        <v>0</v>
      </c>
      <c r="EI97" s="2" t="s">
        <v>3</v>
      </c>
      <c r="EJ97" s="2">
        <v>4</v>
      </c>
      <c r="EK97" s="2">
        <v>0</v>
      </c>
      <c r="EL97" s="2" t="s">
        <v>21</v>
      </c>
      <c r="EM97" s="2" t="s">
        <v>22</v>
      </c>
      <c r="EO97" s="2" t="s">
        <v>3</v>
      </c>
      <c r="EQ97" s="2">
        <v>0</v>
      </c>
      <c r="ER97" s="2">
        <v>1352.75</v>
      </c>
      <c r="ES97" s="2">
        <v>1352.75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Z97" s="2">
        <v>5</v>
      </c>
      <c r="FC97" s="2">
        <v>1</v>
      </c>
      <c r="FD97" s="2">
        <v>18</v>
      </c>
      <c r="FF97" s="2">
        <v>1618</v>
      </c>
      <c r="FQ97" s="2">
        <v>0</v>
      </c>
      <c r="FR97" s="2">
        <v>0</v>
      </c>
      <c r="FS97" s="2">
        <v>0</v>
      </c>
      <c r="FX97" s="2">
        <v>70</v>
      </c>
      <c r="FY97" s="2">
        <v>10</v>
      </c>
      <c r="GA97" s="2" t="s">
        <v>166</v>
      </c>
      <c r="GD97" s="2">
        <v>0</v>
      </c>
      <c r="GF97" s="2">
        <v>-962204834</v>
      </c>
      <c r="GG97" s="2">
        <v>2</v>
      </c>
      <c r="GH97" s="2">
        <v>3</v>
      </c>
      <c r="GI97" s="2">
        <v>-2</v>
      </c>
      <c r="GJ97" s="2">
        <v>0</v>
      </c>
      <c r="GK97" s="2">
        <f>ROUND(R97*(R12)/100,2)</f>
        <v>0</v>
      </c>
      <c r="GL97" s="2">
        <f t="shared" si="123"/>
        <v>0</v>
      </c>
      <c r="GM97" s="2">
        <f t="shared" si="124"/>
        <v>2705.5</v>
      </c>
      <c r="GN97" s="2">
        <f t="shared" si="125"/>
        <v>0</v>
      </c>
      <c r="GO97" s="2">
        <f t="shared" si="126"/>
        <v>0</v>
      </c>
      <c r="GP97" s="2">
        <f t="shared" si="127"/>
        <v>2705.5</v>
      </c>
      <c r="GR97" s="2">
        <v>1</v>
      </c>
      <c r="GS97" s="2">
        <v>1</v>
      </c>
      <c r="GT97" s="2">
        <v>0</v>
      </c>
      <c r="GU97" s="2" t="s">
        <v>3</v>
      </c>
      <c r="GV97" s="2">
        <f t="shared" si="128"/>
        <v>0</v>
      </c>
      <c r="GW97" s="2">
        <v>1</v>
      </c>
      <c r="GX97" s="2">
        <f t="shared" si="129"/>
        <v>0</v>
      </c>
      <c r="HA97" s="2">
        <v>0</v>
      </c>
      <c r="HB97" s="2">
        <v>0</v>
      </c>
      <c r="HC97" s="2">
        <f t="shared" si="130"/>
        <v>0</v>
      </c>
      <c r="HE97" s="2" t="s">
        <v>59</v>
      </c>
      <c r="HF97" s="2" t="s">
        <v>32</v>
      </c>
      <c r="HM97" s="2" t="s">
        <v>3</v>
      </c>
      <c r="HN97" s="2" t="s">
        <v>3</v>
      </c>
      <c r="HO97" s="2" t="s">
        <v>3</v>
      </c>
      <c r="HP97" s="2" t="s">
        <v>3</v>
      </c>
      <c r="HQ97" s="2" t="s">
        <v>3</v>
      </c>
      <c r="HS97" s="2">
        <v>0</v>
      </c>
      <c r="IK97" s="2">
        <v>0</v>
      </c>
    </row>
    <row r="98" spans="1:245" x14ac:dyDescent="0.2">
      <c r="A98" s="2">
        <v>17</v>
      </c>
      <c r="B98" s="2">
        <v>1</v>
      </c>
      <c r="C98" s="2">
        <f>ROW(SmtRes!A208)</f>
        <v>208</v>
      </c>
      <c r="D98" s="2">
        <f>ROW(EtalonRes!A196)</f>
        <v>196</v>
      </c>
      <c r="E98" s="2" t="s">
        <v>3</v>
      </c>
      <c r="F98" s="2" t="s">
        <v>178</v>
      </c>
      <c r="G98" s="2" t="s">
        <v>179</v>
      </c>
      <c r="H98" s="2" t="s">
        <v>48</v>
      </c>
      <c r="I98" s="2">
        <f>ROUND(2,9)</f>
        <v>2</v>
      </c>
      <c r="J98" s="2">
        <v>0</v>
      </c>
      <c r="K98" s="2">
        <f>ROUND(2,9)</f>
        <v>2</v>
      </c>
      <c r="O98" s="2">
        <f t="shared" si="99"/>
        <v>4268.3999999999996</v>
      </c>
      <c r="P98" s="2">
        <f t="shared" si="100"/>
        <v>0</v>
      </c>
      <c r="Q98" s="2">
        <f t="shared" si="101"/>
        <v>0</v>
      </c>
      <c r="R98" s="2">
        <f t="shared" si="102"/>
        <v>0</v>
      </c>
      <c r="S98" s="2">
        <f t="shared" si="103"/>
        <v>4268.3999999999996</v>
      </c>
      <c r="T98" s="2">
        <f t="shared" si="104"/>
        <v>0</v>
      </c>
      <c r="U98" s="2">
        <f t="shared" si="105"/>
        <v>5.8</v>
      </c>
      <c r="V98" s="2">
        <f t="shared" si="106"/>
        <v>0</v>
      </c>
      <c r="W98" s="2">
        <f t="shared" si="107"/>
        <v>0</v>
      </c>
      <c r="X98" s="2">
        <f t="shared" si="108"/>
        <v>2987.88</v>
      </c>
      <c r="Y98" s="2">
        <f t="shared" si="109"/>
        <v>426.84</v>
      </c>
      <c r="AA98" s="2">
        <v>-1</v>
      </c>
      <c r="AB98" s="2">
        <f t="shared" si="110"/>
        <v>2134.1999999999998</v>
      </c>
      <c r="AC98" s="2">
        <f t="shared" si="98"/>
        <v>0</v>
      </c>
      <c r="AD98" s="2">
        <f t="shared" si="131"/>
        <v>0</v>
      </c>
      <c r="AE98" s="2">
        <f t="shared" si="132"/>
        <v>0</v>
      </c>
      <c r="AF98" s="2">
        <f t="shared" si="132"/>
        <v>2134.1999999999998</v>
      </c>
      <c r="AG98" s="2">
        <f t="shared" si="111"/>
        <v>0</v>
      </c>
      <c r="AH98" s="2">
        <f t="shared" si="133"/>
        <v>2.9</v>
      </c>
      <c r="AI98" s="2">
        <f t="shared" si="133"/>
        <v>0</v>
      </c>
      <c r="AJ98" s="2">
        <f t="shared" si="112"/>
        <v>0</v>
      </c>
      <c r="AK98" s="2">
        <v>2134.1999999999998</v>
      </c>
      <c r="AL98" s="2">
        <v>0</v>
      </c>
      <c r="AM98" s="2">
        <v>0</v>
      </c>
      <c r="AN98" s="2">
        <v>0</v>
      </c>
      <c r="AO98" s="2">
        <v>2134.1999999999998</v>
      </c>
      <c r="AP98" s="2">
        <v>0</v>
      </c>
      <c r="AQ98" s="2">
        <v>2.9</v>
      </c>
      <c r="AR98" s="2">
        <v>0</v>
      </c>
      <c r="AS98" s="2">
        <v>0</v>
      </c>
      <c r="AT98" s="2">
        <v>70</v>
      </c>
      <c r="AU98" s="2">
        <v>10</v>
      </c>
      <c r="AV98" s="2">
        <v>1</v>
      </c>
      <c r="AW98" s="2">
        <v>1</v>
      </c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0</v>
      </c>
      <c r="BI98" s="2">
        <v>4</v>
      </c>
      <c r="BJ98" s="2" t="s">
        <v>180</v>
      </c>
      <c r="BM98" s="2">
        <v>0</v>
      </c>
      <c r="BN98" s="2">
        <v>0</v>
      </c>
      <c r="BO98" s="2" t="s">
        <v>3</v>
      </c>
      <c r="BP98" s="2">
        <v>0</v>
      </c>
      <c r="BQ98" s="2">
        <v>1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70</v>
      </c>
      <c r="CA98" s="2">
        <v>10</v>
      </c>
      <c r="CB98" s="2" t="s">
        <v>3</v>
      </c>
      <c r="CE98" s="2">
        <v>0</v>
      </c>
      <c r="CF98" s="2">
        <v>0</v>
      </c>
      <c r="CG98" s="2">
        <v>0</v>
      </c>
      <c r="CM98" s="2">
        <v>0</v>
      </c>
      <c r="CN98" s="2" t="s">
        <v>3</v>
      </c>
      <c r="CO98" s="2">
        <v>0</v>
      </c>
      <c r="CP98" s="2">
        <f t="shared" si="113"/>
        <v>4268.3999999999996</v>
      </c>
      <c r="CQ98" s="2">
        <f t="shared" si="114"/>
        <v>0</v>
      </c>
      <c r="CR98" s="2">
        <f t="shared" si="134"/>
        <v>0</v>
      </c>
      <c r="CS98" s="2">
        <f t="shared" si="115"/>
        <v>0</v>
      </c>
      <c r="CT98" s="2">
        <f t="shared" si="116"/>
        <v>2134.1999999999998</v>
      </c>
      <c r="CU98" s="2">
        <f t="shared" si="117"/>
        <v>0</v>
      </c>
      <c r="CV98" s="2">
        <f t="shared" si="118"/>
        <v>2.9</v>
      </c>
      <c r="CW98" s="2">
        <f t="shared" si="119"/>
        <v>0</v>
      </c>
      <c r="CX98" s="2">
        <f t="shared" si="120"/>
        <v>0</v>
      </c>
      <c r="CY98" s="2">
        <f t="shared" si="121"/>
        <v>2987.88</v>
      </c>
      <c r="CZ98" s="2">
        <f t="shared" si="122"/>
        <v>426.84</v>
      </c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U98" s="2">
        <v>1010</v>
      </c>
      <c r="DV98" s="2" t="s">
        <v>48</v>
      </c>
      <c r="DW98" s="2" t="s">
        <v>48</v>
      </c>
      <c r="DX98" s="2">
        <v>1</v>
      </c>
      <c r="DZ98" s="2" t="s">
        <v>3</v>
      </c>
      <c r="EA98" s="2" t="s">
        <v>3</v>
      </c>
      <c r="EB98" s="2" t="s">
        <v>3</v>
      </c>
      <c r="EC98" s="2" t="s">
        <v>3</v>
      </c>
      <c r="EE98" s="2">
        <v>90740938</v>
      </c>
      <c r="EF98" s="2">
        <v>1</v>
      </c>
      <c r="EG98" s="2" t="s">
        <v>20</v>
      </c>
      <c r="EH98" s="2">
        <v>0</v>
      </c>
      <c r="EI98" s="2" t="s">
        <v>3</v>
      </c>
      <c r="EJ98" s="2">
        <v>4</v>
      </c>
      <c r="EK98" s="2">
        <v>0</v>
      </c>
      <c r="EL98" s="2" t="s">
        <v>21</v>
      </c>
      <c r="EM98" s="2" t="s">
        <v>22</v>
      </c>
      <c r="EO98" s="2" t="s">
        <v>3</v>
      </c>
      <c r="EQ98" s="2">
        <v>1024</v>
      </c>
      <c r="ER98" s="2">
        <v>2134.1999999999998</v>
      </c>
      <c r="ES98" s="2">
        <v>0</v>
      </c>
      <c r="ET98" s="2">
        <v>0</v>
      </c>
      <c r="EU98" s="2">
        <v>0</v>
      </c>
      <c r="EV98" s="2">
        <v>2134.1999999999998</v>
      </c>
      <c r="EW98" s="2">
        <v>2.9</v>
      </c>
      <c r="EX98" s="2">
        <v>0</v>
      </c>
      <c r="EY98" s="2">
        <v>0</v>
      </c>
      <c r="FQ98" s="2">
        <v>0</v>
      </c>
      <c r="FR98" s="2">
        <v>0</v>
      </c>
      <c r="FS98" s="2">
        <v>0</v>
      </c>
      <c r="FX98" s="2">
        <v>70</v>
      </c>
      <c r="FY98" s="2">
        <v>10</v>
      </c>
      <c r="GA98" s="2" t="s">
        <v>3</v>
      </c>
      <c r="GD98" s="2">
        <v>0</v>
      </c>
      <c r="GF98" s="2">
        <v>1171461146</v>
      </c>
      <c r="GG98" s="2">
        <v>2</v>
      </c>
      <c r="GH98" s="2">
        <v>1</v>
      </c>
      <c r="GI98" s="2">
        <v>-2</v>
      </c>
      <c r="GJ98" s="2">
        <v>0</v>
      </c>
      <c r="GK98" s="2">
        <f>ROUND(R98*(R12)/100,2)</f>
        <v>0</v>
      </c>
      <c r="GL98" s="2">
        <f t="shared" si="123"/>
        <v>0</v>
      </c>
      <c r="GM98" s="2">
        <f t="shared" si="124"/>
        <v>7683.12</v>
      </c>
      <c r="GN98" s="2">
        <f t="shared" si="125"/>
        <v>0</v>
      </c>
      <c r="GO98" s="2">
        <f t="shared" si="126"/>
        <v>0</v>
      </c>
      <c r="GP98" s="2">
        <f t="shared" si="127"/>
        <v>7683.12</v>
      </c>
      <c r="GR98" s="2">
        <v>0</v>
      </c>
      <c r="GS98" s="2">
        <v>3</v>
      </c>
      <c r="GT98" s="2">
        <v>0</v>
      </c>
      <c r="GU98" s="2" t="s">
        <v>3</v>
      </c>
      <c r="GV98" s="2">
        <f t="shared" si="128"/>
        <v>0</v>
      </c>
      <c r="GW98" s="2">
        <v>1</v>
      </c>
      <c r="GX98" s="2">
        <f t="shared" si="129"/>
        <v>0</v>
      </c>
      <c r="HA98" s="2">
        <v>0</v>
      </c>
      <c r="HB98" s="2">
        <v>0</v>
      </c>
      <c r="HC98" s="2">
        <f t="shared" si="130"/>
        <v>0</v>
      </c>
      <c r="HE98" s="2" t="s">
        <v>3</v>
      </c>
      <c r="HF98" s="2" t="s">
        <v>3</v>
      </c>
      <c r="HM98" s="2" t="s">
        <v>3</v>
      </c>
      <c r="HN98" s="2" t="s">
        <v>3</v>
      </c>
      <c r="HO98" s="2" t="s">
        <v>3</v>
      </c>
      <c r="HP98" s="2" t="s">
        <v>3</v>
      </c>
      <c r="HQ98" s="2" t="s">
        <v>3</v>
      </c>
      <c r="HS98" s="2">
        <v>0</v>
      </c>
      <c r="IK98" s="2">
        <v>0</v>
      </c>
    </row>
    <row r="99" spans="1:245" x14ac:dyDescent="0.2">
      <c r="A99" s="2">
        <v>17</v>
      </c>
      <c r="B99" s="2">
        <v>1</v>
      </c>
      <c r="C99" s="2">
        <f>ROW(SmtRes!A212)</f>
        <v>212</v>
      </c>
      <c r="D99" s="2">
        <f>ROW(EtalonRes!A199)</f>
        <v>199</v>
      </c>
      <c r="E99" s="2" t="s">
        <v>3</v>
      </c>
      <c r="F99" s="2" t="s">
        <v>29</v>
      </c>
      <c r="G99" s="2" t="s">
        <v>181</v>
      </c>
      <c r="H99" s="2" t="s">
        <v>16</v>
      </c>
      <c r="I99" s="2">
        <v>2</v>
      </c>
      <c r="J99" s="2">
        <v>0</v>
      </c>
      <c r="K99" s="2">
        <v>2</v>
      </c>
      <c r="O99" s="2">
        <f t="shared" si="99"/>
        <v>2697.29</v>
      </c>
      <c r="P99" s="2">
        <f t="shared" si="100"/>
        <v>1.82</v>
      </c>
      <c r="Q99" s="2">
        <f t="shared" si="101"/>
        <v>7.6</v>
      </c>
      <c r="R99" s="2">
        <f t="shared" si="102"/>
        <v>0.11</v>
      </c>
      <c r="S99" s="2">
        <f t="shared" si="103"/>
        <v>2687.87</v>
      </c>
      <c r="T99" s="2">
        <f t="shared" si="104"/>
        <v>0</v>
      </c>
      <c r="U99" s="2">
        <f t="shared" si="105"/>
        <v>3.9060000000000006</v>
      </c>
      <c r="V99" s="2">
        <f t="shared" si="106"/>
        <v>0</v>
      </c>
      <c r="W99" s="2">
        <f t="shared" si="107"/>
        <v>0</v>
      </c>
      <c r="X99" s="2">
        <f t="shared" si="108"/>
        <v>1881.51</v>
      </c>
      <c r="Y99" s="2">
        <f t="shared" si="109"/>
        <v>268.79000000000002</v>
      </c>
      <c r="AA99" s="2">
        <v>-1</v>
      </c>
      <c r="AB99" s="2">
        <f t="shared" si="110"/>
        <v>1348.6479999999999</v>
      </c>
      <c r="AC99" s="2">
        <f t="shared" si="98"/>
        <v>0.91</v>
      </c>
      <c r="AD99" s="2">
        <f>ROUND(((((ET99*1.05))-((EU99*1.05)))+AE99),6)</f>
        <v>3.8010000000000002</v>
      </c>
      <c r="AE99" s="2">
        <f>ROUND(((EU99*1.05)),6)</f>
        <v>5.2499999999999998E-2</v>
      </c>
      <c r="AF99" s="2">
        <f>ROUND(((EV99*1.05)),6)</f>
        <v>1343.9369999999999</v>
      </c>
      <c r="AG99" s="2">
        <f t="shared" si="111"/>
        <v>0</v>
      </c>
      <c r="AH99" s="2">
        <f>((EW99*1.05))</f>
        <v>1.9530000000000003</v>
      </c>
      <c r="AI99" s="2">
        <f>((EX99*1.05))</f>
        <v>0</v>
      </c>
      <c r="AJ99" s="2">
        <f t="shared" si="112"/>
        <v>0</v>
      </c>
      <c r="AK99" s="2">
        <v>1284.47</v>
      </c>
      <c r="AL99" s="2">
        <v>0.91</v>
      </c>
      <c r="AM99" s="2">
        <v>3.62</v>
      </c>
      <c r="AN99" s="2">
        <v>0.05</v>
      </c>
      <c r="AO99" s="2">
        <v>1279.94</v>
      </c>
      <c r="AP99" s="2">
        <v>0</v>
      </c>
      <c r="AQ99" s="2">
        <v>1.86</v>
      </c>
      <c r="AR99" s="2">
        <v>0</v>
      </c>
      <c r="AS99" s="2">
        <v>0</v>
      </c>
      <c r="AT99" s="2">
        <v>70</v>
      </c>
      <c r="AU99" s="2">
        <v>10</v>
      </c>
      <c r="AV99" s="2">
        <v>1</v>
      </c>
      <c r="AW99" s="2">
        <v>1</v>
      </c>
      <c r="AZ99" s="2">
        <v>1</v>
      </c>
      <c r="BA99" s="2">
        <v>1</v>
      </c>
      <c r="BB99" s="2">
        <v>1</v>
      </c>
      <c r="BC99" s="2">
        <v>1</v>
      </c>
      <c r="BD99" s="2" t="s">
        <v>3</v>
      </c>
      <c r="BE99" s="2" t="s">
        <v>3</v>
      </c>
      <c r="BF99" s="2" t="s">
        <v>3</v>
      </c>
      <c r="BG99" s="2" t="s">
        <v>3</v>
      </c>
      <c r="BH99" s="2">
        <v>0</v>
      </c>
      <c r="BI99" s="2">
        <v>4</v>
      </c>
      <c r="BJ99" s="2" t="s">
        <v>31</v>
      </c>
      <c r="BM99" s="2">
        <v>0</v>
      </c>
      <c r="BN99" s="2">
        <v>0</v>
      </c>
      <c r="BO99" s="2" t="s">
        <v>3</v>
      </c>
      <c r="BP99" s="2">
        <v>0</v>
      </c>
      <c r="BQ99" s="2">
        <v>1</v>
      </c>
      <c r="BR99" s="2">
        <v>0</v>
      </c>
      <c r="BS99" s="2">
        <v>1</v>
      </c>
      <c r="BT99" s="2">
        <v>1</v>
      </c>
      <c r="BU99" s="2">
        <v>1</v>
      </c>
      <c r="BV99" s="2">
        <v>1</v>
      </c>
      <c r="BW99" s="2">
        <v>1</v>
      </c>
      <c r="BX99" s="2">
        <v>1</v>
      </c>
      <c r="BY99" s="2" t="s">
        <v>3</v>
      </c>
      <c r="BZ99" s="2">
        <v>70</v>
      </c>
      <c r="CA99" s="2">
        <v>10</v>
      </c>
      <c r="CB99" s="2" t="s">
        <v>3</v>
      </c>
      <c r="CE99" s="2">
        <v>0</v>
      </c>
      <c r="CF99" s="2">
        <v>0</v>
      </c>
      <c r="CG99" s="2">
        <v>0</v>
      </c>
      <c r="CM99" s="2">
        <v>0</v>
      </c>
      <c r="CN99" s="2" t="s">
        <v>18</v>
      </c>
      <c r="CO99" s="2">
        <v>0</v>
      </c>
      <c r="CP99" s="2">
        <f t="shared" si="113"/>
        <v>2697.29</v>
      </c>
      <c r="CQ99" s="2">
        <f t="shared" si="114"/>
        <v>0.91</v>
      </c>
      <c r="CR99" s="2">
        <f>(((((ET99*1.05))*BB99-((EU99*1.05))*BS99)+AE99*BS99)*AV99)</f>
        <v>3.8010000000000002</v>
      </c>
      <c r="CS99" s="2">
        <f t="shared" si="115"/>
        <v>5.2499999999999998E-2</v>
      </c>
      <c r="CT99" s="2">
        <f t="shared" si="116"/>
        <v>1343.9369999999999</v>
      </c>
      <c r="CU99" s="2">
        <f t="shared" si="117"/>
        <v>0</v>
      </c>
      <c r="CV99" s="2">
        <f t="shared" si="118"/>
        <v>1.9530000000000003</v>
      </c>
      <c r="CW99" s="2">
        <f t="shared" si="119"/>
        <v>0</v>
      </c>
      <c r="CX99" s="2">
        <f t="shared" si="120"/>
        <v>0</v>
      </c>
      <c r="CY99" s="2">
        <f t="shared" si="121"/>
        <v>1881.509</v>
      </c>
      <c r="CZ99" s="2">
        <f t="shared" si="122"/>
        <v>268.78699999999998</v>
      </c>
      <c r="DB99" s="2">
        <v>42</v>
      </c>
      <c r="DC99" s="2" t="s">
        <v>3</v>
      </c>
      <c r="DD99" s="2" t="s">
        <v>3</v>
      </c>
      <c r="DE99" s="2" t="s">
        <v>19</v>
      </c>
      <c r="DF99" s="2" t="s">
        <v>19</v>
      </c>
      <c r="DG99" s="2" t="s">
        <v>19</v>
      </c>
      <c r="DH99" s="2" t="s">
        <v>3</v>
      </c>
      <c r="DI99" s="2" t="s">
        <v>19</v>
      </c>
      <c r="DJ99" s="2" t="s">
        <v>19</v>
      </c>
      <c r="DK99" s="2" t="s">
        <v>3</v>
      </c>
      <c r="DL99" s="2" t="s">
        <v>3</v>
      </c>
      <c r="DM99" s="2" t="s">
        <v>3</v>
      </c>
      <c r="DN99" s="2">
        <v>0</v>
      </c>
      <c r="DO99" s="2">
        <v>0</v>
      </c>
      <c r="DP99" s="2">
        <v>1</v>
      </c>
      <c r="DQ99" s="2">
        <v>1</v>
      </c>
      <c r="DU99" s="2">
        <v>1013</v>
      </c>
      <c r="DV99" s="2" t="s">
        <v>16</v>
      </c>
      <c r="DW99" s="2" t="s">
        <v>16</v>
      </c>
      <c r="DX99" s="2">
        <v>1</v>
      </c>
      <c r="DZ99" s="2" t="s">
        <v>3</v>
      </c>
      <c r="EA99" s="2" t="s">
        <v>3</v>
      </c>
      <c r="EB99" s="2" t="s">
        <v>3</v>
      </c>
      <c r="EC99" s="2" t="s">
        <v>3</v>
      </c>
      <c r="EE99" s="2">
        <v>90740938</v>
      </c>
      <c r="EF99" s="2">
        <v>1</v>
      </c>
      <c r="EG99" s="2" t="s">
        <v>20</v>
      </c>
      <c r="EH99" s="2">
        <v>0</v>
      </c>
      <c r="EI99" s="2" t="s">
        <v>3</v>
      </c>
      <c r="EJ99" s="2">
        <v>4</v>
      </c>
      <c r="EK99" s="2">
        <v>0</v>
      </c>
      <c r="EL99" s="2" t="s">
        <v>21</v>
      </c>
      <c r="EM99" s="2" t="s">
        <v>22</v>
      </c>
      <c r="EO99" s="2" t="s">
        <v>23</v>
      </c>
      <c r="EQ99" s="2">
        <v>1024</v>
      </c>
      <c r="ER99" s="2">
        <v>1284.47</v>
      </c>
      <c r="ES99" s="2">
        <v>0.91</v>
      </c>
      <c r="ET99" s="2">
        <v>3.62</v>
      </c>
      <c r="EU99" s="2">
        <v>0.05</v>
      </c>
      <c r="EV99" s="2">
        <v>1279.94</v>
      </c>
      <c r="EW99" s="2">
        <v>1.86</v>
      </c>
      <c r="EX99" s="2">
        <v>0</v>
      </c>
      <c r="EY99" s="2">
        <v>0</v>
      </c>
      <c r="FQ99" s="2">
        <v>0</v>
      </c>
      <c r="FR99" s="2">
        <v>0</v>
      </c>
      <c r="FS99" s="2">
        <v>0</v>
      </c>
      <c r="FX99" s="2">
        <v>70</v>
      </c>
      <c r="FY99" s="2">
        <v>10</v>
      </c>
      <c r="GA99" s="2" t="s">
        <v>3</v>
      </c>
      <c r="GD99" s="2">
        <v>0</v>
      </c>
      <c r="GF99" s="2">
        <v>364388442</v>
      </c>
      <c r="GG99" s="2">
        <v>2</v>
      </c>
      <c r="GH99" s="2">
        <v>1</v>
      </c>
      <c r="GI99" s="2">
        <v>-2</v>
      </c>
      <c r="GJ99" s="2">
        <v>0</v>
      </c>
      <c r="GK99" s="2">
        <f>ROUND(R99*(R12)/100,2)</f>
        <v>0.12</v>
      </c>
      <c r="GL99" s="2">
        <f t="shared" si="123"/>
        <v>0</v>
      </c>
      <c r="GM99" s="2">
        <f t="shared" si="124"/>
        <v>4847.71</v>
      </c>
      <c r="GN99" s="2">
        <f t="shared" si="125"/>
        <v>0</v>
      </c>
      <c r="GO99" s="2">
        <f t="shared" si="126"/>
        <v>0</v>
      </c>
      <c r="GP99" s="2">
        <f t="shared" si="127"/>
        <v>4847.71</v>
      </c>
      <c r="GR99" s="2">
        <v>0</v>
      </c>
      <c r="GS99" s="2">
        <v>3</v>
      </c>
      <c r="GT99" s="2">
        <v>0</v>
      </c>
      <c r="GU99" s="2" t="s">
        <v>3</v>
      </c>
      <c r="GV99" s="2">
        <f t="shared" si="128"/>
        <v>0</v>
      </c>
      <c r="GW99" s="2">
        <v>1</v>
      </c>
      <c r="GX99" s="2">
        <f t="shared" si="129"/>
        <v>0</v>
      </c>
      <c r="HA99" s="2">
        <v>0</v>
      </c>
      <c r="HB99" s="2">
        <v>0</v>
      </c>
      <c r="HC99" s="2">
        <f t="shared" si="130"/>
        <v>0</v>
      </c>
      <c r="HE99" s="2" t="s">
        <v>3</v>
      </c>
      <c r="HF99" s="2" t="s">
        <v>3</v>
      </c>
      <c r="HM99" s="2" t="s">
        <v>3</v>
      </c>
      <c r="HN99" s="2" t="s">
        <v>3</v>
      </c>
      <c r="HO99" s="2" t="s">
        <v>3</v>
      </c>
      <c r="HP99" s="2" t="s">
        <v>3</v>
      </c>
      <c r="HQ99" s="2" t="s">
        <v>3</v>
      </c>
      <c r="HS99" s="2">
        <v>0</v>
      </c>
      <c r="IK99" s="2">
        <v>0</v>
      </c>
    </row>
    <row r="100" spans="1:245" x14ac:dyDescent="0.2">
      <c r="A100" s="2">
        <v>18</v>
      </c>
      <c r="B100" s="2">
        <v>1</v>
      </c>
      <c r="C100" s="2">
        <v>212</v>
      </c>
      <c r="E100" s="2" t="s">
        <v>3</v>
      </c>
      <c r="F100" s="2" t="s">
        <v>164</v>
      </c>
      <c r="G100" s="2" t="s">
        <v>165</v>
      </c>
      <c r="H100" s="2" t="s">
        <v>57</v>
      </c>
      <c r="I100" s="2">
        <f>I99*J100</f>
        <v>2</v>
      </c>
      <c r="J100" s="2">
        <v>1</v>
      </c>
      <c r="K100" s="2">
        <v>1</v>
      </c>
      <c r="O100" s="2">
        <f t="shared" si="99"/>
        <v>2705.5</v>
      </c>
      <c r="P100" s="2">
        <f t="shared" si="100"/>
        <v>2705.5</v>
      </c>
      <c r="Q100" s="2">
        <f t="shared" si="101"/>
        <v>0</v>
      </c>
      <c r="R100" s="2">
        <f t="shared" si="102"/>
        <v>0</v>
      </c>
      <c r="S100" s="2">
        <f t="shared" si="103"/>
        <v>0</v>
      </c>
      <c r="T100" s="2">
        <f t="shared" si="104"/>
        <v>0</v>
      </c>
      <c r="U100" s="2">
        <f t="shared" si="105"/>
        <v>0</v>
      </c>
      <c r="V100" s="2">
        <f t="shared" si="106"/>
        <v>0</v>
      </c>
      <c r="W100" s="2">
        <f t="shared" si="107"/>
        <v>0</v>
      </c>
      <c r="X100" s="2">
        <f t="shared" si="108"/>
        <v>0</v>
      </c>
      <c r="Y100" s="2">
        <f t="shared" si="109"/>
        <v>0</v>
      </c>
      <c r="AA100" s="2">
        <v>-1</v>
      </c>
      <c r="AB100" s="2">
        <f t="shared" si="110"/>
        <v>1352.75</v>
      </c>
      <c r="AC100" s="2">
        <f t="shared" si="98"/>
        <v>1352.75</v>
      </c>
      <c r="AD100" s="2">
        <f>ROUND((((ET100)-(EU100))+AE100),6)</f>
        <v>0</v>
      </c>
      <c r="AE100" s="2">
        <f>ROUND((EU100),6)</f>
        <v>0</v>
      </c>
      <c r="AF100" s="2">
        <f>ROUND((EV100),6)</f>
        <v>0</v>
      </c>
      <c r="AG100" s="2">
        <f t="shared" si="111"/>
        <v>0</v>
      </c>
      <c r="AH100" s="2">
        <f>(EW100)</f>
        <v>0</v>
      </c>
      <c r="AI100" s="2">
        <f>(EX100)</f>
        <v>0</v>
      </c>
      <c r="AJ100" s="2">
        <f t="shared" si="112"/>
        <v>0</v>
      </c>
      <c r="AK100" s="2">
        <v>1352.75</v>
      </c>
      <c r="AL100" s="2">
        <v>1352.75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70</v>
      </c>
      <c r="AU100" s="2">
        <v>10</v>
      </c>
      <c r="AV100" s="2">
        <v>1</v>
      </c>
      <c r="AW100" s="2">
        <v>1</v>
      </c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4</v>
      </c>
      <c r="BJ100" s="2" t="s">
        <v>3</v>
      </c>
      <c r="BM100" s="2">
        <v>0</v>
      </c>
      <c r="BN100" s="2">
        <v>0</v>
      </c>
      <c r="BO100" s="2" t="s">
        <v>3</v>
      </c>
      <c r="BP100" s="2">
        <v>0</v>
      </c>
      <c r="BQ100" s="2">
        <v>1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70</v>
      </c>
      <c r="CA100" s="2">
        <v>10</v>
      </c>
      <c r="CB100" s="2" t="s">
        <v>3</v>
      </c>
      <c r="CE100" s="2">
        <v>0</v>
      </c>
      <c r="CF100" s="2">
        <v>0</v>
      </c>
      <c r="CG100" s="2">
        <v>0</v>
      </c>
      <c r="CM100" s="2">
        <v>0</v>
      </c>
      <c r="CN100" s="2" t="s">
        <v>3</v>
      </c>
      <c r="CO100" s="2">
        <v>0</v>
      </c>
      <c r="CP100" s="2">
        <f t="shared" si="113"/>
        <v>2705.5</v>
      </c>
      <c r="CQ100" s="2">
        <f t="shared" si="114"/>
        <v>1352.75</v>
      </c>
      <c r="CR100" s="2">
        <f>((((ET100)*BB100-(EU100)*BS100)+AE100*BS100)*AV100)</f>
        <v>0</v>
      </c>
      <c r="CS100" s="2">
        <f t="shared" si="115"/>
        <v>0</v>
      </c>
      <c r="CT100" s="2">
        <f t="shared" si="116"/>
        <v>0</v>
      </c>
      <c r="CU100" s="2">
        <f t="shared" si="117"/>
        <v>0</v>
      </c>
      <c r="CV100" s="2">
        <f t="shared" si="118"/>
        <v>0</v>
      </c>
      <c r="CW100" s="2">
        <f t="shared" si="119"/>
        <v>0</v>
      </c>
      <c r="CX100" s="2">
        <f t="shared" si="120"/>
        <v>0</v>
      </c>
      <c r="CY100" s="2">
        <f t="shared" si="121"/>
        <v>0</v>
      </c>
      <c r="CZ100" s="2">
        <f t="shared" si="122"/>
        <v>0</v>
      </c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U100" s="2">
        <v>1013</v>
      </c>
      <c r="DV100" s="2" t="s">
        <v>57</v>
      </c>
      <c r="DW100" s="2" t="s">
        <v>57</v>
      </c>
      <c r="DX100" s="2">
        <v>1</v>
      </c>
      <c r="DZ100" s="2" t="s">
        <v>3</v>
      </c>
      <c r="EA100" s="2" t="s">
        <v>3</v>
      </c>
      <c r="EB100" s="2" t="s">
        <v>3</v>
      </c>
      <c r="EC100" s="2" t="s">
        <v>3</v>
      </c>
      <c r="EE100" s="2">
        <v>90740938</v>
      </c>
      <c r="EF100" s="2">
        <v>1</v>
      </c>
      <c r="EG100" s="2" t="s">
        <v>20</v>
      </c>
      <c r="EH100" s="2">
        <v>0</v>
      </c>
      <c r="EI100" s="2" t="s">
        <v>3</v>
      </c>
      <c r="EJ100" s="2">
        <v>4</v>
      </c>
      <c r="EK100" s="2">
        <v>0</v>
      </c>
      <c r="EL100" s="2" t="s">
        <v>21</v>
      </c>
      <c r="EM100" s="2" t="s">
        <v>22</v>
      </c>
      <c r="EO100" s="2" t="s">
        <v>3</v>
      </c>
      <c r="EQ100" s="2">
        <v>1024</v>
      </c>
      <c r="ER100" s="2">
        <v>1352.75</v>
      </c>
      <c r="ES100" s="2">
        <v>1352.75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Z100" s="2">
        <v>5</v>
      </c>
      <c r="FC100" s="2">
        <v>1</v>
      </c>
      <c r="FD100" s="2">
        <v>18</v>
      </c>
      <c r="FF100" s="2">
        <v>1618</v>
      </c>
      <c r="FQ100" s="2">
        <v>0</v>
      </c>
      <c r="FR100" s="2">
        <v>0</v>
      </c>
      <c r="FS100" s="2">
        <v>0</v>
      </c>
      <c r="FX100" s="2">
        <v>70</v>
      </c>
      <c r="FY100" s="2">
        <v>10</v>
      </c>
      <c r="GA100" s="2" t="s">
        <v>166</v>
      </c>
      <c r="GD100" s="2">
        <v>0</v>
      </c>
      <c r="GF100" s="2">
        <v>-962204834</v>
      </c>
      <c r="GG100" s="2">
        <v>2</v>
      </c>
      <c r="GH100" s="2">
        <v>3</v>
      </c>
      <c r="GI100" s="2">
        <v>-2</v>
      </c>
      <c r="GJ100" s="2">
        <v>0</v>
      </c>
      <c r="GK100" s="2">
        <f>ROUND(R100*(R12)/100,2)</f>
        <v>0</v>
      </c>
      <c r="GL100" s="2">
        <f t="shared" si="123"/>
        <v>0</v>
      </c>
      <c r="GM100" s="2">
        <f t="shared" si="124"/>
        <v>2705.5</v>
      </c>
      <c r="GN100" s="2">
        <f t="shared" si="125"/>
        <v>0</v>
      </c>
      <c r="GO100" s="2">
        <f t="shared" si="126"/>
        <v>0</v>
      </c>
      <c r="GP100" s="2">
        <f t="shared" si="127"/>
        <v>2705.5</v>
      </c>
      <c r="GR100" s="2">
        <v>1</v>
      </c>
      <c r="GS100" s="2">
        <v>1</v>
      </c>
      <c r="GT100" s="2">
        <v>0</v>
      </c>
      <c r="GU100" s="2" t="s">
        <v>3</v>
      </c>
      <c r="GV100" s="2">
        <f t="shared" si="128"/>
        <v>0</v>
      </c>
      <c r="GW100" s="2">
        <v>1</v>
      </c>
      <c r="GX100" s="2">
        <f t="shared" si="129"/>
        <v>0</v>
      </c>
      <c r="HA100" s="2">
        <v>0</v>
      </c>
      <c r="HB100" s="2">
        <v>0</v>
      </c>
      <c r="HC100" s="2">
        <f t="shared" si="130"/>
        <v>0</v>
      </c>
      <c r="HE100" s="2" t="s">
        <v>59</v>
      </c>
      <c r="HF100" s="2" t="s">
        <v>32</v>
      </c>
      <c r="HM100" s="2" t="s">
        <v>3</v>
      </c>
      <c r="HN100" s="2" t="s">
        <v>3</v>
      </c>
      <c r="HO100" s="2" t="s">
        <v>3</v>
      </c>
      <c r="HP100" s="2" t="s">
        <v>3</v>
      </c>
      <c r="HQ100" s="2" t="s">
        <v>3</v>
      </c>
      <c r="HS100" s="2">
        <v>0</v>
      </c>
      <c r="IK100" s="2">
        <v>0</v>
      </c>
    </row>
    <row r="101" spans="1:245" x14ac:dyDescent="0.2">
      <c r="A101" s="2">
        <v>17</v>
      </c>
      <c r="B101" s="2">
        <v>1</v>
      </c>
      <c r="C101" s="2">
        <f>ROW(SmtRes!A214)</f>
        <v>214</v>
      </c>
      <c r="D101" s="2">
        <f>ROW(EtalonRes!A201)</f>
        <v>201</v>
      </c>
      <c r="E101" s="2" t="s">
        <v>3</v>
      </c>
      <c r="F101" s="2" t="s">
        <v>33</v>
      </c>
      <c r="G101" s="2" t="s">
        <v>34</v>
      </c>
      <c r="H101" s="2" t="s">
        <v>16</v>
      </c>
      <c r="I101" s="2">
        <v>2</v>
      </c>
      <c r="J101" s="2">
        <v>0</v>
      </c>
      <c r="K101" s="2">
        <v>2</v>
      </c>
      <c r="O101" s="2">
        <f t="shared" si="99"/>
        <v>1330.71</v>
      </c>
      <c r="P101" s="2">
        <f t="shared" si="100"/>
        <v>1.22</v>
      </c>
      <c r="Q101" s="2">
        <f t="shared" si="101"/>
        <v>0</v>
      </c>
      <c r="R101" s="2">
        <f t="shared" si="102"/>
        <v>0</v>
      </c>
      <c r="S101" s="2">
        <f t="shared" si="103"/>
        <v>1329.49</v>
      </c>
      <c r="T101" s="2">
        <f t="shared" si="104"/>
        <v>0</v>
      </c>
      <c r="U101" s="2">
        <f t="shared" si="105"/>
        <v>1.9320000000000002</v>
      </c>
      <c r="V101" s="2">
        <f t="shared" si="106"/>
        <v>0</v>
      </c>
      <c r="W101" s="2">
        <f t="shared" si="107"/>
        <v>0</v>
      </c>
      <c r="X101" s="2">
        <f t="shared" si="108"/>
        <v>930.64</v>
      </c>
      <c r="Y101" s="2">
        <f t="shared" si="109"/>
        <v>132.94999999999999</v>
      </c>
      <c r="AA101" s="2">
        <v>-1</v>
      </c>
      <c r="AB101" s="2">
        <f t="shared" si="110"/>
        <v>665.35450000000003</v>
      </c>
      <c r="AC101" s="2">
        <f t="shared" si="98"/>
        <v>0.61</v>
      </c>
      <c r="AD101" s="2">
        <f>ROUND(((((ET101*1.05))-((EU101*1.05)))+AE101),6)</f>
        <v>0</v>
      </c>
      <c r="AE101" s="2">
        <f>ROUND(((EU101*1.05)),6)</f>
        <v>0</v>
      </c>
      <c r="AF101" s="2">
        <f>ROUND(((EV101*1.05)),6)</f>
        <v>664.74450000000002</v>
      </c>
      <c r="AG101" s="2">
        <f t="shared" si="111"/>
        <v>0</v>
      </c>
      <c r="AH101" s="2">
        <f>((EW101*1.05))</f>
        <v>0.96600000000000008</v>
      </c>
      <c r="AI101" s="2">
        <f>((EX101*1.05))</f>
        <v>0</v>
      </c>
      <c r="AJ101" s="2">
        <f t="shared" si="112"/>
        <v>0</v>
      </c>
      <c r="AK101" s="2">
        <v>633.70000000000005</v>
      </c>
      <c r="AL101" s="2">
        <v>0.61</v>
      </c>
      <c r="AM101" s="2">
        <v>0</v>
      </c>
      <c r="AN101" s="2">
        <v>0</v>
      </c>
      <c r="AO101" s="2">
        <v>633.09</v>
      </c>
      <c r="AP101" s="2">
        <v>0</v>
      </c>
      <c r="AQ101" s="2">
        <v>0.92</v>
      </c>
      <c r="AR101" s="2">
        <v>0</v>
      </c>
      <c r="AS101" s="2">
        <v>0</v>
      </c>
      <c r="AT101" s="2">
        <v>70</v>
      </c>
      <c r="AU101" s="2">
        <v>10</v>
      </c>
      <c r="AV101" s="2">
        <v>1</v>
      </c>
      <c r="AW101" s="2">
        <v>1</v>
      </c>
      <c r="AZ101" s="2">
        <v>1</v>
      </c>
      <c r="BA101" s="2">
        <v>1</v>
      </c>
      <c r="BB101" s="2">
        <v>1</v>
      </c>
      <c r="BC101" s="2">
        <v>1</v>
      </c>
      <c r="BD101" s="2" t="s">
        <v>3</v>
      </c>
      <c r="BE101" s="2" t="s">
        <v>3</v>
      </c>
      <c r="BF101" s="2" t="s">
        <v>3</v>
      </c>
      <c r="BG101" s="2" t="s">
        <v>3</v>
      </c>
      <c r="BH101" s="2">
        <v>0</v>
      </c>
      <c r="BI101" s="2">
        <v>4</v>
      </c>
      <c r="BJ101" s="2" t="s">
        <v>35</v>
      </c>
      <c r="BM101" s="2">
        <v>0</v>
      </c>
      <c r="BN101" s="2">
        <v>0</v>
      </c>
      <c r="BO101" s="2" t="s">
        <v>3</v>
      </c>
      <c r="BP101" s="2">
        <v>0</v>
      </c>
      <c r="BQ101" s="2">
        <v>1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3</v>
      </c>
      <c r="BZ101" s="2">
        <v>70</v>
      </c>
      <c r="CA101" s="2">
        <v>10</v>
      </c>
      <c r="CB101" s="2" t="s">
        <v>3</v>
      </c>
      <c r="CE101" s="2">
        <v>0</v>
      </c>
      <c r="CF101" s="2">
        <v>0</v>
      </c>
      <c r="CG101" s="2">
        <v>0</v>
      </c>
      <c r="CM101" s="2">
        <v>0</v>
      </c>
      <c r="CN101" s="2" t="s">
        <v>18</v>
      </c>
      <c r="CO101" s="2">
        <v>0</v>
      </c>
      <c r="CP101" s="2">
        <f t="shared" si="113"/>
        <v>1330.71</v>
      </c>
      <c r="CQ101" s="2">
        <f t="shared" si="114"/>
        <v>0.61</v>
      </c>
      <c r="CR101" s="2">
        <f>(((((ET101*1.05))*BB101-((EU101*1.05))*BS101)+AE101*BS101)*AV101)</f>
        <v>0</v>
      </c>
      <c r="CS101" s="2">
        <f t="shared" si="115"/>
        <v>0</v>
      </c>
      <c r="CT101" s="2">
        <f t="shared" si="116"/>
        <v>664.74450000000002</v>
      </c>
      <c r="CU101" s="2">
        <f t="shared" si="117"/>
        <v>0</v>
      </c>
      <c r="CV101" s="2">
        <f t="shared" si="118"/>
        <v>0.96600000000000008</v>
      </c>
      <c r="CW101" s="2">
        <f t="shared" si="119"/>
        <v>0</v>
      </c>
      <c r="CX101" s="2">
        <f t="shared" si="120"/>
        <v>0</v>
      </c>
      <c r="CY101" s="2">
        <f t="shared" si="121"/>
        <v>930.64300000000003</v>
      </c>
      <c r="CZ101" s="2">
        <f t="shared" si="122"/>
        <v>132.94899999999998</v>
      </c>
      <c r="DB101" s="2">
        <v>43</v>
      </c>
      <c r="DC101" s="2" t="s">
        <v>3</v>
      </c>
      <c r="DD101" s="2" t="s">
        <v>3</v>
      </c>
      <c r="DE101" s="2" t="s">
        <v>19</v>
      </c>
      <c r="DF101" s="2" t="s">
        <v>19</v>
      </c>
      <c r="DG101" s="2" t="s">
        <v>19</v>
      </c>
      <c r="DH101" s="2" t="s">
        <v>3</v>
      </c>
      <c r="DI101" s="2" t="s">
        <v>19</v>
      </c>
      <c r="DJ101" s="2" t="s">
        <v>19</v>
      </c>
      <c r="DK101" s="2" t="s">
        <v>3</v>
      </c>
      <c r="DL101" s="2" t="s">
        <v>3</v>
      </c>
      <c r="DM101" s="2" t="s">
        <v>3</v>
      </c>
      <c r="DN101" s="2">
        <v>0</v>
      </c>
      <c r="DO101" s="2">
        <v>0</v>
      </c>
      <c r="DP101" s="2">
        <v>1</v>
      </c>
      <c r="DQ101" s="2">
        <v>1</v>
      </c>
      <c r="DU101" s="2">
        <v>1013</v>
      </c>
      <c r="DV101" s="2" t="s">
        <v>16</v>
      </c>
      <c r="DW101" s="2" t="s">
        <v>16</v>
      </c>
      <c r="DX101" s="2">
        <v>1</v>
      </c>
      <c r="DZ101" s="2" t="s">
        <v>3</v>
      </c>
      <c r="EA101" s="2" t="s">
        <v>3</v>
      </c>
      <c r="EB101" s="2" t="s">
        <v>3</v>
      </c>
      <c r="EC101" s="2" t="s">
        <v>3</v>
      </c>
      <c r="EE101" s="2">
        <v>90740938</v>
      </c>
      <c r="EF101" s="2">
        <v>1</v>
      </c>
      <c r="EG101" s="2" t="s">
        <v>20</v>
      </c>
      <c r="EH101" s="2">
        <v>0</v>
      </c>
      <c r="EI101" s="2" t="s">
        <v>3</v>
      </c>
      <c r="EJ101" s="2">
        <v>4</v>
      </c>
      <c r="EK101" s="2">
        <v>0</v>
      </c>
      <c r="EL101" s="2" t="s">
        <v>21</v>
      </c>
      <c r="EM101" s="2" t="s">
        <v>22</v>
      </c>
      <c r="EO101" s="2" t="s">
        <v>23</v>
      </c>
      <c r="EQ101" s="2">
        <v>1024</v>
      </c>
      <c r="ER101" s="2">
        <v>633.70000000000005</v>
      </c>
      <c r="ES101" s="2">
        <v>0.61</v>
      </c>
      <c r="ET101" s="2">
        <v>0</v>
      </c>
      <c r="EU101" s="2">
        <v>0</v>
      </c>
      <c r="EV101" s="2">
        <v>633.09</v>
      </c>
      <c r="EW101" s="2">
        <v>0.92</v>
      </c>
      <c r="EX101" s="2">
        <v>0</v>
      </c>
      <c r="EY101" s="2">
        <v>0</v>
      </c>
      <c r="FQ101" s="2">
        <v>0</v>
      </c>
      <c r="FR101" s="2">
        <v>0</v>
      </c>
      <c r="FS101" s="2">
        <v>0</v>
      </c>
      <c r="FX101" s="2">
        <v>70</v>
      </c>
      <c r="FY101" s="2">
        <v>10</v>
      </c>
      <c r="GA101" s="2" t="s">
        <v>3</v>
      </c>
      <c r="GD101" s="2">
        <v>0</v>
      </c>
      <c r="GF101" s="2">
        <v>1402171177</v>
      </c>
      <c r="GG101" s="2">
        <v>2</v>
      </c>
      <c r="GH101" s="2">
        <v>1</v>
      </c>
      <c r="GI101" s="2">
        <v>-2</v>
      </c>
      <c r="GJ101" s="2">
        <v>0</v>
      </c>
      <c r="GK101" s="2">
        <f>ROUND(R101*(R12)/100,2)</f>
        <v>0</v>
      </c>
      <c r="GL101" s="2">
        <f t="shared" si="123"/>
        <v>0</v>
      </c>
      <c r="GM101" s="2">
        <f t="shared" si="124"/>
        <v>2394.3000000000002</v>
      </c>
      <c r="GN101" s="2">
        <f t="shared" si="125"/>
        <v>0</v>
      </c>
      <c r="GO101" s="2">
        <f t="shared" si="126"/>
        <v>0</v>
      </c>
      <c r="GP101" s="2">
        <f t="shared" si="127"/>
        <v>2394.3000000000002</v>
      </c>
      <c r="GR101" s="2">
        <v>0</v>
      </c>
      <c r="GS101" s="2">
        <v>3</v>
      </c>
      <c r="GT101" s="2">
        <v>0</v>
      </c>
      <c r="GU101" s="2" t="s">
        <v>3</v>
      </c>
      <c r="GV101" s="2">
        <f t="shared" si="128"/>
        <v>0</v>
      </c>
      <c r="GW101" s="2">
        <v>1</v>
      </c>
      <c r="GX101" s="2">
        <f t="shared" si="129"/>
        <v>0</v>
      </c>
      <c r="HA101" s="2">
        <v>0</v>
      </c>
      <c r="HB101" s="2">
        <v>0</v>
      </c>
      <c r="HC101" s="2">
        <f t="shared" si="130"/>
        <v>0</v>
      </c>
      <c r="HE101" s="2" t="s">
        <v>3</v>
      </c>
      <c r="HF101" s="2" t="s">
        <v>3</v>
      </c>
      <c r="HM101" s="2" t="s">
        <v>3</v>
      </c>
      <c r="HN101" s="2" t="s">
        <v>3</v>
      </c>
      <c r="HO101" s="2" t="s">
        <v>3</v>
      </c>
      <c r="HP101" s="2" t="s">
        <v>3</v>
      </c>
      <c r="HQ101" s="2" t="s">
        <v>3</v>
      </c>
      <c r="HS101" s="2">
        <v>0</v>
      </c>
      <c r="IK101" s="2">
        <v>0</v>
      </c>
    </row>
    <row r="102" spans="1:245" x14ac:dyDescent="0.2">
      <c r="A102" s="2">
        <v>17</v>
      </c>
      <c r="B102" s="2">
        <v>1</v>
      </c>
      <c r="C102" s="2">
        <f>ROW(SmtRes!A217)</f>
        <v>217</v>
      </c>
      <c r="D102" s="2">
        <f>ROW(EtalonRes!A204)</f>
        <v>204</v>
      </c>
      <c r="E102" s="2" t="s">
        <v>182</v>
      </c>
      <c r="F102" s="2" t="s">
        <v>160</v>
      </c>
      <c r="G102" s="2" t="s">
        <v>183</v>
      </c>
      <c r="H102" s="2" t="s">
        <v>48</v>
      </c>
      <c r="I102" s="2">
        <v>1</v>
      </c>
      <c r="J102" s="2">
        <v>0</v>
      </c>
      <c r="K102" s="2">
        <v>1</v>
      </c>
      <c r="O102" s="2">
        <f t="shared" si="99"/>
        <v>483.77</v>
      </c>
      <c r="P102" s="2">
        <f t="shared" si="100"/>
        <v>168.4</v>
      </c>
      <c r="Q102" s="2">
        <f t="shared" si="101"/>
        <v>0</v>
      </c>
      <c r="R102" s="2">
        <f t="shared" si="102"/>
        <v>0</v>
      </c>
      <c r="S102" s="2">
        <f t="shared" si="103"/>
        <v>315.37</v>
      </c>
      <c r="T102" s="2">
        <f t="shared" si="104"/>
        <v>0</v>
      </c>
      <c r="U102" s="2">
        <f t="shared" si="105"/>
        <v>0.6</v>
      </c>
      <c r="V102" s="2">
        <f t="shared" si="106"/>
        <v>0</v>
      </c>
      <c r="W102" s="2">
        <f t="shared" si="107"/>
        <v>0</v>
      </c>
      <c r="X102" s="2">
        <f t="shared" si="108"/>
        <v>220.76</v>
      </c>
      <c r="Y102" s="2">
        <f t="shared" si="109"/>
        <v>31.54</v>
      </c>
      <c r="AA102" s="2">
        <v>90973531</v>
      </c>
      <c r="AB102" s="2">
        <f t="shared" si="110"/>
        <v>483.77</v>
      </c>
      <c r="AC102" s="2">
        <f t="shared" si="98"/>
        <v>168.4</v>
      </c>
      <c r="AD102" s="2">
        <f>ROUND((((ET102)-(EU102))+AE102),6)</f>
        <v>0</v>
      </c>
      <c r="AE102" s="2">
        <f>ROUND((EU102),6)</f>
        <v>0</v>
      </c>
      <c r="AF102" s="2">
        <f>ROUND((EV102),6)</f>
        <v>315.37</v>
      </c>
      <c r="AG102" s="2">
        <f t="shared" si="111"/>
        <v>0</v>
      </c>
      <c r="AH102" s="2">
        <f>(EW102)</f>
        <v>0.6</v>
      </c>
      <c r="AI102" s="2">
        <f>(EX102)</f>
        <v>0</v>
      </c>
      <c r="AJ102" s="2">
        <f t="shared" si="112"/>
        <v>0</v>
      </c>
      <c r="AK102" s="2">
        <v>483.77</v>
      </c>
      <c r="AL102" s="2">
        <v>168.4</v>
      </c>
      <c r="AM102" s="2">
        <v>0</v>
      </c>
      <c r="AN102" s="2">
        <v>0</v>
      </c>
      <c r="AO102" s="2">
        <v>315.37</v>
      </c>
      <c r="AP102" s="2">
        <v>0</v>
      </c>
      <c r="AQ102" s="2">
        <v>0.6</v>
      </c>
      <c r="AR102" s="2">
        <v>0</v>
      </c>
      <c r="AS102" s="2">
        <v>0</v>
      </c>
      <c r="AT102" s="2">
        <v>70</v>
      </c>
      <c r="AU102" s="2">
        <v>10</v>
      </c>
      <c r="AV102" s="2">
        <v>1</v>
      </c>
      <c r="AW102" s="2">
        <v>1</v>
      </c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4</v>
      </c>
      <c r="BJ102" s="2" t="s">
        <v>162</v>
      </c>
      <c r="BM102" s="2">
        <v>0</v>
      </c>
      <c r="BN102" s="2">
        <v>0</v>
      </c>
      <c r="BO102" s="2" t="s">
        <v>3</v>
      </c>
      <c r="BP102" s="2">
        <v>0</v>
      </c>
      <c r="BQ102" s="2">
        <v>1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70</v>
      </c>
      <c r="CA102" s="2">
        <v>10</v>
      </c>
      <c r="CB102" s="2" t="s">
        <v>3</v>
      </c>
      <c r="CE102" s="2">
        <v>0</v>
      </c>
      <c r="CF102" s="2">
        <v>0</v>
      </c>
      <c r="CG102" s="2">
        <v>0</v>
      </c>
      <c r="CM102" s="2">
        <v>0</v>
      </c>
      <c r="CN102" s="2" t="s">
        <v>3</v>
      </c>
      <c r="CO102" s="2">
        <v>0</v>
      </c>
      <c r="CP102" s="2">
        <f t="shared" si="113"/>
        <v>483.77</v>
      </c>
      <c r="CQ102" s="2">
        <f t="shared" si="114"/>
        <v>168.4</v>
      </c>
      <c r="CR102" s="2">
        <f>((((ET102)*BB102-(EU102)*BS102)+AE102*BS102)*AV102)</f>
        <v>0</v>
      </c>
      <c r="CS102" s="2">
        <f t="shared" si="115"/>
        <v>0</v>
      </c>
      <c r="CT102" s="2">
        <f t="shared" si="116"/>
        <v>315.37</v>
      </c>
      <c r="CU102" s="2">
        <f t="shared" si="117"/>
        <v>0</v>
      </c>
      <c r="CV102" s="2">
        <f t="shared" si="118"/>
        <v>0.6</v>
      </c>
      <c r="CW102" s="2">
        <f t="shared" si="119"/>
        <v>0</v>
      </c>
      <c r="CX102" s="2">
        <f t="shared" si="120"/>
        <v>0</v>
      </c>
      <c r="CY102" s="2">
        <f t="shared" si="121"/>
        <v>220.75900000000001</v>
      </c>
      <c r="CZ102" s="2">
        <f t="shared" si="122"/>
        <v>31.536999999999999</v>
      </c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U102" s="2">
        <v>1010</v>
      </c>
      <c r="DV102" s="2" t="s">
        <v>48</v>
      </c>
      <c r="DW102" s="2" t="s">
        <v>48</v>
      </c>
      <c r="DX102" s="2">
        <v>1</v>
      </c>
      <c r="DZ102" s="2" t="s">
        <v>3</v>
      </c>
      <c r="EA102" s="2" t="s">
        <v>3</v>
      </c>
      <c r="EB102" s="2" t="s">
        <v>3</v>
      </c>
      <c r="EC102" s="2" t="s">
        <v>3</v>
      </c>
      <c r="EE102" s="2">
        <v>90740938</v>
      </c>
      <c r="EF102" s="2">
        <v>1</v>
      </c>
      <c r="EG102" s="2" t="s">
        <v>20</v>
      </c>
      <c r="EH102" s="2">
        <v>0</v>
      </c>
      <c r="EI102" s="2" t="s">
        <v>3</v>
      </c>
      <c r="EJ102" s="2">
        <v>4</v>
      </c>
      <c r="EK102" s="2">
        <v>0</v>
      </c>
      <c r="EL102" s="2" t="s">
        <v>21</v>
      </c>
      <c r="EM102" s="2" t="s">
        <v>22</v>
      </c>
      <c r="EO102" s="2" t="s">
        <v>3</v>
      </c>
      <c r="EQ102" s="2">
        <v>0</v>
      </c>
      <c r="ER102" s="2">
        <v>483.77</v>
      </c>
      <c r="ES102" s="2">
        <v>168.4</v>
      </c>
      <c r="ET102" s="2">
        <v>0</v>
      </c>
      <c r="EU102" s="2">
        <v>0</v>
      </c>
      <c r="EV102" s="2">
        <v>315.37</v>
      </c>
      <c r="EW102" s="2">
        <v>0.6</v>
      </c>
      <c r="EX102" s="2">
        <v>0</v>
      </c>
      <c r="EY102" s="2">
        <v>0</v>
      </c>
      <c r="FQ102" s="2">
        <v>0</v>
      </c>
      <c r="FR102" s="2">
        <v>0</v>
      </c>
      <c r="FS102" s="2">
        <v>0</v>
      </c>
      <c r="FX102" s="2">
        <v>70</v>
      </c>
      <c r="FY102" s="2">
        <v>10</v>
      </c>
      <c r="GA102" s="2" t="s">
        <v>3</v>
      </c>
      <c r="GD102" s="2">
        <v>0</v>
      </c>
      <c r="GF102" s="2">
        <v>958481735</v>
      </c>
      <c r="GG102" s="2">
        <v>2</v>
      </c>
      <c r="GH102" s="2">
        <v>1</v>
      </c>
      <c r="GI102" s="2">
        <v>-2</v>
      </c>
      <c r="GJ102" s="2">
        <v>0</v>
      </c>
      <c r="GK102" s="2">
        <f>ROUND(R102*(R12)/100,2)</f>
        <v>0</v>
      </c>
      <c r="GL102" s="2">
        <f t="shared" si="123"/>
        <v>0</v>
      </c>
      <c r="GM102" s="2">
        <f t="shared" si="124"/>
        <v>736.07</v>
      </c>
      <c r="GN102" s="2">
        <f t="shared" si="125"/>
        <v>0</v>
      </c>
      <c r="GO102" s="2">
        <f t="shared" si="126"/>
        <v>0</v>
      </c>
      <c r="GP102" s="2">
        <f t="shared" si="127"/>
        <v>736.07</v>
      </c>
      <c r="GR102" s="2">
        <v>0</v>
      </c>
      <c r="GS102" s="2">
        <v>3</v>
      </c>
      <c r="GT102" s="2">
        <v>0</v>
      </c>
      <c r="GU102" s="2" t="s">
        <v>3</v>
      </c>
      <c r="GV102" s="2">
        <f t="shared" si="128"/>
        <v>0</v>
      </c>
      <c r="GW102" s="2">
        <v>1</v>
      </c>
      <c r="GX102" s="2">
        <f t="shared" si="129"/>
        <v>0</v>
      </c>
      <c r="HA102" s="2">
        <v>0</v>
      </c>
      <c r="HB102" s="2">
        <v>0</v>
      </c>
      <c r="HC102" s="2">
        <f t="shared" si="130"/>
        <v>0</v>
      </c>
      <c r="HE102" s="2" t="s">
        <v>3</v>
      </c>
      <c r="HF102" s="2" t="s">
        <v>3</v>
      </c>
      <c r="HM102" s="2" t="s">
        <v>3</v>
      </c>
      <c r="HN102" s="2" t="s">
        <v>3</v>
      </c>
      <c r="HO102" s="2" t="s">
        <v>3</v>
      </c>
      <c r="HP102" s="2" t="s">
        <v>3</v>
      </c>
      <c r="HQ102" s="2" t="s">
        <v>3</v>
      </c>
      <c r="HS102" s="2">
        <v>0</v>
      </c>
      <c r="IK102" s="2">
        <v>0</v>
      </c>
    </row>
    <row r="103" spans="1:245" x14ac:dyDescent="0.2">
      <c r="A103" s="2">
        <v>17</v>
      </c>
      <c r="B103" s="2">
        <v>1</v>
      </c>
      <c r="C103" s="2">
        <f>ROW(SmtRes!A218)</f>
        <v>218</v>
      </c>
      <c r="D103" s="2">
        <f>ROW(EtalonRes!A205)</f>
        <v>205</v>
      </c>
      <c r="E103" s="2" t="s">
        <v>3</v>
      </c>
      <c r="F103" s="2" t="s">
        <v>184</v>
      </c>
      <c r="G103" s="2" t="s">
        <v>185</v>
      </c>
      <c r="H103" s="2" t="s">
        <v>186</v>
      </c>
      <c r="I103" s="2">
        <v>1</v>
      </c>
      <c r="J103" s="2">
        <v>0</v>
      </c>
      <c r="K103" s="2">
        <v>1</v>
      </c>
      <c r="O103" s="2">
        <f t="shared" si="99"/>
        <v>2830.96</v>
      </c>
      <c r="P103" s="2">
        <f t="shared" si="100"/>
        <v>0</v>
      </c>
      <c r="Q103" s="2">
        <f t="shared" si="101"/>
        <v>0</v>
      </c>
      <c r="R103" s="2">
        <f t="shared" si="102"/>
        <v>0</v>
      </c>
      <c r="S103" s="2">
        <f t="shared" si="103"/>
        <v>2830.96</v>
      </c>
      <c r="T103" s="2">
        <f t="shared" si="104"/>
        <v>0</v>
      </c>
      <c r="U103" s="2">
        <f t="shared" si="105"/>
        <v>3.2550000000000003</v>
      </c>
      <c r="V103" s="2">
        <f t="shared" si="106"/>
        <v>0</v>
      </c>
      <c r="W103" s="2">
        <f t="shared" si="107"/>
        <v>0</v>
      </c>
      <c r="X103" s="2">
        <f t="shared" si="108"/>
        <v>1981.67</v>
      </c>
      <c r="Y103" s="2">
        <f t="shared" si="109"/>
        <v>283.10000000000002</v>
      </c>
      <c r="AA103" s="2">
        <v>-1</v>
      </c>
      <c r="AB103" s="2">
        <f t="shared" si="110"/>
        <v>2830.9575</v>
      </c>
      <c r="AC103" s="2">
        <f t="shared" si="98"/>
        <v>0</v>
      </c>
      <c r="AD103" s="2">
        <f>ROUND(((((ET103*1.05))-((EU103*1.05)))+AE103),6)</f>
        <v>0</v>
      </c>
      <c r="AE103" s="2">
        <f>ROUND(((EU103*1.05)),6)</f>
        <v>0</v>
      </c>
      <c r="AF103" s="2">
        <f>ROUND(((EV103*1.05)),6)</f>
        <v>2830.9575</v>
      </c>
      <c r="AG103" s="2">
        <f t="shared" si="111"/>
        <v>0</v>
      </c>
      <c r="AH103" s="2">
        <f>((EW103*1.05))</f>
        <v>3.2550000000000003</v>
      </c>
      <c r="AI103" s="2">
        <f>((EX103*1.05))</f>
        <v>0</v>
      </c>
      <c r="AJ103" s="2">
        <f t="shared" si="112"/>
        <v>0</v>
      </c>
      <c r="AK103" s="2">
        <v>2696.15</v>
      </c>
      <c r="AL103" s="2">
        <v>0</v>
      </c>
      <c r="AM103" s="2">
        <v>0</v>
      </c>
      <c r="AN103" s="2">
        <v>0</v>
      </c>
      <c r="AO103" s="2">
        <v>2696.15</v>
      </c>
      <c r="AP103" s="2">
        <v>0</v>
      </c>
      <c r="AQ103" s="2">
        <v>3.1</v>
      </c>
      <c r="AR103" s="2">
        <v>0</v>
      </c>
      <c r="AS103" s="2">
        <v>0</v>
      </c>
      <c r="AT103" s="2">
        <v>70</v>
      </c>
      <c r="AU103" s="2">
        <v>10</v>
      </c>
      <c r="AV103" s="2">
        <v>1</v>
      </c>
      <c r="AW103" s="2">
        <v>1</v>
      </c>
      <c r="AZ103" s="2">
        <v>1</v>
      </c>
      <c r="BA103" s="2">
        <v>1</v>
      </c>
      <c r="BB103" s="2">
        <v>1</v>
      </c>
      <c r="BC103" s="2">
        <v>1</v>
      </c>
      <c r="BD103" s="2" t="s">
        <v>3</v>
      </c>
      <c r="BE103" s="2" t="s">
        <v>3</v>
      </c>
      <c r="BF103" s="2" t="s">
        <v>3</v>
      </c>
      <c r="BG103" s="2" t="s">
        <v>3</v>
      </c>
      <c r="BH103" s="2">
        <v>0</v>
      </c>
      <c r="BI103" s="2">
        <v>4</v>
      </c>
      <c r="BJ103" s="2" t="s">
        <v>187</v>
      </c>
      <c r="BM103" s="2">
        <v>0</v>
      </c>
      <c r="BN103" s="2">
        <v>0</v>
      </c>
      <c r="BO103" s="2" t="s">
        <v>3</v>
      </c>
      <c r="BP103" s="2">
        <v>0</v>
      </c>
      <c r="BQ103" s="2">
        <v>1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3</v>
      </c>
      <c r="BZ103" s="2">
        <v>70</v>
      </c>
      <c r="CA103" s="2">
        <v>10</v>
      </c>
      <c r="CB103" s="2" t="s">
        <v>3</v>
      </c>
      <c r="CE103" s="2">
        <v>0</v>
      </c>
      <c r="CF103" s="2">
        <v>0</v>
      </c>
      <c r="CG103" s="2">
        <v>0</v>
      </c>
      <c r="CM103" s="2">
        <v>0</v>
      </c>
      <c r="CN103" s="2" t="s">
        <v>18</v>
      </c>
      <c r="CO103" s="2">
        <v>0</v>
      </c>
      <c r="CP103" s="2">
        <f t="shared" si="113"/>
        <v>2830.96</v>
      </c>
      <c r="CQ103" s="2">
        <f t="shared" si="114"/>
        <v>0</v>
      </c>
      <c r="CR103" s="2">
        <f>(((((ET103*1.05))*BB103-((EU103*1.05))*BS103)+AE103*BS103)*AV103)</f>
        <v>0</v>
      </c>
      <c r="CS103" s="2">
        <f t="shared" si="115"/>
        <v>0</v>
      </c>
      <c r="CT103" s="2">
        <f t="shared" si="116"/>
        <v>2830.9575</v>
      </c>
      <c r="CU103" s="2">
        <f t="shared" si="117"/>
        <v>0</v>
      </c>
      <c r="CV103" s="2">
        <f t="shared" si="118"/>
        <v>3.2550000000000003</v>
      </c>
      <c r="CW103" s="2">
        <f t="shared" si="119"/>
        <v>0</v>
      </c>
      <c r="CX103" s="2">
        <f t="shared" si="120"/>
        <v>0</v>
      </c>
      <c r="CY103" s="2">
        <f t="shared" si="121"/>
        <v>1981.672</v>
      </c>
      <c r="CZ103" s="2">
        <f t="shared" si="122"/>
        <v>283.096</v>
      </c>
      <c r="DB103" s="2">
        <v>44</v>
      </c>
      <c r="DC103" s="2" t="s">
        <v>3</v>
      </c>
      <c r="DD103" s="2" t="s">
        <v>3</v>
      </c>
      <c r="DE103" s="2" t="s">
        <v>19</v>
      </c>
      <c r="DF103" s="2" t="s">
        <v>19</v>
      </c>
      <c r="DG103" s="2" t="s">
        <v>19</v>
      </c>
      <c r="DH103" s="2" t="s">
        <v>3</v>
      </c>
      <c r="DI103" s="2" t="s">
        <v>19</v>
      </c>
      <c r="DJ103" s="2" t="s">
        <v>19</v>
      </c>
      <c r="DK103" s="2" t="s">
        <v>3</v>
      </c>
      <c r="DL103" s="2" t="s">
        <v>3</v>
      </c>
      <c r="DM103" s="2" t="s">
        <v>3</v>
      </c>
      <c r="DN103" s="2">
        <v>0</v>
      </c>
      <c r="DO103" s="2">
        <v>0</v>
      </c>
      <c r="DP103" s="2">
        <v>1</v>
      </c>
      <c r="DQ103" s="2">
        <v>1</v>
      </c>
      <c r="DU103" s="2">
        <v>1013</v>
      </c>
      <c r="DV103" s="2" t="s">
        <v>186</v>
      </c>
      <c r="DW103" s="2" t="s">
        <v>186</v>
      </c>
      <c r="DX103" s="2">
        <v>1</v>
      </c>
      <c r="DZ103" s="2" t="s">
        <v>3</v>
      </c>
      <c r="EA103" s="2" t="s">
        <v>3</v>
      </c>
      <c r="EB103" s="2" t="s">
        <v>3</v>
      </c>
      <c r="EC103" s="2" t="s">
        <v>3</v>
      </c>
      <c r="EE103" s="2">
        <v>90740938</v>
      </c>
      <c r="EF103" s="2">
        <v>1</v>
      </c>
      <c r="EG103" s="2" t="s">
        <v>20</v>
      </c>
      <c r="EH103" s="2">
        <v>0</v>
      </c>
      <c r="EI103" s="2" t="s">
        <v>3</v>
      </c>
      <c r="EJ103" s="2">
        <v>4</v>
      </c>
      <c r="EK103" s="2">
        <v>0</v>
      </c>
      <c r="EL103" s="2" t="s">
        <v>21</v>
      </c>
      <c r="EM103" s="2" t="s">
        <v>22</v>
      </c>
      <c r="EO103" s="2" t="s">
        <v>23</v>
      </c>
      <c r="EQ103" s="2">
        <v>1024</v>
      </c>
      <c r="ER103" s="2">
        <v>2696.15</v>
      </c>
      <c r="ES103" s="2">
        <v>0</v>
      </c>
      <c r="ET103" s="2">
        <v>0</v>
      </c>
      <c r="EU103" s="2">
        <v>0</v>
      </c>
      <c r="EV103" s="2">
        <v>2696.15</v>
      </c>
      <c r="EW103" s="2">
        <v>3.1</v>
      </c>
      <c r="EX103" s="2">
        <v>0</v>
      </c>
      <c r="EY103" s="2">
        <v>0</v>
      </c>
      <c r="FQ103" s="2">
        <v>0</v>
      </c>
      <c r="FR103" s="2">
        <v>0</v>
      </c>
      <c r="FS103" s="2">
        <v>0</v>
      </c>
      <c r="FX103" s="2">
        <v>70</v>
      </c>
      <c r="FY103" s="2">
        <v>10</v>
      </c>
      <c r="GA103" s="2" t="s">
        <v>3</v>
      </c>
      <c r="GD103" s="2">
        <v>0</v>
      </c>
      <c r="GF103" s="2">
        <v>532665650</v>
      </c>
      <c r="GG103" s="2">
        <v>2</v>
      </c>
      <c r="GH103" s="2">
        <v>1</v>
      </c>
      <c r="GI103" s="2">
        <v>-2</v>
      </c>
      <c r="GJ103" s="2">
        <v>0</v>
      </c>
      <c r="GK103" s="2">
        <f>ROUND(R103*(R12)/100,2)</f>
        <v>0</v>
      </c>
      <c r="GL103" s="2">
        <f t="shared" si="123"/>
        <v>0</v>
      </c>
      <c r="GM103" s="2">
        <f t="shared" si="124"/>
        <v>5095.7299999999996</v>
      </c>
      <c r="GN103" s="2">
        <f t="shared" si="125"/>
        <v>0</v>
      </c>
      <c r="GO103" s="2">
        <f t="shared" si="126"/>
        <v>0</v>
      </c>
      <c r="GP103" s="2">
        <f t="shared" si="127"/>
        <v>5095.7299999999996</v>
      </c>
      <c r="GR103" s="2">
        <v>0</v>
      </c>
      <c r="GS103" s="2">
        <v>3</v>
      </c>
      <c r="GT103" s="2">
        <v>0</v>
      </c>
      <c r="GU103" s="2" t="s">
        <v>3</v>
      </c>
      <c r="GV103" s="2">
        <f t="shared" si="128"/>
        <v>0</v>
      </c>
      <c r="GW103" s="2">
        <v>1</v>
      </c>
      <c r="GX103" s="2">
        <f t="shared" si="129"/>
        <v>0</v>
      </c>
      <c r="HA103" s="2">
        <v>0</v>
      </c>
      <c r="HB103" s="2">
        <v>0</v>
      </c>
      <c r="HC103" s="2">
        <f t="shared" si="130"/>
        <v>0</v>
      </c>
      <c r="HE103" s="2" t="s">
        <v>3</v>
      </c>
      <c r="HF103" s="2" t="s">
        <v>3</v>
      </c>
      <c r="HM103" s="2" t="s">
        <v>3</v>
      </c>
      <c r="HN103" s="2" t="s">
        <v>3</v>
      </c>
      <c r="HO103" s="2" t="s">
        <v>3</v>
      </c>
      <c r="HP103" s="2" t="s">
        <v>3</v>
      </c>
      <c r="HQ103" s="2" t="s">
        <v>3</v>
      </c>
      <c r="HS103" s="2">
        <v>0</v>
      </c>
      <c r="IK103" s="2">
        <v>0</v>
      </c>
    </row>
    <row r="104" spans="1:245" x14ac:dyDescent="0.2">
      <c r="A104" s="2">
        <v>17</v>
      </c>
      <c r="B104" s="2">
        <v>1</v>
      </c>
      <c r="C104" s="2">
        <f>ROW(SmtRes!A221)</f>
        <v>221</v>
      </c>
      <c r="D104" s="2">
        <f>ROW(EtalonRes!A208)</f>
        <v>208</v>
      </c>
      <c r="E104" s="2" t="s">
        <v>188</v>
      </c>
      <c r="F104" s="2" t="s">
        <v>189</v>
      </c>
      <c r="G104" s="2" t="s">
        <v>190</v>
      </c>
      <c r="H104" s="2" t="s">
        <v>186</v>
      </c>
      <c r="I104" s="2">
        <f>ROUND(1,9)</f>
        <v>1</v>
      </c>
      <c r="J104" s="2">
        <v>0</v>
      </c>
      <c r="K104" s="2">
        <f>ROUND(1,9)</f>
        <v>1</v>
      </c>
      <c r="O104" s="2">
        <f t="shared" si="99"/>
        <v>1129.68</v>
      </c>
      <c r="P104" s="2">
        <f t="shared" si="100"/>
        <v>0.61</v>
      </c>
      <c r="Q104" s="2">
        <f t="shared" si="101"/>
        <v>1.89</v>
      </c>
      <c r="R104" s="2">
        <f t="shared" si="102"/>
        <v>0.03</v>
      </c>
      <c r="S104" s="2">
        <f t="shared" si="103"/>
        <v>1127.18</v>
      </c>
      <c r="T104" s="2">
        <f t="shared" si="104"/>
        <v>0</v>
      </c>
      <c r="U104" s="2">
        <f t="shared" si="105"/>
        <v>1.6380000000000001</v>
      </c>
      <c r="V104" s="2">
        <f t="shared" si="106"/>
        <v>0</v>
      </c>
      <c r="W104" s="2">
        <f t="shared" si="107"/>
        <v>0</v>
      </c>
      <c r="X104" s="2">
        <f t="shared" si="108"/>
        <v>789.03</v>
      </c>
      <c r="Y104" s="2">
        <f t="shared" si="109"/>
        <v>112.72</v>
      </c>
      <c r="AA104" s="2">
        <v>90973531</v>
      </c>
      <c r="AB104" s="2">
        <f t="shared" si="110"/>
        <v>1129.675</v>
      </c>
      <c r="AC104" s="2">
        <f t="shared" si="98"/>
        <v>0.61</v>
      </c>
      <c r="AD104" s="2">
        <f>ROUND(((((ET104*1.05))-((EU104*1.05)))+AE104),6)</f>
        <v>1.89</v>
      </c>
      <c r="AE104" s="2">
        <f>ROUND(((EU104*1.05)),6)</f>
        <v>3.15E-2</v>
      </c>
      <c r="AF104" s="2">
        <f>ROUND(((EV104*1.05)),6)</f>
        <v>1127.175</v>
      </c>
      <c r="AG104" s="2">
        <f t="shared" si="111"/>
        <v>0</v>
      </c>
      <c r="AH104" s="2">
        <f>((EW104*1.05))</f>
        <v>1.6380000000000001</v>
      </c>
      <c r="AI104" s="2">
        <f>((EX104*1.05))</f>
        <v>0</v>
      </c>
      <c r="AJ104" s="2">
        <f t="shared" si="112"/>
        <v>0</v>
      </c>
      <c r="AK104" s="2">
        <v>1075.9100000000001</v>
      </c>
      <c r="AL104" s="2">
        <v>0.61</v>
      </c>
      <c r="AM104" s="2">
        <v>1.8</v>
      </c>
      <c r="AN104" s="2">
        <v>0.03</v>
      </c>
      <c r="AO104" s="2">
        <v>1073.5</v>
      </c>
      <c r="AP104" s="2">
        <v>0</v>
      </c>
      <c r="AQ104" s="2">
        <v>1.56</v>
      </c>
      <c r="AR104" s="2">
        <v>0</v>
      </c>
      <c r="AS104" s="2">
        <v>0</v>
      </c>
      <c r="AT104" s="2">
        <v>70</v>
      </c>
      <c r="AU104" s="2">
        <v>10</v>
      </c>
      <c r="AV104" s="2">
        <v>1</v>
      </c>
      <c r="AW104" s="2">
        <v>1</v>
      </c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0</v>
      </c>
      <c r="BI104" s="2">
        <v>4</v>
      </c>
      <c r="BJ104" s="2" t="s">
        <v>191</v>
      </c>
      <c r="BM104" s="2">
        <v>0</v>
      </c>
      <c r="BN104" s="2">
        <v>0</v>
      </c>
      <c r="BO104" s="2" t="s">
        <v>3</v>
      </c>
      <c r="BP104" s="2">
        <v>0</v>
      </c>
      <c r="BQ104" s="2">
        <v>1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70</v>
      </c>
      <c r="CA104" s="2">
        <v>10</v>
      </c>
      <c r="CB104" s="2" t="s">
        <v>3</v>
      </c>
      <c r="CE104" s="2">
        <v>0</v>
      </c>
      <c r="CF104" s="2">
        <v>0</v>
      </c>
      <c r="CG104" s="2">
        <v>0</v>
      </c>
      <c r="CM104" s="2">
        <v>0</v>
      </c>
      <c r="CN104" s="2" t="s">
        <v>18</v>
      </c>
      <c r="CO104" s="2">
        <v>0</v>
      </c>
      <c r="CP104" s="2">
        <f t="shared" si="113"/>
        <v>1129.68</v>
      </c>
      <c r="CQ104" s="2">
        <f t="shared" si="114"/>
        <v>0.61</v>
      </c>
      <c r="CR104" s="2">
        <f>(((((ET104*1.05))*BB104-((EU104*1.05))*BS104)+AE104*BS104)*AV104)</f>
        <v>1.8900000000000001</v>
      </c>
      <c r="CS104" s="2">
        <f t="shared" si="115"/>
        <v>3.15E-2</v>
      </c>
      <c r="CT104" s="2">
        <f t="shared" si="116"/>
        <v>1127.175</v>
      </c>
      <c r="CU104" s="2">
        <f t="shared" si="117"/>
        <v>0</v>
      </c>
      <c r="CV104" s="2">
        <f t="shared" si="118"/>
        <v>1.6380000000000001</v>
      </c>
      <c r="CW104" s="2">
        <f t="shared" si="119"/>
        <v>0</v>
      </c>
      <c r="CX104" s="2">
        <f t="shared" si="120"/>
        <v>0</v>
      </c>
      <c r="CY104" s="2">
        <f t="shared" si="121"/>
        <v>789.02600000000007</v>
      </c>
      <c r="CZ104" s="2">
        <f t="shared" si="122"/>
        <v>112.71800000000002</v>
      </c>
      <c r="DB104" s="2">
        <v>45</v>
      </c>
      <c r="DC104" s="2" t="s">
        <v>3</v>
      </c>
      <c r="DD104" s="2" t="s">
        <v>3</v>
      </c>
      <c r="DE104" s="2" t="s">
        <v>19</v>
      </c>
      <c r="DF104" s="2" t="s">
        <v>19</v>
      </c>
      <c r="DG104" s="2" t="s">
        <v>19</v>
      </c>
      <c r="DH104" s="2" t="s">
        <v>3</v>
      </c>
      <c r="DI104" s="2" t="s">
        <v>19</v>
      </c>
      <c r="DJ104" s="2" t="s">
        <v>19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U104" s="2">
        <v>1013</v>
      </c>
      <c r="DV104" s="2" t="s">
        <v>186</v>
      </c>
      <c r="DW104" s="2" t="s">
        <v>186</v>
      </c>
      <c r="DX104" s="2">
        <v>1</v>
      </c>
      <c r="DZ104" s="2" t="s">
        <v>3</v>
      </c>
      <c r="EA104" s="2" t="s">
        <v>3</v>
      </c>
      <c r="EB104" s="2" t="s">
        <v>3</v>
      </c>
      <c r="EC104" s="2" t="s">
        <v>3</v>
      </c>
      <c r="EE104" s="2">
        <v>90740938</v>
      </c>
      <c r="EF104" s="2">
        <v>1</v>
      </c>
      <c r="EG104" s="2" t="s">
        <v>20</v>
      </c>
      <c r="EH104" s="2">
        <v>0</v>
      </c>
      <c r="EI104" s="2" t="s">
        <v>3</v>
      </c>
      <c r="EJ104" s="2">
        <v>4</v>
      </c>
      <c r="EK104" s="2">
        <v>0</v>
      </c>
      <c r="EL104" s="2" t="s">
        <v>21</v>
      </c>
      <c r="EM104" s="2" t="s">
        <v>22</v>
      </c>
      <c r="EO104" s="2" t="s">
        <v>23</v>
      </c>
      <c r="EQ104" s="2">
        <v>0</v>
      </c>
      <c r="ER104" s="2">
        <v>1075.9100000000001</v>
      </c>
      <c r="ES104" s="2">
        <v>0.61</v>
      </c>
      <c r="ET104" s="2">
        <v>1.8</v>
      </c>
      <c r="EU104" s="2">
        <v>0.03</v>
      </c>
      <c r="EV104" s="2">
        <v>1073.5</v>
      </c>
      <c r="EW104" s="2">
        <v>1.56</v>
      </c>
      <c r="EX104" s="2">
        <v>0</v>
      </c>
      <c r="EY104" s="2">
        <v>0</v>
      </c>
      <c r="FQ104" s="2">
        <v>0</v>
      </c>
      <c r="FR104" s="2">
        <v>0</v>
      </c>
      <c r="FS104" s="2">
        <v>0</v>
      </c>
      <c r="FX104" s="2">
        <v>70</v>
      </c>
      <c r="FY104" s="2">
        <v>10</v>
      </c>
      <c r="GA104" s="2" t="s">
        <v>3</v>
      </c>
      <c r="GD104" s="2">
        <v>0</v>
      </c>
      <c r="GF104" s="2">
        <v>-841924966</v>
      </c>
      <c r="GG104" s="2">
        <v>2</v>
      </c>
      <c r="GH104" s="2">
        <v>1</v>
      </c>
      <c r="GI104" s="2">
        <v>-2</v>
      </c>
      <c r="GJ104" s="2">
        <v>0</v>
      </c>
      <c r="GK104" s="2">
        <f>ROUND(R104*(R12)/100,2)</f>
        <v>0.03</v>
      </c>
      <c r="GL104" s="2">
        <f t="shared" si="123"/>
        <v>0</v>
      </c>
      <c r="GM104" s="2">
        <f t="shared" si="124"/>
        <v>2031.46</v>
      </c>
      <c r="GN104" s="2">
        <f t="shared" si="125"/>
        <v>0</v>
      </c>
      <c r="GO104" s="2">
        <f t="shared" si="126"/>
        <v>0</v>
      </c>
      <c r="GP104" s="2">
        <f t="shared" si="127"/>
        <v>2031.46</v>
      </c>
      <c r="GR104" s="2">
        <v>0</v>
      </c>
      <c r="GS104" s="2">
        <v>3</v>
      </c>
      <c r="GT104" s="2">
        <v>0</v>
      </c>
      <c r="GU104" s="2" t="s">
        <v>3</v>
      </c>
      <c r="GV104" s="2">
        <f t="shared" si="128"/>
        <v>0</v>
      </c>
      <c r="GW104" s="2">
        <v>1</v>
      </c>
      <c r="GX104" s="2">
        <f t="shared" si="129"/>
        <v>0</v>
      </c>
      <c r="HA104" s="2">
        <v>0</v>
      </c>
      <c r="HB104" s="2">
        <v>0</v>
      </c>
      <c r="HC104" s="2">
        <f t="shared" si="130"/>
        <v>0</v>
      </c>
      <c r="HE104" s="2" t="s">
        <v>3</v>
      </c>
      <c r="HF104" s="2" t="s">
        <v>3</v>
      </c>
      <c r="HM104" s="2" t="s">
        <v>3</v>
      </c>
      <c r="HN104" s="2" t="s">
        <v>3</v>
      </c>
      <c r="HO104" s="2" t="s">
        <v>3</v>
      </c>
      <c r="HP104" s="2" t="s">
        <v>3</v>
      </c>
      <c r="HQ104" s="2" t="s">
        <v>3</v>
      </c>
      <c r="HS104" s="2">
        <v>0</v>
      </c>
      <c r="IK104" s="2">
        <v>0</v>
      </c>
    </row>
    <row r="105" spans="1:245" x14ac:dyDescent="0.2">
      <c r="A105" s="2">
        <v>17</v>
      </c>
      <c r="B105" s="2">
        <v>1</v>
      </c>
      <c r="C105" s="2">
        <f>ROW(SmtRes!A231)</f>
        <v>231</v>
      </c>
      <c r="D105" s="2">
        <f>ROW(EtalonRes!A218)</f>
        <v>218</v>
      </c>
      <c r="E105" s="2" t="s">
        <v>192</v>
      </c>
      <c r="F105" s="2" t="s">
        <v>147</v>
      </c>
      <c r="G105" s="2" t="s">
        <v>193</v>
      </c>
      <c r="H105" s="2" t="s">
        <v>48</v>
      </c>
      <c r="I105" s="2">
        <v>6</v>
      </c>
      <c r="J105" s="2">
        <v>0</v>
      </c>
      <c r="K105" s="2">
        <v>6</v>
      </c>
      <c r="O105" s="2">
        <f t="shared" si="99"/>
        <v>12027.99</v>
      </c>
      <c r="P105" s="2">
        <f t="shared" si="100"/>
        <v>0</v>
      </c>
      <c r="Q105" s="2">
        <f t="shared" si="101"/>
        <v>8.8000000000000007</v>
      </c>
      <c r="R105" s="2">
        <f t="shared" si="102"/>
        <v>0.06</v>
      </c>
      <c r="S105" s="2">
        <f t="shared" si="103"/>
        <v>12019.19</v>
      </c>
      <c r="T105" s="2">
        <f t="shared" si="104"/>
        <v>0</v>
      </c>
      <c r="U105" s="2">
        <f t="shared" si="105"/>
        <v>18.936</v>
      </c>
      <c r="V105" s="2">
        <f t="shared" si="106"/>
        <v>0</v>
      </c>
      <c r="W105" s="2">
        <f t="shared" si="107"/>
        <v>0</v>
      </c>
      <c r="X105" s="2">
        <f t="shared" si="108"/>
        <v>8413.43</v>
      </c>
      <c r="Y105" s="2">
        <f t="shared" si="109"/>
        <v>1201.92</v>
      </c>
      <c r="AA105" s="2">
        <v>90973531</v>
      </c>
      <c r="AB105" s="2">
        <f t="shared" si="110"/>
        <v>2004.664</v>
      </c>
      <c r="AC105" s="2">
        <f>ROUND(((ES105*0)),6)</f>
        <v>0</v>
      </c>
      <c r="AD105" s="2">
        <f>ROUND(((((ET105*0.2))-((EU105*0.2)))+AE105),6)</f>
        <v>1.466</v>
      </c>
      <c r="AE105" s="2">
        <f>ROUND(((EU105*0.2)),6)</f>
        <v>0.01</v>
      </c>
      <c r="AF105" s="2">
        <f>ROUND(((EV105*0.2)),6)</f>
        <v>2003.1980000000001</v>
      </c>
      <c r="AG105" s="2">
        <f t="shared" si="111"/>
        <v>0</v>
      </c>
      <c r="AH105" s="2">
        <f>((EW105*0.2))</f>
        <v>3.1560000000000001</v>
      </c>
      <c r="AI105" s="2">
        <f>((EX105*0.2))</f>
        <v>0</v>
      </c>
      <c r="AJ105" s="2">
        <f t="shared" si="112"/>
        <v>0</v>
      </c>
      <c r="AK105" s="2">
        <v>10699.87</v>
      </c>
      <c r="AL105" s="2">
        <v>676.55</v>
      </c>
      <c r="AM105" s="2">
        <v>7.33</v>
      </c>
      <c r="AN105" s="2">
        <v>0.05</v>
      </c>
      <c r="AO105" s="2">
        <v>10015.99</v>
      </c>
      <c r="AP105" s="2">
        <v>0</v>
      </c>
      <c r="AQ105" s="2">
        <v>15.78</v>
      </c>
      <c r="AR105" s="2">
        <v>0</v>
      </c>
      <c r="AS105" s="2">
        <v>0</v>
      </c>
      <c r="AT105" s="2">
        <v>70</v>
      </c>
      <c r="AU105" s="2">
        <v>10</v>
      </c>
      <c r="AV105" s="2">
        <v>1</v>
      </c>
      <c r="AW105" s="2">
        <v>1</v>
      </c>
      <c r="AZ105" s="2">
        <v>1</v>
      </c>
      <c r="BA105" s="2">
        <v>1</v>
      </c>
      <c r="BB105" s="2">
        <v>1</v>
      </c>
      <c r="BC105" s="2">
        <v>1</v>
      </c>
      <c r="BD105" s="2" t="s">
        <v>3</v>
      </c>
      <c r="BE105" s="2" t="s">
        <v>3</v>
      </c>
      <c r="BF105" s="2" t="s">
        <v>3</v>
      </c>
      <c r="BG105" s="2" t="s">
        <v>3</v>
      </c>
      <c r="BH105" s="2">
        <v>0</v>
      </c>
      <c r="BI105" s="2">
        <v>4</v>
      </c>
      <c r="BJ105" s="2" t="s">
        <v>149</v>
      </c>
      <c r="BM105" s="2">
        <v>0</v>
      </c>
      <c r="BN105" s="2">
        <v>0</v>
      </c>
      <c r="BO105" s="2" t="s">
        <v>3</v>
      </c>
      <c r="BP105" s="2">
        <v>0</v>
      </c>
      <c r="BQ105" s="2">
        <v>1</v>
      </c>
      <c r="BR105" s="2">
        <v>0</v>
      </c>
      <c r="BS105" s="2">
        <v>1</v>
      </c>
      <c r="BT105" s="2">
        <v>1</v>
      </c>
      <c r="BU105" s="2">
        <v>1</v>
      </c>
      <c r="BV105" s="2">
        <v>1</v>
      </c>
      <c r="BW105" s="2">
        <v>1</v>
      </c>
      <c r="BX105" s="2">
        <v>1</v>
      </c>
      <c r="BY105" s="2" t="s">
        <v>3</v>
      </c>
      <c r="BZ105" s="2">
        <v>70</v>
      </c>
      <c r="CA105" s="2">
        <v>10</v>
      </c>
      <c r="CB105" s="2" t="s">
        <v>3</v>
      </c>
      <c r="CE105" s="2">
        <v>0</v>
      </c>
      <c r="CF105" s="2">
        <v>0</v>
      </c>
      <c r="CG105" s="2">
        <v>0</v>
      </c>
      <c r="CM105" s="2">
        <v>0</v>
      </c>
      <c r="CN105" s="2" t="s">
        <v>461</v>
      </c>
      <c r="CO105" s="2">
        <v>0</v>
      </c>
      <c r="CP105" s="2">
        <f t="shared" si="113"/>
        <v>12027.99</v>
      </c>
      <c r="CQ105" s="2">
        <f t="shared" si="114"/>
        <v>0</v>
      </c>
      <c r="CR105" s="2">
        <f>(((((ET105*0.2))*BB105-((EU105*0.2))*BS105)+AE105*BS105)*AV105)</f>
        <v>1.4660000000000002</v>
      </c>
      <c r="CS105" s="2">
        <f t="shared" si="115"/>
        <v>0.01</v>
      </c>
      <c r="CT105" s="2">
        <f t="shared" si="116"/>
        <v>2003.1980000000001</v>
      </c>
      <c r="CU105" s="2">
        <f t="shared" si="117"/>
        <v>0</v>
      </c>
      <c r="CV105" s="2">
        <f t="shared" si="118"/>
        <v>3.1560000000000001</v>
      </c>
      <c r="CW105" s="2">
        <f t="shared" si="119"/>
        <v>0</v>
      </c>
      <c r="CX105" s="2">
        <f t="shared" si="120"/>
        <v>0</v>
      </c>
      <c r="CY105" s="2">
        <f t="shared" si="121"/>
        <v>8413.4330000000009</v>
      </c>
      <c r="CZ105" s="2">
        <f t="shared" si="122"/>
        <v>1201.9190000000001</v>
      </c>
      <c r="DB105" s="2">
        <v>46</v>
      </c>
      <c r="DC105" s="2" t="s">
        <v>3</v>
      </c>
      <c r="DD105" s="2" t="s">
        <v>150</v>
      </c>
      <c r="DE105" s="2" t="s">
        <v>151</v>
      </c>
      <c r="DF105" s="2" t="s">
        <v>151</v>
      </c>
      <c r="DG105" s="2" t="s">
        <v>151</v>
      </c>
      <c r="DH105" s="2" t="s">
        <v>3</v>
      </c>
      <c r="DI105" s="2" t="s">
        <v>151</v>
      </c>
      <c r="DJ105" s="2" t="s">
        <v>151</v>
      </c>
      <c r="DK105" s="2" t="s">
        <v>3</v>
      </c>
      <c r="DL105" s="2" t="s">
        <v>3</v>
      </c>
      <c r="DM105" s="2" t="s">
        <v>3</v>
      </c>
      <c r="DN105" s="2">
        <v>0</v>
      </c>
      <c r="DO105" s="2">
        <v>0</v>
      </c>
      <c r="DP105" s="2">
        <v>1</v>
      </c>
      <c r="DQ105" s="2">
        <v>1</v>
      </c>
      <c r="DU105" s="2">
        <v>1010</v>
      </c>
      <c r="DV105" s="2" t="s">
        <v>48</v>
      </c>
      <c r="DW105" s="2" t="s">
        <v>48</v>
      </c>
      <c r="DX105" s="2">
        <v>1</v>
      </c>
      <c r="DZ105" s="2" t="s">
        <v>3</v>
      </c>
      <c r="EA105" s="2" t="s">
        <v>3</v>
      </c>
      <c r="EB105" s="2" t="s">
        <v>3</v>
      </c>
      <c r="EC105" s="2" t="s">
        <v>3</v>
      </c>
      <c r="EE105" s="2">
        <v>90740938</v>
      </c>
      <c r="EF105" s="2">
        <v>1</v>
      </c>
      <c r="EG105" s="2" t="s">
        <v>20</v>
      </c>
      <c r="EH105" s="2">
        <v>0</v>
      </c>
      <c r="EI105" s="2" t="s">
        <v>3</v>
      </c>
      <c r="EJ105" s="2">
        <v>4</v>
      </c>
      <c r="EK105" s="2">
        <v>0</v>
      </c>
      <c r="EL105" s="2" t="s">
        <v>21</v>
      </c>
      <c r="EM105" s="2" t="s">
        <v>22</v>
      </c>
      <c r="EO105" s="2" t="s">
        <v>152</v>
      </c>
      <c r="EQ105" s="2">
        <v>0</v>
      </c>
      <c r="ER105" s="2">
        <v>10699.87</v>
      </c>
      <c r="ES105" s="2">
        <v>676.55</v>
      </c>
      <c r="ET105" s="2">
        <v>7.33</v>
      </c>
      <c r="EU105" s="2">
        <v>0.05</v>
      </c>
      <c r="EV105" s="2">
        <v>10015.99</v>
      </c>
      <c r="EW105" s="2">
        <v>15.78</v>
      </c>
      <c r="EX105" s="2">
        <v>0</v>
      </c>
      <c r="EY105" s="2">
        <v>0</v>
      </c>
      <c r="FQ105" s="2">
        <v>0</v>
      </c>
      <c r="FR105" s="2">
        <v>0</v>
      </c>
      <c r="FS105" s="2">
        <v>0</v>
      </c>
      <c r="FX105" s="2">
        <v>70</v>
      </c>
      <c r="FY105" s="2">
        <v>10</v>
      </c>
      <c r="GA105" s="2" t="s">
        <v>3</v>
      </c>
      <c r="GD105" s="2">
        <v>0</v>
      </c>
      <c r="GF105" s="2">
        <v>-1904748938</v>
      </c>
      <c r="GG105" s="2">
        <v>2</v>
      </c>
      <c r="GH105" s="2">
        <v>1</v>
      </c>
      <c r="GI105" s="2">
        <v>-2</v>
      </c>
      <c r="GJ105" s="2">
        <v>0</v>
      </c>
      <c r="GK105" s="2">
        <f>ROUND(R105*(R12)/100,2)</f>
        <v>0.06</v>
      </c>
      <c r="GL105" s="2">
        <f t="shared" si="123"/>
        <v>0</v>
      </c>
      <c r="GM105" s="2">
        <f t="shared" si="124"/>
        <v>21643.4</v>
      </c>
      <c r="GN105" s="2">
        <f t="shared" si="125"/>
        <v>0</v>
      </c>
      <c r="GO105" s="2">
        <f t="shared" si="126"/>
        <v>0</v>
      </c>
      <c r="GP105" s="2">
        <f t="shared" si="127"/>
        <v>21643.4</v>
      </c>
      <c r="GR105" s="2">
        <v>0</v>
      </c>
      <c r="GS105" s="2">
        <v>3</v>
      </c>
      <c r="GT105" s="2">
        <v>0</v>
      </c>
      <c r="GU105" s="2" t="s">
        <v>3</v>
      </c>
      <c r="GV105" s="2">
        <f t="shared" si="128"/>
        <v>0</v>
      </c>
      <c r="GW105" s="2">
        <v>1</v>
      </c>
      <c r="GX105" s="2">
        <f t="shared" si="129"/>
        <v>0</v>
      </c>
      <c r="HA105" s="2">
        <v>0</v>
      </c>
      <c r="HB105" s="2">
        <v>0</v>
      </c>
      <c r="HC105" s="2">
        <f t="shared" si="130"/>
        <v>0</v>
      </c>
      <c r="HE105" s="2" t="s">
        <v>3</v>
      </c>
      <c r="HF105" s="2" t="s">
        <v>3</v>
      </c>
      <c r="HM105" s="2" t="s">
        <v>3</v>
      </c>
      <c r="HN105" s="2" t="s">
        <v>3</v>
      </c>
      <c r="HO105" s="2" t="s">
        <v>3</v>
      </c>
      <c r="HP105" s="2" t="s">
        <v>3</v>
      </c>
      <c r="HQ105" s="2" t="s">
        <v>3</v>
      </c>
      <c r="HS105" s="2">
        <v>0</v>
      </c>
      <c r="IK105" s="2">
        <v>0</v>
      </c>
    </row>
    <row r="106" spans="1:245" x14ac:dyDescent="0.2">
      <c r="A106" s="2">
        <v>18</v>
      </c>
      <c r="B106" s="2">
        <v>1</v>
      </c>
      <c r="C106" s="2">
        <v>225</v>
      </c>
      <c r="E106" s="2" t="s">
        <v>194</v>
      </c>
      <c r="F106" s="2" t="s">
        <v>195</v>
      </c>
      <c r="G106" s="2" t="s">
        <v>196</v>
      </c>
      <c r="H106" s="2" t="s">
        <v>197</v>
      </c>
      <c r="I106" s="2">
        <f>I105*J106</f>
        <v>8</v>
      </c>
      <c r="J106" s="2">
        <v>1.3333333333333333</v>
      </c>
      <c r="K106" s="2">
        <v>1.3333333000000001</v>
      </c>
      <c r="O106" s="2">
        <f t="shared" si="99"/>
        <v>13125.76</v>
      </c>
      <c r="P106" s="2">
        <f t="shared" si="100"/>
        <v>0</v>
      </c>
      <c r="Q106" s="2">
        <f t="shared" si="101"/>
        <v>13125.76</v>
      </c>
      <c r="R106" s="2">
        <f t="shared" si="102"/>
        <v>7976.72</v>
      </c>
      <c r="S106" s="2">
        <f t="shared" si="103"/>
        <v>0</v>
      </c>
      <c r="T106" s="2">
        <f t="shared" si="104"/>
        <v>0</v>
      </c>
      <c r="U106" s="2">
        <f t="shared" si="105"/>
        <v>0</v>
      </c>
      <c r="V106" s="2">
        <f t="shared" si="106"/>
        <v>0</v>
      </c>
      <c r="W106" s="2">
        <f t="shared" si="107"/>
        <v>0</v>
      </c>
      <c r="X106" s="2">
        <f t="shared" si="108"/>
        <v>0</v>
      </c>
      <c r="Y106" s="2">
        <f t="shared" si="109"/>
        <v>0</v>
      </c>
      <c r="AA106" s="2">
        <v>90973531</v>
      </c>
      <c r="AB106" s="2">
        <f t="shared" si="110"/>
        <v>1640.72</v>
      </c>
      <c r="AC106" s="2">
        <f t="shared" ref="AC106:AC151" si="135">ROUND((ES106),6)</f>
        <v>0</v>
      </c>
      <c r="AD106" s="2">
        <f>ROUND((((ET106)-(EU106))+AE106),6)</f>
        <v>1640.72</v>
      </c>
      <c r="AE106" s="2">
        <f t="shared" ref="AE106:AF108" si="136">ROUND((EU106),6)</f>
        <v>997.09</v>
      </c>
      <c r="AF106" s="2">
        <f t="shared" si="136"/>
        <v>0</v>
      </c>
      <c r="AG106" s="2">
        <f t="shared" si="111"/>
        <v>0</v>
      </c>
      <c r="AH106" s="2">
        <f t="shared" ref="AH106:AI108" si="137">(EW106)</f>
        <v>0</v>
      </c>
      <c r="AI106" s="2">
        <f t="shared" si="137"/>
        <v>0</v>
      </c>
      <c r="AJ106" s="2">
        <f t="shared" si="112"/>
        <v>0</v>
      </c>
      <c r="AK106" s="2">
        <v>1640.72</v>
      </c>
      <c r="AL106" s="2">
        <v>0</v>
      </c>
      <c r="AM106" s="2">
        <v>1640.72</v>
      </c>
      <c r="AN106" s="2">
        <v>997.09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70</v>
      </c>
      <c r="AU106" s="2">
        <v>10</v>
      </c>
      <c r="AV106" s="2">
        <v>1</v>
      </c>
      <c r="AW106" s="2">
        <v>1</v>
      </c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2</v>
      </c>
      <c r="BI106" s="2">
        <v>4</v>
      </c>
      <c r="BJ106" s="2" t="s">
        <v>198</v>
      </c>
      <c r="BM106" s="2">
        <v>0</v>
      </c>
      <c r="BN106" s="2">
        <v>0</v>
      </c>
      <c r="BO106" s="2" t="s">
        <v>3</v>
      </c>
      <c r="BP106" s="2">
        <v>0</v>
      </c>
      <c r="BQ106" s="2">
        <v>1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70</v>
      </c>
      <c r="CA106" s="2">
        <v>10</v>
      </c>
      <c r="CB106" s="2" t="s">
        <v>3</v>
      </c>
      <c r="CE106" s="2">
        <v>0</v>
      </c>
      <c r="CF106" s="2">
        <v>0</v>
      </c>
      <c r="CG106" s="2">
        <v>0</v>
      </c>
      <c r="CM106" s="2">
        <v>0</v>
      </c>
      <c r="CN106" s="2" t="s">
        <v>3</v>
      </c>
      <c r="CO106" s="2">
        <v>0</v>
      </c>
      <c r="CP106" s="2">
        <f t="shared" si="113"/>
        <v>13125.76</v>
      </c>
      <c r="CQ106" s="2">
        <f t="shared" si="114"/>
        <v>0</v>
      </c>
      <c r="CR106" s="2">
        <f>((((ET106)*BB106-(EU106)*BS106)+AE106*BS106)*AV106)</f>
        <v>1640.72</v>
      </c>
      <c r="CS106" s="2">
        <f t="shared" si="115"/>
        <v>997.09</v>
      </c>
      <c r="CT106" s="2">
        <f t="shared" si="116"/>
        <v>0</v>
      </c>
      <c r="CU106" s="2">
        <f t="shared" si="117"/>
        <v>0</v>
      </c>
      <c r="CV106" s="2">
        <f t="shared" si="118"/>
        <v>0</v>
      </c>
      <c r="CW106" s="2">
        <f t="shared" si="119"/>
        <v>0</v>
      </c>
      <c r="CX106" s="2">
        <f t="shared" si="120"/>
        <v>0</v>
      </c>
      <c r="CY106" s="2">
        <f t="shared" si="121"/>
        <v>0</v>
      </c>
      <c r="CZ106" s="2">
        <f t="shared" si="122"/>
        <v>0</v>
      </c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U106" s="2">
        <v>1011</v>
      </c>
      <c r="DV106" s="2" t="s">
        <v>197</v>
      </c>
      <c r="DW106" s="2" t="s">
        <v>197</v>
      </c>
      <c r="DX106" s="2">
        <v>1</v>
      </c>
      <c r="DZ106" s="2" t="s">
        <v>3</v>
      </c>
      <c r="EA106" s="2" t="s">
        <v>3</v>
      </c>
      <c r="EB106" s="2" t="s">
        <v>3</v>
      </c>
      <c r="EC106" s="2" t="s">
        <v>3</v>
      </c>
      <c r="EE106" s="2">
        <v>90740938</v>
      </c>
      <c r="EF106" s="2">
        <v>1</v>
      </c>
      <c r="EG106" s="2" t="s">
        <v>20</v>
      </c>
      <c r="EH106" s="2">
        <v>0</v>
      </c>
      <c r="EI106" s="2" t="s">
        <v>3</v>
      </c>
      <c r="EJ106" s="2">
        <v>4</v>
      </c>
      <c r="EK106" s="2">
        <v>0</v>
      </c>
      <c r="EL106" s="2" t="s">
        <v>21</v>
      </c>
      <c r="EM106" s="2" t="s">
        <v>22</v>
      </c>
      <c r="EO106" s="2" t="s">
        <v>3</v>
      </c>
      <c r="EQ106" s="2">
        <v>0</v>
      </c>
      <c r="ER106" s="2">
        <v>1640.72</v>
      </c>
      <c r="ES106" s="2">
        <v>0</v>
      </c>
      <c r="ET106" s="2">
        <v>1640.72</v>
      </c>
      <c r="EU106" s="2">
        <v>997.09</v>
      </c>
      <c r="EV106" s="2">
        <v>0</v>
      </c>
      <c r="EW106" s="2">
        <v>0</v>
      </c>
      <c r="EX106" s="2">
        <v>0</v>
      </c>
      <c r="FQ106" s="2">
        <v>0</v>
      </c>
      <c r="FR106" s="2">
        <v>0</v>
      </c>
      <c r="FS106" s="2">
        <v>0</v>
      </c>
      <c r="FX106" s="2">
        <v>70</v>
      </c>
      <c r="FY106" s="2">
        <v>10</v>
      </c>
      <c r="GA106" s="2" t="s">
        <v>3</v>
      </c>
      <c r="GD106" s="2">
        <v>0</v>
      </c>
      <c r="GF106" s="2">
        <v>1228084076</v>
      </c>
      <c r="GG106" s="2">
        <v>2</v>
      </c>
      <c r="GH106" s="2">
        <v>1</v>
      </c>
      <c r="GI106" s="2">
        <v>-2</v>
      </c>
      <c r="GJ106" s="2">
        <v>0</v>
      </c>
      <c r="GK106" s="2">
        <f>ROUND(R106*(R12)/100,2)</f>
        <v>8614.86</v>
      </c>
      <c r="GL106" s="2">
        <f t="shared" si="123"/>
        <v>0</v>
      </c>
      <c r="GM106" s="2">
        <f t="shared" si="124"/>
        <v>21740.62</v>
      </c>
      <c r="GN106" s="2">
        <f t="shared" si="125"/>
        <v>0</v>
      </c>
      <c r="GO106" s="2">
        <f t="shared" si="126"/>
        <v>0</v>
      </c>
      <c r="GP106" s="2">
        <f t="shared" si="127"/>
        <v>21740.62</v>
      </c>
      <c r="GR106" s="2">
        <v>0</v>
      </c>
      <c r="GS106" s="2">
        <v>3</v>
      </c>
      <c r="GT106" s="2">
        <v>0</v>
      </c>
      <c r="GU106" s="2" t="s">
        <v>3</v>
      </c>
      <c r="GV106" s="2">
        <f t="shared" si="128"/>
        <v>0</v>
      </c>
      <c r="GW106" s="2">
        <v>1</v>
      </c>
      <c r="GX106" s="2">
        <f t="shared" si="129"/>
        <v>0</v>
      </c>
      <c r="HA106" s="2">
        <v>0</v>
      </c>
      <c r="HB106" s="2">
        <v>0</v>
      </c>
      <c r="HC106" s="2">
        <f t="shared" si="130"/>
        <v>0</v>
      </c>
      <c r="HE106" s="2" t="s">
        <v>3</v>
      </c>
      <c r="HF106" s="2" t="s">
        <v>3</v>
      </c>
      <c r="HM106" s="2" t="s">
        <v>3</v>
      </c>
      <c r="HN106" s="2" t="s">
        <v>3</v>
      </c>
      <c r="HO106" s="2" t="s">
        <v>3</v>
      </c>
      <c r="HP106" s="2" t="s">
        <v>3</v>
      </c>
      <c r="HQ106" s="2" t="s">
        <v>3</v>
      </c>
      <c r="HS106" s="2">
        <v>0</v>
      </c>
      <c r="IK106" s="2">
        <v>0</v>
      </c>
    </row>
    <row r="107" spans="1:245" x14ac:dyDescent="0.2">
      <c r="A107" s="2">
        <v>17</v>
      </c>
      <c r="B107" s="2">
        <v>1</v>
      </c>
      <c r="C107" s="2">
        <f>ROW(SmtRes!A234)</f>
        <v>234</v>
      </c>
      <c r="D107" s="2">
        <f>ROW(EtalonRes!A221)</f>
        <v>221</v>
      </c>
      <c r="E107" s="2" t="s">
        <v>199</v>
      </c>
      <c r="F107" s="2" t="s">
        <v>160</v>
      </c>
      <c r="G107" s="2" t="s">
        <v>200</v>
      </c>
      <c r="H107" s="2" t="s">
        <v>48</v>
      </c>
      <c r="I107" s="2">
        <v>1</v>
      </c>
      <c r="J107" s="2">
        <v>0</v>
      </c>
      <c r="K107" s="2">
        <v>1</v>
      </c>
      <c r="O107" s="2">
        <f t="shared" si="99"/>
        <v>483.77</v>
      </c>
      <c r="P107" s="2">
        <f t="shared" si="100"/>
        <v>168.4</v>
      </c>
      <c r="Q107" s="2">
        <f t="shared" si="101"/>
        <v>0</v>
      </c>
      <c r="R107" s="2">
        <f t="shared" si="102"/>
        <v>0</v>
      </c>
      <c r="S107" s="2">
        <f t="shared" si="103"/>
        <v>315.37</v>
      </c>
      <c r="T107" s="2">
        <f t="shared" si="104"/>
        <v>0</v>
      </c>
      <c r="U107" s="2">
        <f t="shared" si="105"/>
        <v>0.6</v>
      </c>
      <c r="V107" s="2">
        <f t="shared" si="106"/>
        <v>0</v>
      </c>
      <c r="W107" s="2">
        <f t="shared" si="107"/>
        <v>0</v>
      </c>
      <c r="X107" s="2">
        <f t="shared" si="108"/>
        <v>220.76</v>
      </c>
      <c r="Y107" s="2">
        <f t="shared" si="109"/>
        <v>31.54</v>
      </c>
      <c r="AA107" s="2">
        <v>90973531</v>
      </c>
      <c r="AB107" s="2">
        <f t="shared" si="110"/>
        <v>483.77</v>
      </c>
      <c r="AC107" s="2">
        <f t="shared" si="135"/>
        <v>168.4</v>
      </c>
      <c r="AD107" s="2">
        <f>ROUND((((ET107)-(EU107))+AE107),6)</f>
        <v>0</v>
      </c>
      <c r="AE107" s="2">
        <f t="shared" si="136"/>
        <v>0</v>
      </c>
      <c r="AF107" s="2">
        <f t="shared" si="136"/>
        <v>315.37</v>
      </c>
      <c r="AG107" s="2">
        <f t="shared" si="111"/>
        <v>0</v>
      </c>
      <c r="AH107" s="2">
        <f t="shared" si="137"/>
        <v>0.6</v>
      </c>
      <c r="AI107" s="2">
        <f t="shared" si="137"/>
        <v>0</v>
      </c>
      <c r="AJ107" s="2">
        <f t="shared" si="112"/>
        <v>0</v>
      </c>
      <c r="AK107" s="2">
        <v>483.77</v>
      </c>
      <c r="AL107" s="2">
        <v>168.4</v>
      </c>
      <c r="AM107" s="2">
        <v>0</v>
      </c>
      <c r="AN107" s="2">
        <v>0</v>
      </c>
      <c r="AO107" s="2">
        <v>315.37</v>
      </c>
      <c r="AP107" s="2">
        <v>0</v>
      </c>
      <c r="AQ107" s="2">
        <v>0.6</v>
      </c>
      <c r="AR107" s="2">
        <v>0</v>
      </c>
      <c r="AS107" s="2">
        <v>0</v>
      </c>
      <c r="AT107" s="2">
        <v>70</v>
      </c>
      <c r="AU107" s="2">
        <v>10</v>
      </c>
      <c r="AV107" s="2">
        <v>1</v>
      </c>
      <c r="AW107" s="2">
        <v>1</v>
      </c>
      <c r="AZ107" s="2">
        <v>1</v>
      </c>
      <c r="BA107" s="2">
        <v>1</v>
      </c>
      <c r="BB107" s="2">
        <v>1</v>
      </c>
      <c r="BC107" s="2">
        <v>1</v>
      </c>
      <c r="BD107" s="2" t="s">
        <v>3</v>
      </c>
      <c r="BE107" s="2" t="s">
        <v>3</v>
      </c>
      <c r="BF107" s="2" t="s">
        <v>3</v>
      </c>
      <c r="BG107" s="2" t="s">
        <v>3</v>
      </c>
      <c r="BH107" s="2">
        <v>0</v>
      </c>
      <c r="BI107" s="2">
        <v>4</v>
      </c>
      <c r="BJ107" s="2" t="s">
        <v>162</v>
      </c>
      <c r="BM107" s="2">
        <v>0</v>
      </c>
      <c r="BN107" s="2">
        <v>0</v>
      </c>
      <c r="BO107" s="2" t="s">
        <v>3</v>
      </c>
      <c r="BP107" s="2">
        <v>0</v>
      </c>
      <c r="BQ107" s="2">
        <v>1</v>
      </c>
      <c r="BR107" s="2">
        <v>0</v>
      </c>
      <c r="BS107" s="2">
        <v>1</v>
      </c>
      <c r="BT107" s="2">
        <v>1</v>
      </c>
      <c r="BU107" s="2">
        <v>1</v>
      </c>
      <c r="BV107" s="2">
        <v>1</v>
      </c>
      <c r="BW107" s="2">
        <v>1</v>
      </c>
      <c r="BX107" s="2">
        <v>1</v>
      </c>
      <c r="BY107" s="2" t="s">
        <v>3</v>
      </c>
      <c r="BZ107" s="2">
        <v>70</v>
      </c>
      <c r="CA107" s="2">
        <v>10</v>
      </c>
      <c r="CB107" s="2" t="s">
        <v>3</v>
      </c>
      <c r="CE107" s="2">
        <v>0</v>
      </c>
      <c r="CF107" s="2">
        <v>0</v>
      </c>
      <c r="CG107" s="2">
        <v>0</v>
      </c>
      <c r="CM107" s="2">
        <v>0</v>
      </c>
      <c r="CN107" s="2" t="s">
        <v>3</v>
      </c>
      <c r="CO107" s="2">
        <v>0</v>
      </c>
      <c r="CP107" s="2">
        <f t="shared" si="113"/>
        <v>483.77</v>
      </c>
      <c r="CQ107" s="2">
        <f t="shared" si="114"/>
        <v>168.4</v>
      </c>
      <c r="CR107" s="2">
        <f>((((ET107)*BB107-(EU107)*BS107)+AE107*BS107)*AV107)</f>
        <v>0</v>
      </c>
      <c r="CS107" s="2">
        <f t="shared" si="115"/>
        <v>0</v>
      </c>
      <c r="CT107" s="2">
        <f t="shared" si="116"/>
        <v>315.37</v>
      </c>
      <c r="CU107" s="2">
        <f t="shared" si="117"/>
        <v>0</v>
      </c>
      <c r="CV107" s="2">
        <f t="shared" si="118"/>
        <v>0.6</v>
      </c>
      <c r="CW107" s="2">
        <f t="shared" si="119"/>
        <v>0</v>
      </c>
      <c r="CX107" s="2">
        <f t="shared" si="120"/>
        <v>0</v>
      </c>
      <c r="CY107" s="2">
        <f t="shared" si="121"/>
        <v>220.75900000000001</v>
      </c>
      <c r="CZ107" s="2">
        <f t="shared" si="122"/>
        <v>31.536999999999999</v>
      </c>
      <c r="DC107" s="2" t="s">
        <v>3</v>
      </c>
      <c r="DD107" s="2" t="s">
        <v>3</v>
      </c>
      <c r="DE107" s="2" t="s">
        <v>3</v>
      </c>
      <c r="DF107" s="2" t="s">
        <v>3</v>
      </c>
      <c r="DG107" s="2" t="s">
        <v>3</v>
      </c>
      <c r="DH107" s="2" t="s">
        <v>3</v>
      </c>
      <c r="DI107" s="2" t="s">
        <v>3</v>
      </c>
      <c r="DJ107" s="2" t="s">
        <v>3</v>
      </c>
      <c r="DK107" s="2" t="s">
        <v>3</v>
      </c>
      <c r="DL107" s="2" t="s">
        <v>3</v>
      </c>
      <c r="DM107" s="2" t="s">
        <v>3</v>
      </c>
      <c r="DN107" s="2">
        <v>0</v>
      </c>
      <c r="DO107" s="2">
        <v>0</v>
      </c>
      <c r="DP107" s="2">
        <v>1</v>
      </c>
      <c r="DQ107" s="2">
        <v>1</v>
      </c>
      <c r="DU107" s="2">
        <v>1010</v>
      </c>
      <c r="DV107" s="2" t="s">
        <v>48</v>
      </c>
      <c r="DW107" s="2" t="s">
        <v>48</v>
      </c>
      <c r="DX107" s="2">
        <v>1</v>
      </c>
      <c r="DZ107" s="2" t="s">
        <v>3</v>
      </c>
      <c r="EA107" s="2" t="s">
        <v>3</v>
      </c>
      <c r="EB107" s="2" t="s">
        <v>3</v>
      </c>
      <c r="EC107" s="2" t="s">
        <v>3</v>
      </c>
      <c r="EE107" s="2">
        <v>90740938</v>
      </c>
      <c r="EF107" s="2">
        <v>1</v>
      </c>
      <c r="EG107" s="2" t="s">
        <v>20</v>
      </c>
      <c r="EH107" s="2">
        <v>0</v>
      </c>
      <c r="EI107" s="2" t="s">
        <v>3</v>
      </c>
      <c r="EJ107" s="2">
        <v>4</v>
      </c>
      <c r="EK107" s="2">
        <v>0</v>
      </c>
      <c r="EL107" s="2" t="s">
        <v>21</v>
      </c>
      <c r="EM107" s="2" t="s">
        <v>22</v>
      </c>
      <c r="EO107" s="2" t="s">
        <v>3</v>
      </c>
      <c r="EQ107" s="2">
        <v>0</v>
      </c>
      <c r="ER107" s="2">
        <v>483.77</v>
      </c>
      <c r="ES107" s="2">
        <v>168.4</v>
      </c>
      <c r="ET107" s="2">
        <v>0</v>
      </c>
      <c r="EU107" s="2">
        <v>0</v>
      </c>
      <c r="EV107" s="2">
        <v>315.37</v>
      </c>
      <c r="EW107" s="2">
        <v>0.6</v>
      </c>
      <c r="EX107" s="2">
        <v>0</v>
      </c>
      <c r="EY107" s="2">
        <v>0</v>
      </c>
      <c r="FQ107" s="2">
        <v>0</v>
      </c>
      <c r="FR107" s="2">
        <v>0</v>
      </c>
      <c r="FS107" s="2">
        <v>0</v>
      </c>
      <c r="FX107" s="2">
        <v>70</v>
      </c>
      <c r="FY107" s="2">
        <v>10</v>
      </c>
      <c r="GA107" s="2" t="s">
        <v>3</v>
      </c>
      <c r="GD107" s="2">
        <v>0</v>
      </c>
      <c r="GF107" s="2">
        <v>657978074</v>
      </c>
      <c r="GG107" s="2">
        <v>2</v>
      </c>
      <c r="GH107" s="2">
        <v>1</v>
      </c>
      <c r="GI107" s="2">
        <v>-2</v>
      </c>
      <c r="GJ107" s="2">
        <v>0</v>
      </c>
      <c r="GK107" s="2">
        <f>ROUND(R107*(R12)/100,2)</f>
        <v>0</v>
      </c>
      <c r="GL107" s="2">
        <f t="shared" si="123"/>
        <v>0</v>
      </c>
      <c r="GM107" s="2">
        <f t="shared" si="124"/>
        <v>736.07</v>
      </c>
      <c r="GN107" s="2">
        <f t="shared" si="125"/>
        <v>0</v>
      </c>
      <c r="GO107" s="2">
        <f t="shared" si="126"/>
        <v>0</v>
      </c>
      <c r="GP107" s="2">
        <f t="shared" si="127"/>
        <v>736.07</v>
      </c>
      <c r="GR107" s="2">
        <v>0</v>
      </c>
      <c r="GS107" s="2">
        <v>3</v>
      </c>
      <c r="GT107" s="2">
        <v>0</v>
      </c>
      <c r="GU107" s="2" t="s">
        <v>3</v>
      </c>
      <c r="GV107" s="2">
        <f t="shared" si="128"/>
        <v>0</v>
      </c>
      <c r="GW107" s="2">
        <v>1</v>
      </c>
      <c r="GX107" s="2">
        <f t="shared" si="129"/>
        <v>0</v>
      </c>
      <c r="HA107" s="2">
        <v>0</v>
      </c>
      <c r="HB107" s="2">
        <v>0</v>
      </c>
      <c r="HC107" s="2">
        <f t="shared" si="130"/>
        <v>0</v>
      </c>
      <c r="HE107" s="2" t="s">
        <v>3</v>
      </c>
      <c r="HF107" s="2" t="s">
        <v>3</v>
      </c>
      <c r="HM107" s="2" t="s">
        <v>3</v>
      </c>
      <c r="HN107" s="2" t="s">
        <v>3</v>
      </c>
      <c r="HO107" s="2" t="s">
        <v>3</v>
      </c>
      <c r="HP107" s="2" t="s">
        <v>3</v>
      </c>
      <c r="HQ107" s="2" t="s">
        <v>3</v>
      </c>
      <c r="HS107" s="2">
        <v>0</v>
      </c>
      <c r="IK107" s="2">
        <v>0</v>
      </c>
    </row>
    <row r="108" spans="1:245" x14ac:dyDescent="0.2">
      <c r="A108" s="2">
        <v>17</v>
      </c>
      <c r="B108" s="2">
        <v>1</v>
      </c>
      <c r="C108" s="2">
        <f>ROW(SmtRes!A237)</f>
        <v>237</v>
      </c>
      <c r="D108" s="2">
        <f>ROW(EtalonRes!A224)</f>
        <v>224</v>
      </c>
      <c r="E108" s="2" t="s">
        <v>3</v>
      </c>
      <c r="F108" s="2" t="s">
        <v>160</v>
      </c>
      <c r="G108" s="2" t="s">
        <v>200</v>
      </c>
      <c r="H108" s="2" t="s">
        <v>48</v>
      </c>
      <c r="I108" s="2">
        <v>1</v>
      </c>
      <c r="J108" s="2">
        <v>0</v>
      </c>
      <c r="K108" s="2">
        <v>1</v>
      </c>
      <c r="O108" s="2">
        <f t="shared" si="99"/>
        <v>483.77</v>
      </c>
      <c r="P108" s="2">
        <f t="shared" si="100"/>
        <v>168.4</v>
      </c>
      <c r="Q108" s="2">
        <f t="shared" si="101"/>
        <v>0</v>
      </c>
      <c r="R108" s="2">
        <f t="shared" si="102"/>
        <v>0</v>
      </c>
      <c r="S108" s="2">
        <f t="shared" si="103"/>
        <v>315.37</v>
      </c>
      <c r="T108" s="2">
        <f t="shared" si="104"/>
        <v>0</v>
      </c>
      <c r="U108" s="2">
        <f t="shared" si="105"/>
        <v>0.6</v>
      </c>
      <c r="V108" s="2">
        <f t="shared" si="106"/>
        <v>0</v>
      </c>
      <c r="W108" s="2">
        <f t="shared" si="107"/>
        <v>0</v>
      </c>
      <c r="X108" s="2">
        <f t="shared" si="108"/>
        <v>220.76</v>
      </c>
      <c r="Y108" s="2">
        <f t="shared" si="109"/>
        <v>31.54</v>
      </c>
      <c r="AA108" s="2">
        <v>-1</v>
      </c>
      <c r="AB108" s="2">
        <f t="shared" si="110"/>
        <v>483.77</v>
      </c>
      <c r="AC108" s="2">
        <f t="shared" si="135"/>
        <v>168.4</v>
      </c>
      <c r="AD108" s="2">
        <f>ROUND((((ET108)-(EU108))+AE108),6)</f>
        <v>0</v>
      </c>
      <c r="AE108" s="2">
        <f t="shared" si="136"/>
        <v>0</v>
      </c>
      <c r="AF108" s="2">
        <f t="shared" si="136"/>
        <v>315.37</v>
      </c>
      <c r="AG108" s="2">
        <f t="shared" si="111"/>
        <v>0</v>
      </c>
      <c r="AH108" s="2">
        <f t="shared" si="137"/>
        <v>0.6</v>
      </c>
      <c r="AI108" s="2">
        <f t="shared" si="137"/>
        <v>0</v>
      </c>
      <c r="AJ108" s="2">
        <f t="shared" si="112"/>
        <v>0</v>
      </c>
      <c r="AK108" s="2">
        <v>483.77</v>
      </c>
      <c r="AL108" s="2">
        <v>168.4</v>
      </c>
      <c r="AM108" s="2">
        <v>0</v>
      </c>
      <c r="AN108" s="2">
        <v>0</v>
      </c>
      <c r="AO108" s="2">
        <v>315.37</v>
      </c>
      <c r="AP108" s="2">
        <v>0</v>
      </c>
      <c r="AQ108" s="2">
        <v>0.6</v>
      </c>
      <c r="AR108" s="2">
        <v>0</v>
      </c>
      <c r="AS108" s="2">
        <v>0</v>
      </c>
      <c r="AT108" s="2">
        <v>70</v>
      </c>
      <c r="AU108" s="2">
        <v>10</v>
      </c>
      <c r="AV108" s="2">
        <v>1</v>
      </c>
      <c r="AW108" s="2">
        <v>1</v>
      </c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0</v>
      </c>
      <c r="BI108" s="2">
        <v>4</v>
      </c>
      <c r="BJ108" s="2" t="s">
        <v>162</v>
      </c>
      <c r="BM108" s="2">
        <v>0</v>
      </c>
      <c r="BN108" s="2">
        <v>0</v>
      </c>
      <c r="BO108" s="2" t="s">
        <v>3</v>
      </c>
      <c r="BP108" s="2">
        <v>0</v>
      </c>
      <c r="BQ108" s="2">
        <v>1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70</v>
      </c>
      <c r="CA108" s="2">
        <v>10</v>
      </c>
      <c r="CB108" s="2" t="s">
        <v>3</v>
      </c>
      <c r="CE108" s="2">
        <v>0</v>
      </c>
      <c r="CF108" s="2">
        <v>0</v>
      </c>
      <c r="CG108" s="2">
        <v>0</v>
      </c>
      <c r="CM108" s="2">
        <v>0</v>
      </c>
      <c r="CN108" s="2" t="s">
        <v>3</v>
      </c>
      <c r="CO108" s="2">
        <v>0</v>
      </c>
      <c r="CP108" s="2">
        <f t="shared" si="113"/>
        <v>483.77</v>
      </c>
      <c r="CQ108" s="2">
        <f t="shared" si="114"/>
        <v>168.4</v>
      </c>
      <c r="CR108" s="2">
        <f>((((ET108)*BB108-(EU108)*BS108)+AE108*BS108)*AV108)</f>
        <v>0</v>
      </c>
      <c r="CS108" s="2">
        <f t="shared" si="115"/>
        <v>0</v>
      </c>
      <c r="CT108" s="2">
        <f t="shared" si="116"/>
        <v>315.37</v>
      </c>
      <c r="CU108" s="2">
        <f t="shared" si="117"/>
        <v>0</v>
      </c>
      <c r="CV108" s="2">
        <f t="shared" si="118"/>
        <v>0.6</v>
      </c>
      <c r="CW108" s="2">
        <f t="shared" si="119"/>
        <v>0</v>
      </c>
      <c r="CX108" s="2">
        <f t="shared" si="120"/>
        <v>0</v>
      </c>
      <c r="CY108" s="2">
        <f t="shared" si="121"/>
        <v>220.75900000000001</v>
      </c>
      <c r="CZ108" s="2">
        <f t="shared" si="122"/>
        <v>31.536999999999999</v>
      </c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U108" s="2">
        <v>1010</v>
      </c>
      <c r="DV108" s="2" t="s">
        <v>48</v>
      </c>
      <c r="DW108" s="2" t="s">
        <v>48</v>
      </c>
      <c r="DX108" s="2">
        <v>1</v>
      </c>
      <c r="DZ108" s="2" t="s">
        <v>3</v>
      </c>
      <c r="EA108" s="2" t="s">
        <v>3</v>
      </c>
      <c r="EB108" s="2" t="s">
        <v>3</v>
      </c>
      <c r="EC108" s="2" t="s">
        <v>3</v>
      </c>
      <c r="EE108" s="2">
        <v>90740938</v>
      </c>
      <c r="EF108" s="2">
        <v>1</v>
      </c>
      <c r="EG108" s="2" t="s">
        <v>20</v>
      </c>
      <c r="EH108" s="2">
        <v>0</v>
      </c>
      <c r="EI108" s="2" t="s">
        <v>3</v>
      </c>
      <c r="EJ108" s="2">
        <v>4</v>
      </c>
      <c r="EK108" s="2">
        <v>0</v>
      </c>
      <c r="EL108" s="2" t="s">
        <v>21</v>
      </c>
      <c r="EM108" s="2" t="s">
        <v>22</v>
      </c>
      <c r="EO108" s="2" t="s">
        <v>3</v>
      </c>
      <c r="EQ108" s="2">
        <v>2360320</v>
      </c>
      <c r="ER108" s="2">
        <v>483.77</v>
      </c>
      <c r="ES108" s="2">
        <v>168.4</v>
      </c>
      <c r="ET108" s="2">
        <v>0</v>
      </c>
      <c r="EU108" s="2">
        <v>0</v>
      </c>
      <c r="EV108" s="2">
        <v>315.37</v>
      </c>
      <c r="EW108" s="2">
        <v>0.6</v>
      </c>
      <c r="EX108" s="2">
        <v>0</v>
      </c>
      <c r="EY108" s="2">
        <v>0</v>
      </c>
      <c r="FQ108" s="2">
        <v>0</v>
      </c>
      <c r="FR108" s="2">
        <v>0</v>
      </c>
      <c r="FS108" s="2">
        <v>0</v>
      </c>
      <c r="FX108" s="2">
        <v>70</v>
      </c>
      <c r="FY108" s="2">
        <v>10</v>
      </c>
      <c r="GA108" s="2" t="s">
        <v>3</v>
      </c>
      <c r="GD108" s="2">
        <v>0</v>
      </c>
      <c r="GF108" s="2">
        <v>657978074</v>
      </c>
      <c r="GG108" s="2">
        <v>2</v>
      </c>
      <c r="GH108" s="2">
        <v>1</v>
      </c>
      <c r="GI108" s="2">
        <v>-2</v>
      </c>
      <c r="GJ108" s="2">
        <v>0</v>
      </c>
      <c r="GK108" s="2">
        <f>ROUND(R108*(R12)/100,2)</f>
        <v>0</v>
      </c>
      <c r="GL108" s="2">
        <f t="shared" si="123"/>
        <v>0</v>
      </c>
      <c r="GM108" s="2">
        <f t="shared" si="124"/>
        <v>736.07</v>
      </c>
      <c r="GN108" s="2">
        <f t="shared" si="125"/>
        <v>0</v>
      </c>
      <c r="GO108" s="2">
        <f t="shared" si="126"/>
        <v>0</v>
      </c>
      <c r="GP108" s="2">
        <f t="shared" si="127"/>
        <v>736.07</v>
      </c>
      <c r="GR108" s="2">
        <v>0</v>
      </c>
      <c r="GS108" s="2">
        <v>3</v>
      </c>
      <c r="GT108" s="2">
        <v>0</v>
      </c>
      <c r="GU108" s="2" t="s">
        <v>3</v>
      </c>
      <c r="GV108" s="2">
        <f t="shared" si="128"/>
        <v>0</v>
      </c>
      <c r="GW108" s="2">
        <v>1</v>
      </c>
      <c r="GX108" s="2">
        <f t="shared" si="129"/>
        <v>0</v>
      </c>
      <c r="HA108" s="2">
        <v>0</v>
      </c>
      <c r="HB108" s="2">
        <v>0</v>
      </c>
      <c r="HC108" s="2">
        <f t="shared" si="130"/>
        <v>0</v>
      </c>
      <c r="HE108" s="2" t="s">
        <v>3</v>
      </c>
      <c r="HF108" s="2" t="s">
        <v>3</v>
      </c>
      <c r="HM108" s="2" t="s">
        <v>3</v>
      </c>
      <c r="HN108" s="2" t="s">
        <v>3</v>
      </c>
      <c r="HO108" s="2" t="s">
        <v>3</v>
      </c>
      <c r="HP108" s="2" t="s">
        <v>3</v>
      </c>
      <c r="HQ108" s="2" t="s">
        <v>3</v>
      </c>
      <c r="HS108" s="2">
        <v>0</v>
      </c>
      <c r="IK108" s="2">
        <v>0</v>
      </c>
    </row>
    <row r="109" spans="1:245" x14ac:dyDescent="0.2">
      <c r="A109" s="2">
        <v>17</v>
      </c>
      <c r="B109" s="2">
        <v>1</v>
      </c>
      <c r="C109" s="2">
        <f>ROW(SmtRes!A241)</f>
        <v>241</v>
      </c>
      <c r="D109" s="2">
        <f>ROW(EtalonRes!A228)</f>
        <v>228</v>
      </c>
      <c r="E109" s="2" t="s">
        <v>3</v>
      </c>
      <c r="F109" s="2" t="s">
        <v>77</v>
      </c>
      <c r="G109" s="2" t="s">
        <v>78</v>
      </c>
      <c r="H109" s="2" t="s">
        <v>48</v>
      </c>
      <c r="I109" s="2">
        <v>1</v>
      </c>
      <c r="J109" s="2">
        <v>0</v>
      </c>
      <c r="K109" s="2">
        <v>1</v>
      </c>
      <c r="O109" s="2">
        <f t="shared" si="99"/>
        <v>36918.050000000003</v>
      </c>
      <c r="P109" s="2">
        <f t="shared" si="100"/>
        <v>2145.36</v>
      </c>
      <c r="Q109" s="2">
        <f t="shared" si="101"/>
        <v>0</v>
      </c>
      <c r="R109" s="2">
        <f t="shared" si="102"/>
        <v>0</v>
      </c>
      <c r="S109" s="2">
        <f t="shared" si="103"/>
        <v>34772.69</v>
      </c>
      <c r="T109" s="2">
        <f t="shared" si="104"/>
        <v>0</v>
      </c>
      <c r="U109" s="2">
        <f t="shared" si="105"/>
        <v>47.25</v>
      </c>
      <c r="V109" s="2">
        <f t="shared" si="106"/>
        <v>0</v>
      </c>
      <c r="W109" s="2">
        <f t="shared" si="107"/>
        <v>0</v>
      </c>
      <c r="X109" s="2">
        <f t="shared" si="108"/>
        <v>24340.880000000001</v>
      </c>
      <c r="Y109" s="2">
        <f t="shared" si="109"/>
        <v>3477.27</v>
      </c>
      <c r="AA109" s="2">
        <v>-1</v>
      </c>
      <c r="AB109" s="2">
        <f t="shared" si="110"/>
        <v>36918.052499999998</v>
      </c>
      <c r="AC109" s="2">
        <f t="shared" si="135"/>
        <v>2145.36</v>
      </c>
      <c r="AD109" s="2">
        <f>ROUND(((((ET109*1.05))-((EU109*1.05)))+AE109),6)</f>
        <v>0</v>
      </c>
      <c r="AE109" s="2">
        <f>ROUND(((EU109*1.05)),6)</f>
        <v>0</v>
      </c>
      <c r="AF109" s="2">
        <f>ROUND(((EV109*1.05)),6)</f>
        <v>34772.692499999997</v>
      </c>
      <c r="AG109" s="2">
        <f t="shared" si="111"/>
        <v>0</v>
      </c>
      <c r="AH109" s="2">
        <f>((EW109*1.05))</f>
        <v>47.25</v>
      </c>
      <c r="AI109" s="2">
        <f>((EX109*1.05))</f>
        <v>0</v>
      </c>
      <c r="AJ109" s="2">
        <f t="shared" si="112"/>
        <v>0</v>
      </c>
      <c r="AK109" s="2">
        <v>35262.21</v>
      </c>
      <c r="AL109" s="2">
        <v>2145.36</v>
      </c>
      <c r="AM109" s="2">
        <v>0</v>
      </c>
      <c r="AN109" s="2">
        <v>0</v>
      </c>
      <c r="AO109" s="2">
        <v>33116.85</v>
      </c>
      <c r="AP109" s="2">
        <v>0</v>
      </c>
      <c r="AQ109" s="2">
        <v>45</v>
      </c>
      <c r="AR109" s="2">
        <v>0</v>
      </c>
      <c r="AS109" s="2">
        <v>0</v>
      </c>
      <c r="AT109" s="2">
        <v>70</v>
      </c>
      <c r="AU109" s="2">
        <v>10</v>
      </c>
      <c r="AV109" s="2">
        <v>1</v>
      </c>
      <c r="AW109" s="2">
        <v>1</v>
      </c>
      <c r="AZ109" s="2">
        <v>1</v>
      </c>
      <c r="BA109" s="2">
        <v>1</v>
      </c>
      <c r="BB109" s="2">
        <v>1</v>
      </c>
      <c r="BC109" s="2">
        <v>1</v>
      </c>
      <c r="BD109" s="2" t="s">
        <v>3</v>
      </c>
      <c r="BE109" s="2" t="s">
        <v>3</v>
      </c>
      <c r="BF109" s="2" t="s">
        <v>3</v>
      </c>
      <c r="BG109" s="2" t="s">
        <v>3</v>
      </c>
      <c r="BH109" s="2">
        <v>0</v>
      </c>
      <c r="BI109" s="2">
        <v>4</v>
      </c>
      <c r="BJ109" s="2" t="s">
        <v>79</v>
      </c>
      <c r="BM109" s="2">
        <v>0</v>
      </c>
      <c r="BN109" s="2">
        <v>0</v>
      </c>
      <c r="BO109" s="2" t="s">
        <v>3</v>
      </c>
      <c r="BP109" s="2">
        <v>0</v>
      </c>
      <c r="BQ109" s="2">
        <v>1</v>
      </c>
      <c r="BR109" s="2">
        <v>0</v>
      </c>
      <c r="BS109" s="2">
        <v>1</v>
      </c>
      <c r="BT109" s="2">
        <v>1</v>
      </c>
      <c r="BU109" s="2">
        <v>1</v>
      </c>
      <c r="BV109" s="2">
        <v>1</v>
      </c>
      <c r="BW109" s="2">
        <v>1</v>
      </c>
      <c r="BX109" s="2">
        <v>1</v>
      </c>
      <c r="BY109" s="2" t="s">
        <v>3</v>
      </c>
      <c r="BZ109" s="2">
        <v>70</v>
      </c>
      <c r="CA109" s="2">
        <v>10</v>
      </c>
      <c r="CB109" s="2" t="s">
        <v>3</v>
      </c>
      <c r="CE109" s="2">
        <v>0</v>
      </c>
      <c r="CF109" s="2">
        <v>0</v>
      </c>
      <c r="CG109" s="2">
        <v>0</v>
      </c>
      <c r="CM109" s="2">
        <v>0</v>
      </c>
      <c r="CN109" s="2" t="s">
        <v>18</v>
      </c>
      <c r="CO109" s="2">
        <v>0</v>
      </c>
      <c r="CP109" s="2">
        <f t="shared" si="113"/>
        <v>36918.050000000003</v>
      </c>
      <c r="CQ109" s="2">
        <f t="shared" si="114"/>
        <v>2145.36</v>
      </c>
      <c r="CR109" s="2">
        <f>(((((ET109*1.05))*BB109-((EU109*1.05))*BS109)+AE109*BS109)*AV109)</f>
        <v>0</v>
      </c>
      <c r="CS109" s="2">
        <f t="shared" si="115"/>
        <v>0</v>
      </c>
      <c r="CT109" s="2">
        <f t="shared" si="116"/>
        <v>34772.692499999997</v>
      </c>
      <c r="CU109" s="2">
        <f t="shared" si="117"/>
        <v>0</v>
      </c>
      <c r="CV109" s="2">
        <f t="shared" si="118"/>
        <v>47.25</v>
      </c>
      <c r="CW109" s="2">
        <f t="shared" si="119"/>
        <v>0</v>
      </c>
      <c r="CX109" s="2">
        <f t="shared" si="120"/>
        <v>0</v>
      </c>
      <c r="CY109" s="2">
        <f t="shared" si="121"/>
        <v>24340.883000000002</v>
      </c>
      <c r="CZ109" s="2">
        <f t="shared" si="122"/>
        <v>3477.2690000000002</v>
      </c>
      <c r="DB109" s="2">
        <v>47</v>
      </c>
      <c r="DC109" s="2" t="s">
        <v>3</v>
      </c>
      <c r="DD109" s="2" t="s">
        <v>3</v>
      </c>
      <c r="DE109" s="2" t="s">
        <v>19</v>
      </c>
      <c r="DF109" s="2" t="s">
        <v>19</v>
      </c>
      <c r="DG109" s="2" t="s">
        <v>19</v>
      </c>
      <c r="DH109" s="2" t="s">
        <v>3</v>
      </c>
      <c r="DI109" s="2" t="s">
        <v>19</v>
      </c>
      <c r="DJ109" s="2" t="s">
        <v>19</v>
      </c>
      <c r="DK109" s="2" t="s">
        <v>3</v>
      </c>
      <c r="DL109" s="2" t="s">
        <v>3</v>
      </c>
      <c r="DM109" s="2" t="s">
        <v>3</v>
      </c>
      <c r="DN109" s="2">
        <v>0</v>
      </c>
      <c r="DO109" s="2">
        <v>0</v>
      </c>
      <c r="DP109" s="2">
        <v>1</v>
      </c>
      <c r="DQ109" s="2">
        <v>1</v>
      </c>
      <c r="DU109" s="2">
        <v>1010</v>
      </c>
      <c r="DV109" s="2" t="s">
        <v>48</v>
      </c>
      <c r="DW109" s="2" t="s">
        <v>48</v>
      </c>
      <c r="DX109" s="2">
        <v>1</v>
      </c>
      <c r="DZ109" s="2" t="s">
        <v>3</v>
      </c>
      <c r="EA109" s="2" t="s">
        <v>3</v>
      </c>
      <c r="EB109" s="2" t="s">
        <v>3</v>
      </c>
      <c r="EC109" s="2" t="s">
        <v>3</v>
      </c>
      <c r="EE109" s="2">
        <v>90740938</v>
      </c>
      <c r="EF109" s="2">
        <v>1</v>
      </c>
      <c r="EG109" s="2" t="s">
        <v>20</v>
      </c>
      <c r="EH109" s="2">
        <v>0</v>
      </c>
      <c r="EI109" s="2" t="s">
        <v>3</v>
      </c>
      <c r="EJ109" s="2">
        <v>4</v>
      </c>
      <c r="EK109" s="2">
        <v>0</v>
      </c>
      <c r="EL109" s="2" t="s">
        <v>21</v>
      </c>
      <c r="EM109" s="2" t="s">
        <v>22</v>
      </c>
      <c r="EO109" s="2" t="s">
        <v>23</v>
      </c>
      <c r="EQ109" s="2">
        <v>1024</v>
      </c>
      <c r="ER109" s="2">
        <v>35262.21</v>
      </c>
      <c r="ES109" s="2">
        <v>2145.36</v>
      </c>
      <c r="ET109" s="2">
        <v>0</v>
      </c>
      <c r="EU109" s="2">
        <v>0</v>
      </c>
      <c r="EV109" s="2">
        <v>33116.85</v>
      </c>
      <c r="EW109" s="2">
        <v>45</v>
      </c>
      <c r="EX109" s="2">
        <v>0</v>
      </c>
      <c r="EY109" s="2">
        <v>0</v>
      </c>
      <c r="FQ109" s="2">
        <v>0</v>
      </c>
      <c r="FR109" s="2">
        <v>0</v>
      </c>
      <c r="FS109" s="2">
        <v>0</v>
      </c>
      <c r="FX109" s="2">
        <v>70</v>
      </c>
      <c r="FY109" s="2">
        <v>10</v>
      </c>
      <c r="GA109" s="2" t="s">
        <v>3</v>
      </c>
      <c r="GD109" s="2">
        <v>0</v>
      </c>
      <c r="GF109" s="2">
        <v>1615055416</v>
      </c>
      <c r="GG109" s="2">
        <v>2</v>
      </c>
      <c r="GH109" s="2">
        <v>1</v>
      </c>
      <c r="GI109" s="2">
        <v>-2</v>
      </c>
      <c r="GJ109" s="2">
        <v>0</v>
      </c>
      <c r="GK109" s="2">
        <f>ROUND(R109*(R12)/100,2)</f>
        <v>0</v>
      </c>
      <c r="GL109" s="2">
        <f t="shared" si="123"/>
        <v>0</v>
      </c>
      <c r="GM109" s="2">
        <f t="shared" si="124"/>
        <v>64736.2</v>
      </c>
      <c r="GN109" s="2">
        <f t="shared" si="125"/>
        <v>0</v>
      </c>
      <c r="GO109" s="2">
        <f t="shared" si="126"/>
        <v>0</v>
      </c>
      <c r="GP109" s="2">
        <f t="shared" si="127"/>
        <v>64736.2</v>
      </c>
      <c r="GR109" s="2">
        <v>0</v>
      </c>
      <c r="GS109" s="2">
        <v>3</v>
      </c>
      <c r="GT109" s="2">
        <v>0</v>
      </c>
      <c r="GU109" s="2" t="s">
        <v>3</v>
      </c>
      <c r="GV109" s="2">
        <f t="shared" si="128"/>
        <v>0</v>
      </c>
      <c r="GW109" s="2">
        <v>1</v>
      </c>
      <c r="GX109" s="2">
        <f t="shared" si="129"/>
        <v>0</v>
      </c>
      <c r="HA109" s="2">
        <v>0</v>
      </c>
      <c r="HB109" s="2">
        <v>0</v>
      </c>
      <c r="HC109" s="2">
        <f t="shared" si="130"/>
        <v>0</v>
      </c>
      <c r="HE109" s="2" t="s">
        <v>3</v>
      </c>
      <c r="HF109" s="2" t="s">
        <v>3</v>
      </c>
      <c r="HM109" s="2" t="s">
        <v>3</v>
      </c>
      <c r="HN109" s="2" t="s">
        <v>3</v>
      </c>
      <c r="HO109" s="2" t="s">
        <v>3</v>
      </c>
      <c r="HP109" s="2" t="s">
        <v>3</v>
      </c>
      <c r="HQ109" s="2" t="s">
        <v>3</v>
      </c>
      <c r="HS109" s="2">
        <v>0</v>
      </c>
      <c r="IK109" s="2">
        <v>0</v>
      </c>
    </row>
    <row r="110" spans="1:245" x14ac:dyDescent="0.2">
      <c r="A110" s="2">
        <v>17</v>
      </c>
      <c r="B110" s="2">
        <v>1</v>
      </c>
      <c r="C110" s="2">
        <f>ROW(SmtRes!A244)</f>
        <v>244</v>
      </c>
      <c r="D110" s="2">
        <f>ROW(EtalonRes!A231)</f>
        <v>231</v>
      </c>
      <c r="E110" s="2" t="s">
        <v>3</v>
      </c>
      <c r="F110" s="2" t="s">
        <v>201</v>
      </c>
      <c r="G110" s="2" t="s">
        <v>202</v>
      </c>
      <c r="H110" s="2" t="s">
        <v>48</v>
      </c>
      <c r="I110" s="2">
        <v>0</v>
      </c>
      <c r="J110" s="2">
        <v>0</v>
      </c>
      <c r="K110" s="2">
        <v>0</v>
      </c>
      <c r="O110" s="2">
        <f t="shared" si="99"/>
        <v>0</v>
      </c>
      <c r="P110" s="2">
        <f t="shared" si="100"/>
        <v>0</v>
      </c>
      <c r="Q110" s="2">
        <f t="shared" si="101"/>
        <v>0</v>
      </c>
      <c r="R110" s="2">
        <f t="shared" si="102"/>
        <v>0</v>
      </c>
      <c r="S110" s="2">
        <f t="shared" si="103"/>
        <v>0</v>
      </c>
      <c r="T110" s="2">
        <f t="shared" si="104"/>
        <v>0</v>
      </c>
      <c r="U110" s="2">
        <f t="shared" si="105"/>
        <v>0</v>
      </c>
      <c r="V110" s="2">
        <f t="shared" si="106"/>
        <v>0</v>
      </c>
      <c r="W110" s="2">
        <f t="shared" si="107"/>
        <v>0</v>
      </c>
      <c r="X110" s="2">
        <f t="shared" si="108"/>
        <v>0</v>
      </c>
      <c r="Y110" s="2">
        <f t="shared" si="109"/>
        <v>0</v>
      </c>
      <c r="AA110" s="2">
        <v>-1</v>
      </c>
      <c r="AB110" s="2">
        <f t="shared" si="110"/>
        <v>1370.21</v>
      </c>
      <c r="AC110" s="2">
        <f t="shared" si="135"/>
        <v>0</v>
      </c>
      <c r="AD110" s="2">
        <f>ROUND((((ET110)-(EU110))+AE110),6)</f>
        <v>476.32</v>
      </c>
      <c r="AE110" s="2">
        <f>ROUND((EU110),6)</f>
        <v>300.11</v>
      </c>
      <c r="AF110" s="2">
        <f>ROUND((EV110),6)</f>
        <v>893.89</v>
      </c>
      <c r="AG110" s="2">
        <f t="shared" si="111"/>
        <v>0</v>
      </c>
      <c r="AH110" s="2">
        <f>(EW110)</f>
        <v>1.41</v>
      </c>
      <c r="AI110" s="2">
        <f>(EX110)</f>
        <v>0</v>
      </c>
      <c r="AJ110" s="2">
        <f t="shared" si="112"/>
        <v>0</v>
      </c>
      <c r="AK110" s="2">
        <v>1370.21</v>
      </c>
      <c r="AL110" s="2">
        <v>0</v>
      </c>
      <c r="AM110" s="2">
        <v>476.32</v>
      </c>
      <c r="AN110" s="2">
        <v>300.11</v>
      </c>
      <c r="AO110" s="2">
        <v>893.89</v>
      </c>
      <c r="AP110" s="2">
        <v>0</v>
      </c>
      <c r="AQ110" s="2">
        <v>1.41</v>
      </c>
      <c r="AR110" s="2">
        <v>0</v>
      </c>
      <c r="AS110" s="2">
        <v>0</v>
      </c>
      <c r="AT110" s="2">
        <v>70</v>
      </c>
      <c r="AU110" s="2">
        <v>10</v>
      </c>
      <c r="AV110" s="2">
        <v>1</v>
      </c>
      <c r="AW110" s="2">
        <v>1</v>
      </c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4</v>
      </c>
      <c r="BJ110" s="2" t="s">
        <v>203</v>
      </c>
      <c r="BM110" s="2">
        <v>0</v>
      </c>
      <c r="BN110" s="2">
        <v>0</v>
      </c>
      <c r="BO110" s="2" t="s">
        <v>3</v>
      </c>
      <c r="BP110" s="2">
        <v>0</v>
      </c>
      <c r="BQ110" s="2">
        <v>1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70</v>
      </c>
      <c r="CA110" s="2">
        <v>10</v>
      </c>
      <c r="CB110" s="2" t="s">
        <v>3</v>
      </c>
      <c r="CE110" s="2">
        <v>0</v>
      </c>
      <c r="CF110" s="2">
        <v>0</v>
      </c>
      <c r="CG110" s="2">
        <v>0</v>
      </c>
      <c r="CM110" s="2">
        <v>0</v>
      </c>
      <c r="CN110" s="2" t="s">
        <v>3</v>
      </c>
      <c r="CO110" s="2">
        <v>0</v>
      </c>
      <c r="CP110" s="2">
        <f t="shared" si="113"/>
        <v>0</v>
      </c>
      <c r="CQ110" s="2">
        <f t="shared" si="114"/>
        <v>0</v>
      </c>
      <c r="CR110" s="2">
        <f>((((ET110)*BB110-(EU110)*BS110)+AE110*BS110)*AV110)</f>
        <v>476.32</v>
      </c>
      <c r="CS110" s="2">
        <f t="shared" si="115"/>
        <v>300.11</v>
      </c>
      <c r="CT110" s="2">
        <f t="shared" si="116"/>
        <v>893.89</v>
      </c>
      <c r="CU110" s="2">
        <f t="shared" si="117"/>
        <v>0</v>
      </c>
      <c r="CV110" s="2">
        <f t="shared" si="118"/>
        <v>1.41</v>
      </c>
      <c r="CW110" s="2">
        <f t="shared" si="119"/>
        <v>0</v>
      </c>
      <c r="CX110" s="2">
        <f t="shared" si="120"/>
        <v>0</v>
      </c>
      <c r="CY110" s="2">
        <f t="shared" si="121"/>
        <v>0</v>
      </c>
      <c r="CZ110" s="2">
        <f t="shared" si="122"/>
        <v>0</v>
      </c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U110" s="2">
        <v>1010</v>
      </c>
      <c r="DV110" s="2" t="s">
        <v>48</v>
      </c>
      <c r="DW110" s="2" t="s">
        <v>48</v>
      </c>
      <c r="DX110" s="2">
        <v>1</v>
      </c>
      <c r="DZ110" s="2" t="s">
        <v>3</v>
      </c>
      <c r="EA110" s="2" t="s">
        <v>3</v>
      </c>
      <c r="EB110" s="2" t="s">
        <v>3</v>
      </c>
      <c r="EC110" s="2" t="s">
        <v>3</v>
      </c>
      <c r="EE110" s="2">
        <v>90740938</v>
      </c>
      <c r="EF110" s="2">
        <v>1</v>
      </c>
      <c r="EG110" s="2" t="s">
        <v>20</v>
      </c>
      <c r="EH110" s="2">
        <v>0</v>
      </c>
      <c r="EI110" s="2" t="s">
        <v>3</v>
      </c>
      <c r="EJ110" s="2">
        <v>4</v>
      </c>
      <c r="EK110" s="2">
        <v>0</v>
      </c>
      <c r="EL110" s="2" t="s">
        <v>21</v>
      </c>
      <c r="EM110" s="2" t="s">
        <v>22</v>
      </c>
      <c r="EO110" s="2" t="s">
        <v>3</v>
      </c>
      <c r="EQ110" s="2">
        <v>1024</v>
      </c>
      <c r="ER110" s="2">
        <v>1370.21</v>
      </c>
      <c r="ES110" s="2">
        <v>0</v>
      </c>
      <c r="ET110" s="2">
        <v>476.32</v>
      </c>
      <c r="EU110" s="2">
        <v>300.11</v>
      </c>
      <c r="EV110" s="2">
        <v>893.89</v>
      </c>
      <c r="EW110" s="2">
        <v>1.41</v>
      </c>
      <c r="EX110" s="2">
        <v>0</v>
      </c>
      <c r="EY110" s="2">
        <v>0</v>
      </c>
      <c r="FQ110" s="2">
        <v>0</v>
      </c>
      <c r="FR110" s="2">
        <v>0</v>
      </c>
      <c r="FS110" s="2">
        <v>0</v>
      </c>
      <c r="FX110" s="2">
        <v>70</v>
      </c>
      <c r="FY110" s="2">
        <v>10</v>
      </c>
      <c r="GA110" s="2" t="s">
        <v>3</v>
      </c>
      <c r="GD110" s="2">
        <v>0</v>
      </c>
      <c r="GF110" s="2">
        <v>-817522937</v>
      </c>
      <c r="GG110" s="2">
        <v>2</v>
      </c>
      <c r="GH110" s="2">
        <v>1</v>
      </c>
      <c r="GI110" s="2">
        <v>-2</v>
      </c>
      <c r="GJ110" s="2">
        <v>0</v>
      </c>
      <c r="GK110" s="2">
        <f>ROUND(R110*(R12)/100,2)</f>
        <v>0</v>
      </c>
      <c r="GL110" s="2">
        <f t="shared" si="123"/>
        <v>0</v>
      </c>
      <c r="GM110" s="2">
        <f t="shared" si="124"/>
        <v>0</v>
      </c>
      <c r="GN110" s="2">
        <f t="shared" si="125"/>
        <v>0</v>
      </c>
      <c r="GO110" s="2">
        <f t="shared" si="126"/>
        <v>0</v>
      </c>
      <c r="GP110" s="2">
        <f t="shared" si="127"/>
        <v>0</v>
      </c>
      <c r="GR110" s="2">
        <v>0</v>
      </c>
      <c r="GS110" s="2">
        <v>3</v>
      </c>
      <c r="GT110" s="2">
        <v>0</v>
      </c>
      <c r="GU110" s="2" t="s">
        <v>3</v>
      </c>
      <c r="GV110" s="2">
        <f t="shared" si="128"/>
        <v>0</v>
      </c>
      <c r="GW110" s="2">
        <v>1</v>
      </c>
      <c r="GX110" s="2">
        <f t="shared" si="129"/>
        <v>0</v>
      </c>
      <c r="HA110" s="2">
        <v>0</v>
      </c>
      <c r="HB110" s="2">
        <v>0</v>
      </c>
      <c r="HC110" s="2">
        <f t="shared" si="130"/>
        <v>0</v>
      </c>
      <c r="HE110" s="2" t="s">
        <v>3</v>
      </c>
      <c r="HF110" s="2" t="s">
        <v>3</v>
      </c>
      <c r="HM110" s="2" t="s">
        <v>3</v>
      </c>
      <c r="HN110" s="2" t="s">
        <v>3</v>
      </c>
      <c r="HO110" s="2" t="s">
        <v>3</v>
      </c>
      <c r="HP110" s="2" t="s">
        <v>3</v>
      </c>
      <c r="HQ110" s="2" t="s">
        <v>3</v>
      </c>
      <c r="HS110" s="2">
        <v>0</v>
      </c>
      <c r="IK110" s="2">
        <v>0</v>
      </c>
    </row>
    <row r="111" spans="1:245" x14ac:dyDescent="0.2">
      <c r="A111" s="2">
        <v>17</v>
      </c>
      <c r="B111" s="2">
        <v>1</v>
      </c>
      <c r="C111" s="2">
        <f>ROW(SmtRes!A254)</f>
        <v>254</v>
      </c>
      <c r="D111" s="2">
        <f>ROW(EtalonRes!A241)</f>
        <v>241</v>
      </c>
      <c r="E111" s="2" t="s">
        <v>3</v>
      </c>
      <c r="F111" s="2" t="s">
        <v>204</v>
      </c>
      <c r="G111" s="2" t="s">
        <v>205</v>
      </c>
      <c r="H111" s="2" t="s">
        <v>186</v>
      </c>
      <c r="I111" s="2">
        <v>1</v>
      </c>
      <c r="J111" s="2">
        <v>0</v>
      </c>
      <c r="K111" s="2">
        <v>1</v>
      </c>
      <c r="O111" s="2">
        <f t="shared" si="99"/>
        <v>82548.28</v>
      </c>
      <c r="P111" s="2">
        <f t="shared" si="100"/>
        <v>2941.79</v>
      </c>
      <c r="Q111" s="2">
        <f t="shared" si="101"/>
        <v>0</v>
      </c>
      <c r="R111" s="2">
        <f t="shared" si="102"/>
        <v>0</v>
      </c>
      <c r="S111" s="2">
        <f t="shared" si="103"/>
        <v>79606.490000000005</v>
      </c>
      <c r="T111" s="2">
        <f t="shared" si="104"/>
        <v>0</v>
      </c>
      <c r="U111" s="2">
        <f t="shared" si="105"/>
        <v>99.75</v>
      </c>
      <c r="V111" s="2">
        <f t="shared" si="106"/>
        <v>0</v>
      </c>
      <c r="W111" s="2">
        <f t="shared" si="107"/>
        <v>0</v>
      </c>
      <c r="X111" s="2">
        <f t="shared" si="108"/>
        <v>55724.54</v>
      </c>
      <c r="Y111" s="2">
        <f t="shared" si="109"/>
        <v>7960.65</v>
      </c>
      <c r="AA111" s="2">
        <v>-1</v>
      </c>
      <c r="AB111" s="2">
        <f t="shared" si="110"/>
        <v>82548.274999999994</v>
      </c>
      <c r="AC111" s="2">
        <f t="shared" si="135"/>
        <v>2941.79</v>
      </c>
      <c r="AD111" s="2">
        <f t="shared" ref="AD111:AD118" si="138">ROUND(((((ET111*1.05))-((EU111*1.05)))+AE111),6)</f>
        <v>0</v>
      </c>
      <c r="AE111" s="2">
        <f t="shared" ref="AE111:AF118" si="139">ROUND(((EU111*1.05)),6)</f>
        <v>0</v>
      </c>
      <c r="AF111" s="2">
        <f t="shared" si="139"/>
        <v>79606.485000000001</v>
      </c>
      <c r="AG111" s="2">
        <f t="shared" si="111"/>
        <v>0</v>
      </c>
      <c r="AH111" s="2">
        <f t="shared" ref="AH111:AI118" si="140">((EW111*1.05))</f>
        <v>99.75</v>
      </c>
      <c r="AI111" s="2">
        <f t="shared" si="140"/>
        <v>0</v>
      </c>
      <c r="AJ111" s="2">
        <f t="shared" si="112"/>
        <v>0</v>
      </c>
      <c r="AK111" s="2">
        <v>78757.490000000005</v>
      </c>
      <c r="AL111" s="2">
        <v>2941.79</v>
      </c>
      <c r="AM111" s="2">
        <v>0</v>
      </c>
      <c r="AN111" s="2">
        <v>0</v>
      </c>
      <c r="AO111" s="2">
        <v>75815.7</v>
      </c>
      <c r="AP111" s="2">
        <v>0</v>
      </c>
      <c r="AQ111" s="2">
        <v>95</v>
      </c>
      <c r="AR111" s="2">
        <v>0</v>
      </c>
      <c r="AS111" s="2">
        <v>0</v>
      </c>
      <c r="AT111" s="2">
        <v>70</v>
      </c>
      <c r="AU111" s="2">
        <v>10</v>
      </c>
      <c r="AV111" s="2">
        <v>1</v>
      </c>
      <c r="AW111" s="2">
        <v>1</v>
      </c>
      <c r="AZ111" s="2">
        <v>1</v>
      </c>
      <c r="BA111" s="2">
        <v>1</v>
      </c>
      <c r="BB111" s="2">
        <v>1</v>
      </c>
      <c r="BC111" s="2">
        <v>1</v>
      </c>
      <c r="BD111" s="2" t="s">
        <v>3</v>
      </c>
      <c r="BE111" s="2" t="s">
        <v>3</v>
      </c>
      <c r="BF111" s="2" t="s">
        <v>3</v>
      </c>
      <c r="BG111" s="2" t="s">
        <v>3</v>
      </c>
      <c r="BH111" s="2">
        <v>0</v>
      </c>
      <c r="BI111" s="2">
        <v>4</v>
      </c>
      <c r="BJ111" s="2" t="s">
        <v>206</v>
      </c>
      <c r="BM111" s="2">
        <v>0</v>
      </c>
      <c r="BN111" s="2">
        <v>0</v>
      </c>
      <c r="BO111" s="2" t="s">
        <v>3</v>
      </c>
      <c r="BP111" s="2">
        <v>0</v>
      </c>
      <c r="BQ111" s="2">
        <v>1</v>
      </c>
      <c r="BR111" s="2">
        <v>0</v>
      </c>
      <c r="BS111" s="2">
        <v>1</v>
      </c>
      <c r="BT111" s="2">
        <v>1</v>
      </c>
      <c r="BU111" s="2">
        <v>1</v>
      </c>
      <c r="BV111" s="2">
        <v>1</v>
      </c>
      <c r="BW111" s="2">
        <v>1</v>
      </c>
      <c r="BX111" s="2">
        <v>1</v>
      </c>
      <c r="BY111" s="2" t="s">
        <v>3</v>
      </c>
      <c r="BZ111" s="2">
        <v>70</v>
      </c>
      <c r="CA111" s="2">
        <v>10</v>
      </c>
      <c r="CB111" s="2" t="s">
        <v>3</v>
      </c>
      <c r="CE111" s="2">
        <v>0</v>
      </c>
      <c r="CF111" s="2">
        <v>0</v>
      </c>
      <c r="CG111" s="2">
        <v>0</v>
      </c>
      <c r="CM111" s="2">
        <v>0</v>
      </c>
      <c r="CN111" s="2" t="s">
        <v>18</v>
      </c>
      <c r="CO111" s="2">
        <v>0</v>
      </c>
      <c r="CP111" s="2">
        <f t="shared" si="113"/>
        <v>82548.28</v>
      </c>
      <c r="CQ111" s="2">
        <f t="shared" si="114"/>
        <v>2941.79</v>
      </c>
      <c r="CR111" s="2">
        <f t="shared" ref="CR111:CR118" si="141">(((((ET111*1.05))*BB111-((EU111*1.05))*BS111)+AE111*BS111)*AV111)</f>
        <v>0</v>
      </c>
      <c r="CS111" s="2">
        <f t="shared" si="115"/>
        <v>0</v>
      </c>
      <c r="CT111" s="2">
        <f t="shared" si="116"/>
        <v>79606.485000000001</v>
      </c>
      <c r="CU111" s="2">
        <f t="shared" si="117"/>
        <v>0</v>
      </c>
      <c r="CV111" s="2">
        <f t="shared" si="118"/>
        <v>99.75</v>
      </c>
      <c r="CW111" s="2">
        <f t="shared" si="119"/>
        <v>0</v>
      </c>
      <c r="CX111" s="2">
        <f t="shared" si="120"/>
        <v>0</v>
      </c>
      <c r="CY111" s="2">
        <f t="shared" si="121"/>
        <v>55724.543000000005</v>
      </c>
      <c r="CZ111" s="2">
        <f t="shared" si="122"/>
        <v>7960.6490000000003</v>
      </c>
      <c r="DB111" s="2">
        <v>48</v>
      </c>
      <c r="DC111" s="2" t="s">
        <v>3</v>
      </c>
      <c r="DD111" s="2" t="s">
        <v>3</v>
      </c>
      <c r="DE111" s="2" t="s">
        <v>19</v>
      </c>
      <c r="DF111" s="2" t="s">
        <v>19</v>
      </c>
      <c r="DG111" s="2" t="s">
        <v>19</v>
      </c>
      <c r="DH111" s="2" t="s">
        <v>3</v>
      </c>
      <c r="DI111" s="2" t="s">
        <v>19</v>
      </c>
      <c r="DJ111" s="2" t="s">
        <v>19</v>
      </c>
      <c r="DK111" s="2" t="s">
        <v>3</v>
      </c>
      <c r="DL111" s="2" t="s">
        <v>3</v>
      </c>
      <c r="DM111" s="2" t="s">
        <v>3</v>
      </c>
      <c r="DN111" s="2">
        <v>0</v>
      </c>
      <c r="DO111" s="2">
        <v>0</v>
      </c>
      <c r="DP111" s="2">
        <v>1</v>
      </c>
      <c r="DQ111" s="2">
        <v>1</v>
      </c>
      <c r="DU111" s="2">
        <v>1013</v>
      </c>
      <c r="DV111" s="2" t="s">
        <v>186</v>
      </c>
      <c r="DW111" s="2" t="s">
        <v>186</v>
      </c>
      <c r="DX111" s="2">
        <v>1</v>
      </c>
      <c r="DZ111" s="2" t="s">
        <v>3</v>
      </c>
      <c r="EA111" s="2" t="s">
        <v>3</v>
      </c>
      <c r="EB111" s="2" t="s">
        <v>3</v>
      </c>
      <c r="EC111" s="2" t="s">
        <v>3</v>
      </c>
      <c r="EE111" s="2">
        <v>90740938</v>
      </c>
      <c r="EF111" s="2">
        <v>1</v>
      </c>
      <c r="EG111" s="2" t="s">
        <v>20</v>
      </c>
      <c r="EH111" s="2">
        <v>0</v>
      </c>
      <c r="EI111" s="2" t="s">
        <v>3</v>
      </c>
      <c r="EJ111" s="2">
        <v>4</v>
      </c>
      <c r="EK111" s="2">
        <v>0</v>
      </c>
      <c r="EL111" s="2" t="s">
        <v>21</v>
      </c>
      <c r="EM111" s="2" t="s">
        <v>22</v>
      </c>
      <c r="EO111" s="2" t="s">
        <v>23</v>
      </c>
      <c r="EQ111" s="2">
        <v>1024</v>
      </c>
      <c r="ER111" s="2">
        <v>78757.490000000005</v>
      </c>
      <c r="ES111" s="2">
        <v>2941.79</v>
      </c>
      <c r="ET111" s="2">
        <v>0</v>
      </c>
      <c r="EU111" s="2">
        <v>0</v>
      </c>
      <c r="EV111" s="2">
        <v>75815.7</v>
      </c>
      <c r="EW111" s="2">
        <v>95</v>
      </c>
      <c r="EX111" s="2">
        <v>0</v>
      </c>
      <c r="EY111" s="2">
        <v>0</v>
      </c>
      <c r="FQ111" s="2">
        <v>0</v>
      </c>
      <c r="FR111" s="2">
        <v>0</v>
      </c>
      <c r="FS111" s="2">
        <v>0</v>
      </c>
      <c r="FX111" s="2">
        <v>70</v>
      </c>
      <c r="FY111" s="2">
        <v>10</v>
      </c>
      <c r="GA111" s="2" t="s">
        <v>3</v>
      </c>
      <c r="GD111" s="2">
        <v>0</v>
      </c>
      <c r="GF111" s="2">
        <v>1622442107</v>
      </c>
      <c r="GG111" s="2">
        <v>2</v>
      </c>
      <c r="GH111" s="2">
        <v>1</v>
      </c>
      <c r="GI111" s="2">
        <v>-2</v>
      </c>
      <c r="GJ111" s="2">
        <v>0</v>
      </c>
      <c r="GK111" s="2">
        <f>ROUND(R111*(R12)/100,2)</f>
        <v>0</v>
      </c>
      <c r="GL111" s="2">
        <f t="shared" si="123"/>
        <v>0</v>
      </c>
      <c r="GM111" s="2">
        <f t="shared" si="124"/>
        <v>146233.47</v>
      </c>
      <c r="GN111" s="2">
        <f t="shared" si="125"/>
        <v>0</v>
      </c>
      <c r="GO111" s="2">
        <f t="shared" si="126"/>
        <v>0</v>
      </c>
      <c r="GP111" s="2">
        <f t="shared" si="127"/>
        <v>146233.47</v>
      </c>
      <c r="GR111" s="2">
        <v>0</v>
      </c>
      <c r="GS111" s="2">
        <v>3</v>
      </c>
      <c r="GT111" s="2">
        <v>0</v>
      </c>
      <c r="GU111" s="2" t="s">
        <v>3</v>
      </c>
      <c r="GV111" s="2">
        <f t="shared" si="128"/>
        <v>0</v>
      </c>
      <c r="GW111" s="2">
        <v>1</v>
      </c>
      <c r="GX111" s="2">
        <f t="shared" si="129"/>
        <v>0</v>
      </c>
      <c r="HA111" s="2">
        <v>0</v>
      </c>
      <c r="HB111" s="2">
        <v>0</v>
      </c>
      <c r="HC111" s="2">
        <f t="shared" si="130"/>
        <v>0</v>
      </c>
      <c r="HE111" s="2" t="s">
        <v>3</v>
      </c>
      <c r="HF111" s="2" t="s">
        <v>3</v>
      </c>
      <c r="HM111" s="2" t="s">
        <v>3</v>
      </c>
      <c r="HN111" s="2" t="s">
        <v>3</v>
      </c>
      <c r="HO111" s="2" t="s">
        <v>3</v>
      </c>
      <c r="HP111" s="2" t="s">
        <v>3</v>
      </c>
      <c r="HQ111" s="2" t="s">
        <v>3</v>
      </c>
      <c r="HS111" s="2">
        <v>0</v>
      </c>
      <c r="IK111" s="2">
        <v>0</v>
      </c>
    </row>
    <row r="112" spans="1:245" x14ac:dyDescent="0.2">
      <c r="A112" s="2">
        <v>17</v>
      </c>
      <c r="B112" s="2">
        <v>1</v>
      </c>
      <c r="C112" s="2">
        <f>ROW(SmtRes!A257)</f>
        <v>257</v>
      </c>
      <c r="D112" s="2">
        <f>ROW(EtalonRes!A244)</f>
        <v>244</v>
      </c>
      <c r="E112" s="2" t="s">
        <v>207</v>
      </c>
      <c r="F112" s="2" t="s">
        <v>29</v>
      </c>
      <c r="G112" s="2" t="s">
        <v>208</v>
      </c>
      <c r="H112" s="2" t="s">
        <v>16</v>
      </c>
      <c r="I112" s="2">
        <v>7</v>
      </c>
      <c r="J112" s="2">
        <v>0</v>
      </c>
      <c r="K112" s="2">
        <v>7</v>
      </c>
      <c r="O112" s="2">
        <f t="shared" si="99"/>
        <v>9440.5400000000009</v>
      </c>
      <c r="P112" s="2">
        <f t="shared" si="100"/>
        <v>6.37</v>
      </c>
      <c r="Q112" s="2">
        <f t="shared" si="101"/>
        <v>26.61</v>
      </c>
      <c r="R112" s="2">
        <f t="shared" si="102"/>
        <v>0.37</v>
      </c>
      <c r="S112" s="2">
        <f t="shared" si="103"/>
        <v>9407.56</v>
      </c>
      <c r="T112" s="2">
        <f t="shared" si="104"/>
        <v>0</v>
      </c>
      <c r="U112" s="2">
        <f t="shared" si="105"/>
        <v>13.671000000000003</v>
      </c>
      <c r="V112" s="2">
        <f t="shared" si="106"/>
        <v>0</v>
      </c>
      <c r="W112" s="2">
        <f t="shared" si="107"/>
        <v>0</v>
      </c>
      <c r="X112" s="2">
        <f t="shared" si="108"/>
        <v>6585.29</v>
      </c>
      <c r="Y112" s="2">
        <f t="shared" si="109"/>
        <v>940.76</v>
      </c>
      <c r="AA112" s="2">
        <v>90973531</v>
      </c>
      <c r="AB112" s="2">
        <f t="shared" si="110"/>
        <v>1348.6479999999999</v>
      </c>
      <c r="AC112" s="2">
        <f t="shared" si="135"/>
        <v>0.91</v>
      </c>
      <c r="AD112" s="2">
        <f t="shared" si="138"/>
        <v>3.8010000000000002</v>
      </c>
      <c r="AE112" s="2">
        <f t="shared" si="139"/>
        <v>5.2499999999999998E-2</v>
      </c>
      <c r="AF112" s="2">
        <f t="shared" si="139"/>
        <v>1343.9369999999999</v>
      </c>
      <c r="AG112" s="2">
        <f t="shared" si="111"/>
        <v>0</v>
      </c>
      <c r="AH112" s="2">
        <f t="shared" si="140"/>
        <v>1.9530000000000003</v>
      </c>
      <c r="AI112" s="2">
        <f t="shared" si="140"/>
        <v>0</v>
      </c>
      <c r="AJ112" s="2">
        <f t="shared" si="112"/>
        <v>0</v>
      </c>
      <c r="AK112" s="2">
        <v>1284.47</v>
      </c>
      <c r="AL112" s="2">
        <v>0.91</v>
      </c>
      <c r="AM112" s="2">
        <v>3.62</v>
      </c>
      <c r="AN112" s="2">
        <v>0.05</v>
      </c>
      <c r="AO112" s="2">
        <v>1279.94</v>
      </c>
      <c r="AP112" s="2">
        <v>0</v>
      </c>
      <c r="AQ112" s="2">
        <v>1.86</v>
      </c>
      <c r="AR112" s="2">
        <v>0</v>
      </c>
      <c r="AS112" s="2">
        <v>0</v>
      </c>
      <c r="AT112" s="2">
        <v>70</v>
      </c>
      <c r="AU112" s="2">
        <v>10</v>
      </c>
      <c r="AV112" s="2">
        <v>1</v>
      </c>
      <c r="AW112" s="2">
        <v>1</v>
      </c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0</v>
      </c>
      <c r="BI112" s="2">
        <v>4</v>
      </c>
      <c r="BJ112" s="2" t="s">
        <v>31</v>
      </c>
      <c r="BM112" s="2">
        <v>0</v>
      </c>
      <c r="BN112" s="2">
        <v>0</v>
      </c>
      <c r="BO112" s="2" t="s">
        <v>3</v>
      </c>
      <c r="BP112" s="2">
        <v>0</v>
      </c>
      <c r="BQ112" s="2">
        <v>1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70</v>
      </c>
      <c r="CA112" s="2">
        <v>10</v>
      </c>
      <c r="CB112" s="2" t="s">
        <v>3</v>
      </c>
      <c r="CE112" s="2">
        <v>0</v>
      </c>
      <c r="CF112" s="2">
        <v>0</v>
      </c>
      <c r="CG112" s="2">
        <v>0</v>
      </c>
      <c r="CM112" s="2">
        <v>0</v>
      </c>
      <c r="CN112" s="2" t="s">
        <v>18</v>
      </c>
      <c r="CO112" s="2">
        <v>0</v>
      </c>
      <c r="CP112" s="2">
        <f t="shared" si="113"/>
        <v>9440.5399999999991</v>
      </c>
      <c r="CQ112" s="2">
        <f t="shared" si="114"/>
        <v>0.91</v>
      </c>
      <c r="CR112" s="2">
        <f t="shared" si="141"/>
        <v>3.8010000000000002</v>
      </c>
      <c r="CS112" s="2">
        <f t="shared" si="115"/>
        <v>5.2499999999999998E-2</v>
      </c>
      <c r="CT112" s="2">
        <f t="shared" si="116"/>
        <v>1343.9369999999999</v>
      </c>
      <c r="CU112" s="2">
        <f t="shared" si="117"/>
        <v>0</v>
      </c>
      <c r="CV112" s="2">
        <f t="shared" si="118"/>
        <v>1.9530000000000003</v>
      </c>
      <c r="CW112" s="2">
        <f t="shared" si="119"/>
        <v>0</v>
      </c>
      <c r="CX112" s="2">
        <f t="shared" si="120"/>
        <v>0</v>
      </c>
      <c r="CY112" s="2">
        <f t="shared" si="121"/>
        <v>6585.2919999999995</v>
      </c>
      <c r="CZ112" s="2">
        <f t="shared" si="122"/>
        <v>940.75599999999986</v>
      </c>
      <c r="DB112" s="2">
        <v>49</v>
      </c>
      <c r="DC112" s="2" t="s">
        <v>3</v>
      </c>
      <c r="DD112" s="2" t="s">
        <v>3</v>
      </c>
      <c r="DE112" s="2" t="s">
        <v>19</v>
      </c>
      <c r="DF112" s="2" t="s">
        <v>19</v>
      </c>
      <c r="DG112" s="2" t="s">
        <v>19</v>
      </c>
      <c r="DH112" s="2" t="s">
        <v>3</v>
      </c>
      <c r="DI112" s="2" t="s">
        <v>19</v>
      </c>
      <c r="DJ112" s="2" t="s">
        <v>19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</v>
      </c>
      <c r="DQ112" s="2">
        <v>1</v>
      </c>
      <c r="DU112" s="2">
        <v>1013</v>
      </c>
      <c r="DV112" s="2" t="s">
        <v>16</v>
      </c>
      <c r="DW112" s="2" t="s">
        <v>16</v>
      </c>
      <c r="DX112" s="2">
        <v>1</v>
      </c>
      <c r="DZ112" s="2" t="s">
        <v>3</v>
      </c>
      <c r="EA112" s="2" t="s">
        <v>3</v>
      </c>
      <c r="EB112" s="2" t="s">
        <v>3</v>
      </c>
      <c r="EC112" s="2" t="s">
        <v>3</v>
      </c>
      <c r="EE112" s="2">
        <v>90740938</v>
      </c>
      <c r="EF112" s="2">
        <v>1</v>
      </c>
      <c r="EG112" s="2" t="s">
        <v>20</v>
      </c>
      <c r="EH112" s="2">
        <v>0</v>
      </c>
      <c r="EI112" s="2" t="s">
        <v>3</v>
      </c>
      <c r="EJ112" s="2">
        <v>4</v>
      </c>
      <c r="EK112" s="2">
        <v>0</v>
      </c>
      <c r="EL112" s="2" t="s">
        <v>21</v>
      </c>
      <c r="EM112" s="2" t="s">
        <v>22</v>
      </c>
      <c r="EO112" s="2" t="s">
        <v>23</v>
      </c>
      <c r="EQ112" s="2">
        <v>0</v>
      </c>
      <c r="ER112" s="2">
        <v>1284.47</v>
      </c>
      <c r="ES112" s="2">
        <v>0.91</v>
      </c>
      <c r="ET112" s="2">
        <v>3.62</v>
      </c>
      <c r="EU112" s="2">
        <v>0.05</v>
      </c>
      <c r="EV112" s="2">
        <v>1279.94</v>
      </c>
      <c r="EW112" s="2">
        <v>1.86</v>
      </c>
      <c r="EX112" s="2">
        <v>0</v>
      </c>
      <c r="EY112" s="2">
        <v>0</v>
      </c>
      <c r="FQ112" s="2">
        <v>0</v>
      </c>
      <c r="FR112" s="2">
        <v>0</v>
      </c>
      <c r="FS112" s="2">
        <v>0</v>
      </c>
      <c r="FX112" s="2">
        <v>70</v>
      </c>
      <c r="FY112" s="2">
        <v>10</v>
      </c>
      <c r="GA112" s="2" t="s">
        <v>3</v>
      </c>
      <c r="GD112" s="2">
        <v>0</v>
      </c>
      <c r="GF112" s="2">
        <v>-14214156</v>
      </c>
      <c r="GG112" s="2">
        <v>2</v>
      </c>
      <c r="GH112" s="2">
        <v>1</v>
      </c>
      <c r="GI112" s="2">
        <v>-2</v>
      </c>
      <c r="GJ112" s="2">
        <v>0</v>
      </c>
      <c r="GK112" s="2">
        <f>ROUND(R112*(R12)/100,2)</f>
        <v>0.4</v>
      </c>
      <c r="GL112" s="2">
        <f t="shared" si="123"/>
        <v>0</v>
      </c>
      <c r="GM112" s="2">
        <f t="shared" si="124"/>
        <v>16966.990000000002</v>
      </c>
      <c r="GN112" s="2">
        <f t="shared" si="125"/>
        <v>0</v>
      </c>
      <c r="GO112" s="2">
        <f t="shared" si="126"/>
        <v>0</v>
      </c>
      <c r="GP112" s="2">
        <f t="shared" si="127"/>
        <v>16966.990000000002</v>
      </c>
      <c r="GR112" s="2">
        <v>0</v>
      </c>
      <c r="GS112" s="2">
        <v>3</v>
      </c>
      <c r="GT112" s="2">
        <v>0</v>
      </c>
      <c r="GU112" s="2" t="s">
        <v>3</v>
      </c>
      <c r="GV112" s="2">
        <f t="shared" si="128"/>
        <v>0</v>
      </c>
      <c r="GW112" s="2">
        <v>1</v>
      </c>
      <c r="GX112" s="2">
        <f t="shared" si="129"/>
        <v>0</v>
      </c>
      <c r="HA112" s="2">
        <v>0</v>
      </c>
      <c r="HB112" s="2">
        <v>0</v>
      </c>
      <c r="HC112" s="2">
        <f t="shared" si="130"/>
        <v>0</v>
      </c>
      <c r="HE112" s="2" t="s">
        <v>3</v>
      </c>
      <c r="HF112" s="2" t="s">
        <v>3</v>
      </c>
      <c r="HM112" s="2" t="s">
        <v>3</v>
      </c>
      <c r="HN112" s="2" t="s">
        <v>3</v>
      </c>
      <c r="HO112" s="2" t="s">
        <v>3</v>
      </c>
      <c r="HP112" s="2" t="s">
        <v>3</v>
      </c>
      <c r="HQ112" s="2" t="s">
        <v>3</v>
      </c>
      <c r="HS112" s="2">
        <v>0</v>
      </c>
      <c r="IK112" s="2">
        <v>0</v>
      </c>
    </row>
    <row r="113" spans="1:245" x14ac:dyDescent="0.2">
      <c r="A113" s="2">
        <v>17</v>
      </c>
      <c r="B113" s="2">
        <v>1</v>
      </c>
      <c r="C113" s="2">
        <f>ROW(SmtRes!A259)</f>
        <v>259</v>
      </c>
      <c r="D113" s="2">
        <f>ROW(EtalonRes!A246)</f>
        <v>246</v>
      </c>
      <c r="E113" s="2" t="s">
        <v>3</v>
      </c>
      <c r="F113" s="2" t="s">
        <v>33</v>
      </c>
      <c r="G113" s="2" t="s">
        <v>209</v>
      </c>
      <c r="H113" s="2" t="s">
        <v>16</v>
      </c>
      <c r="I113" s="2">
        <f>ROUND(2+2,9)</f>
        <v>4</v>
      </c>
      <c r="J113" s="2">
        <v>0</v>
      </c>
      <c r="K113" s="2">
        <f>ROUND(2+2,9)</f>
        <v>4</v>
      </c>
      <c r="O113" s="2">
        <f t="shared" si="99"/>
        <v>2661.42</v>
      </c>
      <c r="P113" s="2">
        <f t="shared" si="100"/>
        <v>2.44</v>
      </c>
      <c r="Q113" s="2">
        <f t="shared" si="101"/>
        <v>0</v>
      </c>
      <c r="R113" s="2">
        <f t="shared" si="102"/>
        <v>0</v>
      </c>
      <c r="S113" s="2">
        <f t="shared" si="103"/>
        <v>2658.98</v>
      </c>
      <c r="T113" s="2">
        <f t="shared" si="104"/>
        <v>0</v>
      </c>
      <c r="U113" s="2">
        <f t="shared" si="105"/>
        <v>3.8640000000000003</v>
      </c>
      <c r="V113" s="2">
        <f t="shared" si="106"/>
        <v>0</v>
      </c>
      <c r="W113" s="2">
        <f t="shared" si="107"/>
        <v>0</v>
      </c>
      <c r="X113" s="2">
        <f t="shared" si="108"/>
        <v>1861.29</v>
      </c>
      <c r="Y113" s="2">
        <f t="shared" si="109"/>
        <v>265.89999999999998</v>
      </c>
      <c r="AA113" s="2">
        <v>-1</v>
      </c>
      <c r="AB113" s="2">
        <f t="shared" si="110"/>
        <v>665.35450000000003</v>
      </c>
      <c r="AC113" s="2">
        <f t="shared" si="135"/>
        <v>0.61</v>
      </c>
      <c r="AD113" s="2">
        <f t="shared" si="138"/>
        <v>0</v>
      </c>
      <c r="AE113" s="2">
        <f t="shared" si="139"/>
        <v>0</v>
      </c>
      <c r="AF113" s="2">
        <f t="shared" si="139"/>
        <v>664.74450000000002</v>
      </c>
      <c r="AG113" s="2">
        <f t="shared" si="111"/>
        <v>0</v>
      </c>
      <c r="AH113" s="2">
        <f t="shared" si="140"/>
        <v>0.96600000000000008</v>
      </c>
      <c r="AI113" s="2">
        <f t="shared" si="140"/>
        <v>0</v>
      </c>
      <c r="AJ113" s="2">
        <f t="shared" si="112"/>
        <v>0</v>
      </c>
      <c r="AK113" s="2">
        <v>633.70000000000005</v>
      </c>
      <c r="AL113" s="2">
        <v>0.61</v>
      </c>
      <c r="AM113" s="2">
        <v>0</v>
      </c>
      <c r="AN113" s="2">
        <v>0</v>
      </c>
      <c r="AO113" s="2">
        <v>633.09</v>
      </c>
      <c r="AP113" s="2">
        <v>0</v>
      </c>
      <c r="AQ113" s="2">
        <v>0.92</v>
      </c>
      <c r="AR113" s="2">
        <v>0</v>
      </c>
      <c r="AS113" s="2">
        <v>0</v>
      </c>
      <c r="AT113" s="2">
        <v>70</v>
      </c>
      <c r="AU113" s="2">
        <v>10</v>
      </c>
      <c r="AV113" s="2">
        <v>1</v>
      </c>
      <c r="AW113" s="2">
        <v>1</v>
      </c>
      <c r="AZ113" s="2">
        <v>1</v>
      </c>
      <c r="BA113" s="2">
        <v>1</v>
      </c>
      <c r="BB113" s="2">
        <v>1</v>
      </c>
      <c r="BC113" s="2">
        <v>1</v>
      </c>
      <c r="BD113" s="2" t="s">
        <v>3</v>
      </c>
      <c r="BE113" s="2" t="s">
        <v>3</v>
      </c>
      <c r="BF113" s="2" t="s">
        <v>3</v>
      </c>
      <c r="BG113" s="2" t="s">
        <v>3</v>
      </c>
      <c r="BH113" s="2">
        <v>0</v>
      </c>
      <c r="BI113" s="2">
        <v>4</v>
      </c>
      <c r="BJ113" s="2" t="s">
        <v>35</v>
      </c>
      <c r="BM113" s="2">
        <v>0</v>
      </c>
      <c r="BN113" s="2">
        <v>0</v>
      </c>
      <c r="BO113" s="2" t="s">
        <v>3</v>
      </c>
      <c r="BP113" s="2">
        <v>0</v>
      </c>
      <c r="BQ113" s="2">
        <v>1</v>
      </c>
      <c r="BR113" s="2">
        <v>0</v>
      </c>
      <c r="BS113" s="2">
        <v>1</v>
      </c>
      <c r="BT113" s="2">
        <v>1</v>
      </c>
      <c r="BU113" s="2">
        <v>1</v>
      </c>
      <c r="BV113" s="2">
        <v>1</v>
      </c>
      <c r="BW113" s="2">
        <v>1</v>
      </c>
      <c r="BX113" s="2">
        <v>1</v>
      </c>
      <c r="BY113" s="2" t="s">
        <v>3</v>
      </c>
      <c r="BZ113" s="2">
        <v>70</v>
      </c>
      <c r="CA113" s="2">
        <v>10</v>
      </c>
      <c r="CB113" s="2" t="s">
        <v>3</v>
      </c>
      <c r="CE113" s="2">
        <v>0</v>
      </c>
      <c r="CF113" s="2">
        <v>0</v>
      </c>
      <c r="CG113" s="2">
        <v>0</v>
      </c>
      <c r="CM113" s="2">
        <v>0</v>
      </c>
      <c r="CN113" s="2" t="s">
        <v>18</v>
      </c>
      <c r="CO113" s="2">
        <v>0</v>
      </c>
      <c r="CP113" s="2">
        <f t="shared" si="113"/>
        <v>2661.42</v>
      </c>
      <c r="CQ113" s="2">
        <f t="shared" si="114"/>
        <v>0.61</v>
      </c>
      <c r="CR113" s="2">
        <f t="shared" si="141"/>
        <v>0</v>
      </c>
      <c r="CS113" s="2">
        <f t="shared" si="115"/>
        <v>0</v>
      </c>
      <c r="CT113" s="2">
        <f t="shared" si="116"/>
        <v>664.74450000000002</v>
      </c>
      <c r="CU113" s="2">
        <f t="shared" si="117"/>
        <v>0</v>
      </c>
      <c r="CV113" s="2">
        <f t="shared" si="118"/>
        <v>0.96600000000000008</v>
      </c>
      <c r="CW113" s="2">
        <f t="shared" si="119"/>
        <v>0</v>
      </c>
      <c r="CX113" s="2">
        <f t="shared" si="120"/>
        <v>0</v>
      </c>
      <c r="CY113" s="2">
        <f t="shared" si="121"/>
        <v>1861.2860000000001</v>
      </c>
      <c r="CZ113" s="2">
        <f t="shared" si="122"/>
        <v>265.89799999999997</v>
      </c>
      <c r="DB113" s="2">
        <v>50</v>
      </c>
      <c r="DC113" s="2" t="s">
        <v>3</v>
      </c>
      <c r="DD113" s="2" t="s">
        <v>3</v>
      </c>
      <c r="DE113" s="2" t="s">
        <v>19</v>
      </c>
      <c r="DF113" s="2" t="s">
        <v>19</v>
      </c>
      <c r="DG113" s="2" t="s">
        <v>19</v>
      </c>
      <c r="DH113" s="2" t="s">
        <v>3</v>
      </c>
      <c r="DI113" s="2" t="s">
        <v>19</v>
      </c>
      <c r="DJ113" s="2" t="s">
        <v>19</v>
      </c>
      <c r="DK113" s="2" t="s">
        <v>3</v>
      </c>
      <c r="DL113" s="2" t="s">
        <v>3</v>
      </c>
      <c r="DM113" s="2" t="s">
        <v>3</v>
      </c>
      <c r="DN113" s="2">
        <v>0</v>
      </c>
      <c r="DO113" s="2">
        <v>0</v>
      </c>
      <c r="DP113" s="2">
        <v>1</v>
      </c>
      <c r="DQ113" s="2">
        <v>1</v>
      </c>
      <c r="DU113" s="2">
        <v>1013</v>
      </c>
      <c r="DV113" s="2" t="s">
        <v>16</v>
      </c>
      <c r="DW113" s="2" t="s">
        <v>16</v>
      </c>
      <c r="DX113" s="2">
        <v>1</v>
      </c>
      <c r="DZ113" s="2" t="s">
        <v>3</v>
      </c>
      <c r="EA113" s="2" t="s">
        <v>3</v>
      </c>
      <c r="EB113" s="2" t="s">
        <v>3</v>
      </c>
      <c r="EC113" s="2" t="s">
        <v>3</v>
      </c>
      <c r="EE113" s="2">
        <v>90740938</v>
      </c>
      <c r="EF113" s="2">
        <v>1</v>
      </c>
      <c r="EG113" s="2" t="s">
        <v>20</v>
      </c>
      <c r="EH113" s="2">
        <v>0</v>
      </c>
      <c r="EI113" s="2" t="s">
        <v>3</v>
      </c>
      <c r="EJ113" s="2">
        <v>4</v>
      </c>
      <c r="EK113" s="2">
        <v>0</v>
      </c>
      <c r="EL113" s="2" t="s">
        <v>21</v>
      </c>
      <c r="EM113" s="2" t="s">
        <v>22</v>
      </c>
      <c r="EO113" s="2" t="s">
        <v>23</v>
      </c>
      <c r="EQ113" s="2">
        <v>2360320</v>
      </c>
      <c r="ER113" s="2">
        <v>633.70000000000005</v>
      </c>
      <c r="ES113" s="2">
        <v>0.61</v>
      </c>
      <c r="ET113" s="2">
        <v>0</v>
      </c>
      <c r="EU113" s="2">
        <v>0</v>
      </c>
      <c r="EV113" s="2">
        <v>633.09</v>
      </c>
      <c r="EW113" s="2">
        <v>0.92</v>
      </c>
      <c r="EX113" s="2">
        <v>0</v>
      </c>
      <c r="EY113" s="2">
        <v>0</v>
      </c>
      <c r="FQ113" s="2">
        <v>0</v>
      </c>
      <c r="FR113" s="2">
        <v>0</v>
      </c>
      <c r="FS113" s="2">
        <v>0</v>
      </c>
      <c r="FX113" s="2">
        <v>70</v>
      </c>
      <c r="FY113" s="2">
        <v>10</v>
      </c>
      <c r="GA113" s="2" t="s">
        <v>3</v>
      </c>
      <c r="GD113" s="2">
        <v>0</v>
      </c>
      <c r="GF113" s="2">
        <v>-1607609070</v>
      </c>
      <c r="GG113" s="2">
        <v>2</v>
      </c>
      <c r="GH113" s="2">
        <v>1</v>
      </c>
      <c r="GI113" s="2">
        <v>-2</v>
      </c>
      <c r="GJ113" s="2">
        <v>0</v>
      </c>
      <c r="GK113" s="2">
        <f>ROUND(R113*(R12)/100,2)</f>
        <v>0</v>
      </c>
      <c r="GL113" s="2">
        <f t="shared" si="123"/>
        <v>0</v>
      </c>
      <c r="GM113" s="2">
        <f t="shared" si="124"/>
        <v>4788.6099999999997</v>
      </c>
      <c r="GN113" s="2">
        <f t="shared" si="125"/>
        <v>0</v>
      </c>
      <c r="GO113" s="2">
        <f t="shared" si="126"/>
        <v>0</v>
      </c>
      <c r="GP113" s="2">
        <f t="shared" si="127"/>
        <v>4788.6099999999997</v>
      </c>
      <c r="GR113" s="2">
        <v>0</v>
      </c>
      <c r="GS113" s="2">
        <v>3</v>
      </c>
      <c r="GT113" s="2">
        <v>0</v>
      </c>
      <c r="GU113" s="2" t="s">
        <v>3</v>
      </c>
      <c r="GV113" s="2">
        <f t="shared" si="128"/>
        <v>0</v>
      </c>
      <c r="GW113" s="2">
        <v>1</v>
      </c>
      <c r="GX113" s="2">
        <f t="shared" si="129"/>
        <v>0</v>
      </c>
      <c r="HA113" s="2">
        <v>0</v>
      </c>
      <c r="HB113" s="2">
        <v>0</v>
      </c>
      <c r="HC113" s="2">
        <f t="shared" si="130"/>
        <v>0</v>
      </c>
      <c r="HE113" s="2" t="s">
        <v>3</v>
      </c>
      <c r="HF113" s="2" t="s">
        <v>3</v>
      </c>
      <c r="HM113" s="2" t="s">
        <v>3</v>
      </c>
      <c r="HN113" s="2" t="s">
        <v>3</v>
      </c>
      <c r="HO113" s="2" t="s">
        <v>3</v>
      </c>
      <c r="HP113" s="2" t="s">
        <v>3</v>
      </c>
      <c r="HQ113" s="2" t="s">
        <v>3</v>
      </c>
      <c r="HS113" s="2">
        <v>0</v>
      </c>
      <c r="IK113" s="2">
        <v>0</v>
      </c>
    </row>
    <row r="114" spans="1:245" x14ac:dyDescent="0.2">
      <c r="A114" s="2">
        <v>17</v>
      </c>
      <c r="B114" s="2">
        <v>1</v>
      </c>
      <c r="C114" s="2">
        <f>ROW(SmtRes!A262)</f>
        <v>262</v>
      </c>
      <c r="D114" s="2">
        <f>ROW(EtalonRes!A249)</f>
        <v>249</v>
      </c>
      <c r="E114" s="2" t="s">
        <v>3</v>
      </c>
      <c r="F114" s="2" t="s">
        <v>189</v>
      </c>
      <c r="G114" s="2" t="s">
        <v>210</v>
      </c>
      <c r="H114" s="2" t="s">
        <v>186</v>
      </c>
      <c r="I114" s="2">
        <f>ROUND(1+1,9)</f>
        <v>2</v>
      </c>
      <c r="J114" s="2">
        <v>0</v>
      </c>
      <c r="K114" s="2">
        <f>ROUND(1+1,9)</f>
        <v>2</v>
      </c>
      <c r="O114" s="2">
        <f t="shared" si="99"/>
        <v>2259.35</v>
      </c>
      <c r="P114" s="2">
        <f t="shared" si="100"/>
        <v>1.22</v>
      </c>
      <c r="Q114" s="2">
        <f t="shared" si="101"/>
        <v>3.78</v>
      </c>
      <c r="R114" s="2">
        <f t="shared" si="102"/>
        <v>0.06</v>
      </c>
      <c r="S114" s="2">
        <f t="shared" si="103"/>
        <v>2254.35</v>
      </c>
      <c r="T114" s="2">
        <f t="shared" si="104"/>
        <v>0</v>
      </c>
      <c r="U114" s="2">
        <f t="shared" si="105"/>
        <v>3.2760000000000002</v>
      </c>
      <c r="V114" s="2">
        <f t="shared" si="106"/>
        <v>0</v>
      </c>
      <c r="W114" s="2">
        <f t="shared" si="107"/>
        <v>0</v>
      </c>
      <c r="X114" s="2">
        <f t="shared" si="108"/>
        <v>1578.05</v>
      </c>
      <c r="Y114" s="2">
        <f t="shared" si="109"/>
        <v>225.44</v>
      </c>
      <c r="AA114" s="2">
        <v>-1</v>
      </c>
      <c r="AB114" s="2">
        <f t="shared" si="110"/>
        <v>1129.675</v>
      </c>
      <c r="AC114" s="2">
        <f t="shared" si="135"/>
        <v>0.61</v>
      </c>
      <c r="AD114" s="2">
        <f t="shared" si="138"/>
        <v>1.89</v>
      </c>
      <c r="AE114" s="2">
        <f t="shared" si="139"/>
        <v>3.15E-2</v>
      </c>
      <c r="AF114" s="2">
        <f t="shared" si="139"/>
        <v>1127.175</v>
      </c>
      <c r="AG114" s="2">
        <f t="shared" si="111"/>
        <v>0</v>
      </c>
      <c r="AH114" s="2">
        <f t="shared" si="140"/>
        <v>1.6380000000000001</v>
      </c>
      <c r="AI114" s="2">
        <f t="shared" si="140"/>
        <v>0</v>
      </c>
      <c r="AJ114" s="2">
        <f t="shared" si="112"/>
        <v>0</v>
      </c>
      <c r="AK114" s="2">
        <v>1075.9100000000001</v>
      </c>
      <c r="AL114" s="2">
        <v>0.61</v>
      </c>
      <c r="AM114" s="2">
        <v>1.8</v>
      </c>
      <c r="AN114" s="2">
        <v>0.03</v>
      </c>
      <c r="AO114" s="2">
        <v>1073.5</v>
      </c>
      <c r="AP114" s="2">
        <v>0</v>
      </c>
      <c r="AQ114" s="2">
        <v>1.56</v>
      </c>
      <c r="AR114" s="2">
        <v>0</v>
      </c>
      <c r="AS114" s="2">
        <v>0</v>
      </c>
      <c r="AT114" s="2">
        <v>70</v>
      </c>
      <c r="AU114" s="2">
        <v>10</v>
      </c>
      <c r="AV114" s="2">
        <v>1</v>
      </c>
      <c r="AW114" s="2">
        <v>1</v>
      </c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0</v>
      </c>
      <c r="BI114" s="2">
        <v>4</v>
      </c>
      <c r="BJ114" s="2" t="s">
        <v>191</v>
      </c>
      <c r="BM114" s="2">
        <v>0</v>
      </c>
      <c r="BN114" s="2">
        <v>0</v>
      </c>
      <c r="BO114" s="2" t="s">
        <v>3</v>
      </c>
      <c r="BP114" s="2">
        <v>0</v>
      </c>
      <c r="BQ114" s="2">
        <v>1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70</v>
      </c>
      <c r="CA114" s="2">
        <v>10</v>
      </c>
      <c r="CB114" s="2" t="s">
        <v>3</v>
      </c>
      <c r="CE114" s="2">
        <v>0</v>
      </c>
      <c r="CF114" s="2">
        <v>0</v>
      </c>
      <c r="CG114" s="2">
        <v>0</v>
      </c>
      <c r="CM114" s="2">
        <v>0</v>
      </c>
      <c r="CN114" s="2" t="s">
        <v>18</v>
      </c>
      <c r="CO114" s="2">
        <v>0</v>
      </c>
      <c r="CP114" s="2">
        <f t="shared" si="113"/>
        <v>2259.35</v>
      </c>
      <c r="CQ114" s="2">
        <f t="shared" si="114"/>
        <v>0.61</v>
      </c>
      <c r="CR114" s="2">
        <f t="shared" si="141"/>
        <v>1.8900000000000001</v>
      </c>
      <c r="CS114" s="2">
        <f t="shared" si="115"/>
        <v>3.15E-2</v>
      </c>
      <c r="CT114" s="2">
        <f t="shared" si="116"/>
        <v>1127.175</v>
      </c>
      <c r="CU114" s="2">
        <f t="shared" si="117"/>
        <v>0</v>
      </c>
      <c r="CV114" s="2">
        <f t="shared" si="118"/>
        <v>1.6380000000000001</v>
      </c>
      <c r="CW114" s="2">
        <f t="shared" si="119"/>
        <v>0</v>
      </c>
      <c r="CX114" s="2">
        <f t="shared" si="120"/>
        <v>0</v>
      </c>
      <c r="CY114" s="2">
        <f t="shared" si="121"/>
        <v>1578.0450000000001</v>
      </c>
      <c r="CZ114" s="2">
        <f t="shared" si="122"/>
        <v>225.435</v>
      </c>
      <c r="DB114" s="2">
        <v>51</v>
      </c>
      <c r="DC114" s="2" t="s">
        <v>3</v>
      </c>
      <c r="DD114" s="2" t="s">
        <v>3</v>
      </c>
      <c r="DE114" s="2" t="s">
        <v>19</v>
      </c>
      <c r="DF114" s="2" t="s">
        <v>19</v>
      </c>
      <c r="DG114" s="2" t="s">
        <v>19</v>
      </c>
      <c r="DH114" s="2" t="s">
        <v>3</v>
      </c>
      <c r="DI114" s="2" t="s">
        <v>19</v>
      </c>
      <c r="DJ114" s="2" t="s">
        <v>19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</v>
      </c>
      <c r="DQ114" s="2">
        <v>1</v>
      </c>
      <c r="DU114" s="2">
        <v>1013</v>
      </c>
      <c r="DV114" s="2" t="s">
        <v>186</v>
      </c>
      <c r="DW114" s="2" t="s">
        <v>186</v>
      </c>
      <c r="DX114" s="2">
        <v>1</v>
      </c>
      <c r="DZ114" s="2" t="s">
        <v>3</v>
      </c>
      <c r="EA114" s="2" t="s">
        <v>3</v>
      </c>
      <c r="EB114" s="2" t="s">
        <v>3</v>
      </c>
      <c r="EC114" s="2" t="s">
        <v>3</v>
      </c>
      <c r="EE114" s="2">
        <v>90740938</v>
      </c>
      <c r="EF114" s="2">
        <v>1</v>
      </c>
      <c r="EG114" s="2" t="s">
        <v>20</v>
      </c>
      <c r="EH114" s="2">
        <v>0</v>
      </c>
      <c r="EI114" s="2" t="s">
        <v>3</v>
      </c>
      <c r="EJ114" s="2">
        <v>4</v>
      </c>
      <c r="EK114" s="2">
        <v>0</v>
      </c>
      <c r="EL114" s="2" t="s">
        <v>21</v>
      </c>
      <c r="EM114" s="2" t="s">
        <v>22</v>
      </c>
      <c r="EO114" s="2" t="s">
        <v>23</v>
      </c>
      <c r="EQ114" s="2">
        <v>2360320</v>
      </c>
      <c r="ER114" s="2">
        <v>1075.9100000000001</v>
      </c>
      <c r="ES114" s="2">
        <v>0.61</v>
      </c>
      <c r="ET114" s="2">
        <v>1.8</v>
      </c>
      <c r="EU114" s="2">
        <v>0.03</v>
      </c>
      <c r="EV114" s="2">
        <v>1073.5</v>
      </c>
      <c r="EW114" s="2">
        <v>1.56</v>
      </c>
      <c r="EX114" s="2">
        <v>0</v>
      </c>
      <c r="EY114" s="2">
        <v>0</v>
      </c>
      <c r="FQ114" s="2">
        <v>0</v>
      </c>
      <c r="FR114" s="2">
        <v>0</v>
      </c>
      <c r="FS114" s="2">
        <v>0</v>
      </c>
      <c r="FX114" s="2">
        <v>70</v>
      </c>
      <c r="FY114" s="2">
        <v>10</v>
      </c>
      <c r="GA114" s="2" t="s">
        <v>3</v>
      </c>
      <c r="GD114" s="2">
        <v>0</v>
      </c>
      <c r="GF114" s="2">
        <v>-1902313634</v>
      </c>
      <c r="GG114" s="2">
        <v>2</v>
      </c>
      <c r="GH114" s="2">
        <v>1</v>
      </c>
      <c r="GI114" s="2">
        <v>-2</v>
      </c>
      <c r="GJ114" s="2">
        <v>0</v>
      </c>
      <c r="GK114" s="2">
        <f>ROUND(R114*(R12)/100,2)</f>
        <v>0.06</v>
      </c>
      <c r="GL114" s="2">
        <f t="shared" si="123"/>
        <v>0</v>
      </c>
      <c r="GM114" s="2">
        <f t="shared" si="124"/>
        <v>4062.9</v>
      </c>
      <c r="GN114" s="2">
        <f t="shared" si="125"/>
        <v>0</v>
      </c>
      <c r="GO114" s="2">
        <f t="shared" si="126"/>
        <v>0</v>
      </c>
      <c r="GP114" s="2">
        <f t="shared" si="127"/>
        <v>4062.9</v>
      </c>
      <c r="GR114" s="2">
        <v>0</v>
      </c>
      <c r="GS114" s="2">
        <v>3</v>
      </c>
      <c r="GT114" s="2">
        <v>0</v>
      </c>
      <c r="GU114" s="2" t="s">
        <v>3</v>
      </c>
      <c r="GV114" s="2">
        <f t="shared" si="128"/>
        <v>0</v>
      </c>
      <c r="GW114" s="2">
        <v>1</v>
      </c>
      <c r="GX114" s="2">
        <f t="shared" si="129"/>
        <v>0</v>
      </c>
      <c r="HA114" s="2">
        <v>0</v>
      </c>
      <c r="HB114" s="2">
        <v>0</v>
      </c>
      <c r="HC114" s="2">
        <f t="shared" si="130"/>
        <v>0</v>
      </c>
      <c r="HE114" s="2" t="s">
        <v>3</v>
      </c>
      <c r="HF114" s="2" t="s">
        <v>3</v>
      </c>
      <c r="HM114" s="2" t="s">
        <v>3</v>
      </c>
      <c r="HN114" s="2" t="s">
        <v>3</v>
      </c>
      <c r="HO114" s="2" t="s">
        <v>3</v>
      </c>
      <c r="HP114" s="2" t="s">
        <v>3</v>
      </c>
      <c r="HQ114" s="2" t="s">
        <v>3</v>
      </c>
      <c r="HS114" s="2">
        <v>0</v>
      </c>
      <c r="IK114" s="2">
        <v>0</v>
      </c>
    </row>
    <row r="115" spans="1:245" x14ac:dyDescent="0.2">
      <c r="A115" s="2">
        <v>17</v>
      </c>
      <c r="B115" s="2">
        <v>1</v>
      </c>
      <c r="C115" s="2">
        <f>ROW(SmtRes!A263)</f>
        <v>263</v>
      </c>
      <c r="D115" s="2">
        <f>ROW(EtalonRes!A250)</f>
        <v>250</v>
      </c>
      <c r="E115" s="2" t="s">
        <v>3</v>
      </c>
      <c r="F115" s="2" t="s">
        <v>184</v>
      </c>
      <c r="G115" s="2" t="s">
        <v>211</v>
      </c>
      <c r="H115" s="2" t="s">
        <v>186</v>
      </c>
      <c r="I115" s="2">
        <f>ROUND(1+1,9)</f>
        <v>2</v>
      </c>
      <c r="J115" s="2">
        <v>0</v>
      </c>
      <c r="K115" s="2">
        <f>ROUND(1+1,9)</f>
        <v>2</v>
      </c>
      <c r="O115" s="2">
        <f t="shared" si="99"/>
        <v>5661.92</v>
      </c>
      <c r="P115" s="2">
        <f t="shared" si="100"/>
        <v>0</v>
      </c>
      <c r="Q115" s="2">
        <f t="shared" si="101"/>
        <v>0</v>
      </c>
      <c r="R115" s="2">
        <f t="shared" si="102"/>
        <v>0</v>
      </c>
      <c r="S115" s="2">
        <f t="shared" si="103"/>
        <v>5661.92</v>
      </c>
      <c r="T115" s="2">
        <f t="shared" si="104"/>
        <v>0</v>
      </c>
      <c r="U115" s="2">
        <f t="shared" si="105"/>
        <v>6.5100000000000007</v>
      </c>
      <c r="V115" s="2">
        <f t="shared" si="106"/>
        <v>0</v>
      </c>
      <c r="W115" s="2">
        <f t="shared" si="107"/>
        <v>0</v>
      </c>
      <c r="X115" s="2">
        <f t="shared" si="108"/>
        <v>3963.34</v>
      </c>
      <c r="Y115" s="2">
        <f t="shared" si="109"/>
        <v>566.19000000000005</v>
      </c>
      <c r="AA115" s="2">
        <v>-1</v>
      </c>
      <c r="AB115" s="2">
        <f t="shared" si="110"/>
        <v>2830.9575</v>
      </c>
      <c r="AC115" s="2">
        <f t="shared" si="135"/>
        <v>0</v>
      </c>
      <c r="AD115" s="2">
        <f t="shared" si="138"/>
        <v>0</v>
      </c>
      <c r="AE115" s="2">
        <f t="shared" si="139"/>
        <v>0</v>
      </c>
      <c r="AF115" s="2">
        <f t="shared" si="139"/>
        <v>2830.9575</v>
      </c>
      <c r="AG115" s="2">
        <f t="shared" si="111"/>
        <v>0</v>
      </c>
      <c r="AH115" s="2">
        <f t="shared" si="140"/>
        <v>3.2550000000000003</v>
      </c>
      <c r="AI115" s="2">
        <f t="shared" si="140"/>
        <v>0</v>
      </c>
      <c r="AJ115" s="2">
        <f t="shared" si="112"/>
        <v>0</v>
      </c>
      <c r="AK115" s="2">
        <v>2696.15</v>
      </c>
      <c r="AL115" s="2">
        <v>0</v>
      </c>
      <c r="AM115" s="2">
        <v>0</v>
      </c>
      <c r="AN115" s="2">
        <v>0</v>
      </c>
      <c r="AO115" s="2">
        <v>2696.15</v>
      </c>
      <c r="AP115" s="2">
        <v>0</v>
      </c>
      <c r="AQ115" s="2">
        <v>3.1</v>
      </c>
      <c r="AR115" s="2">
        <v>0</v>
      </c>
      <c r="AS115" s="2">
        <v>0</v>
      </c>
      <c r="AT115" s="2">
        <v>70</v>
      </c>
      <c r="AU115" s="2">
        <v>10</v>
      </c>
      <c r="AV115" s="2">
        <v>1</v>
      </c>
      <c r="AW115" s="2">
        <v>1</v>
      </c>
      <c r="AZ115" s="2">
        <v>1</v>
      </c>
      <c r="BA115" s="2">
        <v>1</v>
      </c>
      <c r="BB115" s="2">
        <v>1</v>
      </c>
      <c r="BC115" s="2">
        <v>1</v>
      </c>
      <c r="BD115" s="2" t="s">
        <v>3</v>
      </c>
      <c r="BE115" s="2" t="s">
        <v>3</v>
      </c>
      <c r="BF115" s="2" t="s">
        <v>3</v>
      </c>
      <c r="BG115" s="2" t="s">
        <v>3</v>
      </c>
      <c r="BH115" s="2">
        <v>0</v>
      </c>
      <c r="BI115" s="2">
        <v>4</v>
      </c>
      <c r="BJ115" s="2" t="s">
        <v>187</v>
      </c>
      <c r="BM115" s="2">
        <v>0</v>
      </c>
      <c r="BN115" s="2">
        <v>0</v>
      </c>
      <c r="BO115" s="2" t="s">
        <v>3</v>
      </c>
      <c r="BP115" s="2">
        <v>0</v>
      </c>
      <c r="BQ115" s="2">
        <v>1</v>
      </c>
      <c r="BR115" s="2">
        <v>0</v>
      </c>
      <c r="BS115" s="2">
        <v>1</v>
      </c>
      <c r="BT115" s="2">
        <v>1</v>
      </c>
      <c r="BU115" s="2">
        <v>1</v>
      </c>
      <c r="BV115" s="2">
        <v>1</v>
      </c>
      <c r="BW115" s="2">
        <v>1</v>
      </c>
      <c r="BX115" s="2">
        <v>1</v>
      </c>
      <c r="BY115" s="2" t="s">
        <v>3</v>
      </c>
      <c r="BZ115" s="2">
        <v>70</v>
      </c>
      <c r="CA115" s="2">
        <v>10</v>
      </c>
      <c r="CB115" s="2" t="s">
        <v>3</v>
      </c>
      <c r="CE115" s="2">
        <v>0</v>
      </c>
      <c r="CF115" s="2">
        <v>0</v>
      </c>
      <c r="CG115" s="2">
        <v>0</v>
      </c>
      <c r="CM115" s="2">
        <v>0</v>
      </c>
      <c r="CN115" s="2" t="s">
        <v>18</v>
      </c>
      <c r="CO115" s="2">
        <v>0</v>
      </c>
      <c r="CP115" s="2">
        <f t="shared" si="113"/>
        <v>5661.92</v>
      </c>
      <c r="CQ115" s="2">
        <f t="shared" si="114"/>
        <v>0</v>
      </c>
      <c r="CR115" s="2">
        <f t="shared" si="141"/>
        <v>0</v>
      </c>
      <c r="CS115" s="2">
        <f t="shared" si="115"/>
        <v>0</v>
      </c>
      <c r="CT115" s="2">
        <f t="shared" si="116"/>
        <v>2830.9575</v>
      </c>
      <c r="CU115" s="2">
        <f t="shared" si="117"/>
        <v>0</v>
      </c>
      <c r="CV115" s="2">
        <f t="shared" si="118"/>
        <v>3.2550000000000003</v>
      </c>
      <c r="CW115" s="2">
        <f t="shared" si="119"/>
        <v>0</v>
      </c>
      <c r="CX115" s="2">
        <f t="shared" si="120"/>
        <v>0</v>
      </c>
      <c r="CY115" s="2">
        <f t="shared" si="121"/>
        <v>3963.3440000000001</v>
      </c>
      <c r="CZ115" s="2">
        <f t="shared" si="122"/>
        <v>566.19200000000001</v>
      </c>
      <c r="DB115" s="2">
        <v>52</v>
      </c>
      <c r="DC115" s="2" t="s">
        <v>3</v>
      </c>
      <c r="DD115" s="2" t="s">
        <v>3</v>
      </c>
      <c r="DE115" s="2" t="s">
        <v>19</v>
      </c>
      <c r="DF115" s="2" t="s">
        <v>19</v>
      </c>
      <c r="DG115" s="2" t="s">
        <v>19</v>
      </c>
      <c r="DH115" s="2" t="s">
        <v>3</v>
      </c>
      <c r="DI115" s="2" t="s">
        <v>19</v>
      </c>
      <c r="DJ115" s="2" t="s">
        <v>19</v>
      </c>
      <c r="DK115" s="2" t="s">
        <v>3</v>
      </c>
      <c r="DL115" s="2" t="s">
        <v>3</v>
      </c>
      <c r="DM115" s="2" t="s">
        <v>3</v>
      </c>
      <c r="DN115" s="2">
        <v>0</v>
      </c>
      <c r="DO115" s="2">
        <v>0</v>
      </c>
      <c r="DP115" s="2">
        <v>1</v>
      </c>
      <c r="DQ115" s="2">
        <v>1</v>
      </c>
      <c r="DU115" s="2">
        <v>1013</v>
      </c>
      <c r="DV115" s="2" t="s">
        <v>186</v>
      </c>
      <c r="DW115" s="2" t="s">
        <v>186</v>
      </c>
      <c r="DX115" s="2">
        <v>1</v>
      </c>
      <c r="DZ115" s="2" t="s">
        <v>3</v>
      </c>
      <c r="EA115" s="2" t="s">
        <v>3</v>
      </c>
      <c r="EB115" s="2" t="s">
        <v>3</v>
      </c>
      <c r="EC115" s="2" t="s">
        <v>3</v>
      </c>
      <c r="EE115" s="2">
        <v>90740938</v>
      </c>
      <c r="EF115" s="2">
        <v>1</v>
      </c>
      <c r="EG115" s="2" t="s">
        <v>20</v>
      </c>
      <c r="EH115" s="2">
        <v>0</v>
      </c>
      <c r="EI115" s="2" t="s">
        <v>3</v>
      </c>
      <c r="EJ115" s="2">
        <v>4</v>
      </c>
      <c r="EK115" s="2">
        <v>0</v>
      </c>
      <c r="EL115" s="2" t="s">
        <v>21</v>
      </c>
      <c r="EM115" s="2" t="s">
        <v>22</v>
      </c>
      <c r="EO115" s="2" t="s">
        <v>23</v>
      </c>
      <c r="EQ115" s="2">
        <v>1024</v>
      </c>
      <c r="ER115" s="2">
        <v>2696.15</v>
      </c>
      <c r="ES115" s="2">
        <v>0</v>
      </c>
      <c r="ET115" s="2">
        <v>0</v>
      </c>
      <c r="EU115" s="2">
        <v>0</v>
      </c>
      <c r="EV115" s="2">
        <v>2696.15</v>
      </c>
      <c r="EW115" s="2">
        <v>3.1</v>
      </c>
      <c r="EX115" s="2">
        <v>0</v>
      </c>
      <c r="EY115" s="2">
        <v>0</v>
      </c>
      <c r="FQ115" s="2">
        <v>0</v>
      </c>
      <c r="FR115" s="2">
        <v>0</v>
      </c>
      <c r="FS115" s="2">
        <v>0</v>
      </c>
      <c r="FX115" s="2">
        <v>70</v>
      </c>
      <c r="FY115" s="2">
        <v>10</v>
      </c>
      <c r="GA115" s="2" t="s">
        <v>3</v>
      </c>
      <c r="GD115" s="2">
        <v>0</v>
      </c>
      <c r="GF115" s="2">
        <v>-371344406</v>
      </c>
      <c r="GG115" s="2">
        <v>2</v>
      </c>
      <c r="GH115" s="2">
        <v>1</v>
      </c>
      <c r="GI115" s="2">
        <v>-2</v>
      </c>
      <c r="GJ115" s="2">
        <v>0</v>
      </c>
      <c r="GK115" s="2">
        <f>ROUND(R115*(R12)/100,2)</f>
        <v>0</v>
      </c>
      <c r="GL115" s="2">
        <f t="shared" si="123"/>
        <v>0</v>
      </c>
      <c r="GM115" s="2">
        <f t="shared" si="124"/>
        <v>10191.450000000001</v>
      </c>
      <c r="GN115" s="2">
        <f t="shared" si="125"/>
        <v>0</v>
      </c>
      <c r="GO115" s="2">
        <f t="shared" si="126"/>
        <v>0</v>
      </c>
      <c r="GP115" s="2">
        <f t="shared" si="127"/>
        <v>10191.450000000001</v>
      </c>
      <c r="GR115" s="2">
        <v>0</v>
      </c>
      <c r="GS115" s="2">
        <v>3</v>
      </c>
      <c r="GT115" s="2">
        <v>0</v>
      </c>
      <c r="GU115" s="2" t="s">
        <v>3</v>
      </c>
      <c r="GV115" s="2">
        <f t="shared" si="128"/>
        <v>0</v>
      </c>
      <c r="GW115" s="2">
        <v>1</v>
      </c>
      <c r="GX115" s="2">
        <f t="shared" si="129"/>
        <v>0</v>
      </c>
      <c r="HA115" s="2">
        <v>0</v>
      </c>
      <c r="HB115" s="2">
        <v>0</v>
      </c>
      <c r="HC115" s="2">
        <f t="shared" si="130"/>
        <v>0</v>
      </c>
      <c r="HE115" s="2" t="s">
        <v>3</v>
      </c>
      <c r="HF115" s="2" t="s">
        <v>3</v>
      </c>
      <c r="HM115" s="2" t="s">
        <v>3</v>
      </c>
      <c r="HN115" s="2" t="s">
        <v>3</v>
      </c>
      <c r="HO115" s="2" t="s">
        <v>3</v>
      </c>
      <c r="HP115" s="2" t="s">
        <v>3</v>
      </c>
      <c r="HQ115" s="2" t="s">
        <v>3</v>
      </c>
      <c r="HS115" s="2">
        <v>0</v>
      </c>
      <c r="IK115" s="2">
        <v>0</v>
      </c>
    </row>
    <row r="116" spans="1:245" x14ac:dyDescent="0.2">
      <c r="A116" s="2">
        <v>17</v>
      </c>
      <c r="B116" s="2">
        <v>1</v>
      </c>
      <c r="C116" s="2">
        <f>ROW(SmtRes!A265)</f>
        <v>265</v>
      </c>
      <c r="D116" s="2">
        <f>ROW(EtalonRes!A252)</f>
        <v>252</v>
      </c>
      <c r="E116" s="2" t="s">
        <v>3</v>
      </c>
      <c r="F116" s="2" t="s">
        <v>33</v>
      </c>
      <c r="G116" s="2" t="s">
        <v>212</v>
      </c>
      <c r="H116" s="2" t="s">
        <v>16</v>
      </c>
      <c r="I116" s="2">
        <v>1</v>
      </c>
      <c r="J116" s="2">
        <v>0</v>
      </c>
      <c r="K116" s="2">
        <v>1</v>
      </c>
      <c r="O116" s="2">
        <f t="shared" si="99"/>
        <v>665.35</v>
      </c>
      <c r="P116" s="2">
        <f t="shared" si="100"/>
        <v>0.61</v>
      </c>
      <c r="Q116" s="2">
        <f t="shared" si="101"/>
        <v>0</v>
      </c>
      <c r="R116" s="2">
        <f t="shared" si="102"/>
        <v>0</v>
      </c>
      <c r="S116" s="2">
        <f t="shared" si="103"/>
        <v>664.74</v>
      </c>
      <c r="T116" s="2">
        <f t="shared" si="104"/>
        <v>0</v>
      </c>
      <c r="U116" s="2">
        <f t="shared" si="105"/>
        <v>0.96600000000000008</v>
      </c>
      <c r="V116" s="2">
        <f t="shared" si="106"/>
        <v>0</v>
      </c>
      <c r="W116" s="2">
        <f t="shared" si="107"/>
        <v>0</v>
      </c>
      <c r="X116" s="2">
        <f t="shared" si="108"/>
        <v>465.32</v>
      </c>
      <c r="Y116" s="2">
        <f t="shared" si="109"/>
        <v>66.47</v>
      </c>
      <c r="AA116" s="2">
        <v>-1</v>
      </c>
      <c r="AB116" s="2">
        <f t="shared" si="110"/>
        <v>665.35450000000003</v>
      </c>
      <c r="AC116" s="2">
        <f t="shared" si="135"/>
        <v>0.61</v>
      </c>
      <c r="AD116" s="2">
        <f t="shared" si="138"/>
        <v>0</v>
      </c>
      <c r="AE116" s="2">
        <f t="shared" si="139"/>
        <v>0</v>
      </c>
      <c r="AF116" s="2">
        <f t="shared" si="139"/>
        <v>664.74450000000002</v>
      </c>
      <c r="AG116" s="2">
        <f t="shared" si="111"/>
        <v>0</v>
      </c>
      <c r="AH116" s="2">
        <f t="shared" si="140"/>
        <v>0.96600000000000008</v>
      </c>
      <c r="AI116" s="2">
        <f t="shared" si="140"/>
        <v>0</v>
      </c>
      <c r="AJ116" s="2">
        <f t="shared" si="112"/>
        <v>0</v>
      </c>
      <c r="AK116" s="2">
        <v>633.70000000000005</v>
      </c>
      <c r="AL116" s="2">
        <v>0.61</v>
      </c>
      <c r="AM116" s="2">
        <v>0</v>
      </c>
      <c r="AN116" s="2">
        <v>0</v>
      </c>
      <c r="AO116" s="2">
        <v>633.09</v>
      </c>
      <c r="AP116" s="2">
        <v>0</v>
      </c>
      <c r="AQ116" s="2">
        <v>0.92</v>
      </c>
      <c r="AR116" s="2">
        <v>0</v>
      </c>
      <c r="AS116" s="2">
        <v>0</v>
      </c>
      <c r="AT116" s="2">
        <v>70</v>
      </c>
      <c r="AU116" s="2">
        <v>10</v>
      </c>
      <c r="AV116" s="2">
        <v>1</v>
      </c>
      <c r="AW116" s="2">
        <v>1</v>
      </c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0</v>
      </c>
      <c r="BI116" s="2">
        <v>4</v>
      </c>
      <c r="BJ116" s="2" t="s">
        <v>35</v>
      </c>
      <c r="BM116" s="2">
        <v>0</v>
      </c>
      <c r="BN116" s="2">
        <v>0</v>
      </c>
      <c r="BO116" s="2" t="s">
        <v>3</v>
      </c>
      <c r="BP116" s="2">
        <v>0</v>
      </c>
      <c r="BQ116" s="2">
        <v>1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70</v>
      </c>
      <c r="CA116" s="2">
        <v>10</v>
      </c>
      <c r="CB116" s="2" t="s">
        <v>3</v>
      </c>
      <c r="CE116" s="2">
        <v>0</v>
      </c>
      <c r="CF116" s="2">
        <v>0</v>
      </c>
      <c r="CG116" s="2">
        <v>0</v>
      </c>
      <c r="CM116" s="2">
        <v>0</v>
      </c>
      <c r="CN116" s="2" t="s">
        <v>18</v>
      </c>
      <c r="CO116" s="2">
        <v>0</v>
      </c>
      <c r="CP116" s="2">
        <f t="shared" si="113"/>
        <v>665.35</v>
      </c>
      <c r="CQ116" s="2">
        <f t="shared" si="114"/>
        <v>0.61</v>
      </c>
      <c r="CR116" s="2">
        <f t="shared" si="141"/>
        <v>0</v>
      </c>
      <c r="CS116" s="2">
        <f t="shared" si="115"/>
        <v>0</v>
      </c>
      <c r="CT116" s="2">
        <f t="shared" si="116"/>
        <v>664.74450000000002</v>
      </c>
      <c r="CU116" s="2">
        <f t="shared" si="117"/>
        <v>0</v>
      </c>
      <c r="CV116" s="2">
        <f t="shared" si="118"/>
        <v>0.96600000000000008</v>
      </c>
      <c r="CW116" s="2">
        <f t="shared" si="119"/>
        <v>0</v>
      </c>
      <c r="CX116" s="2">
        <f t="shared" si="120"/>
        <v>0</v>
      </c>
      <c r="CY116" s="2">
        <f t="shared" si="121"/>
        <v>465.31800000000004</v>
      </c>
      <c r="CZ116" s="2">
        <f t="shared" si="122"/>
        <v>66.47399999999999</v>
      </c>
      <c r="DB116" s="2">
        <v>53</v>
      </c>
      <c r="DC116" s="2" t="s">
        <v>3</v>
      </c>
      <c r="DD116" s="2" t="s">
        <v>3</v>
      </c>
      <c r="DE116" s="2" t="s">
        <v>19</v>
      </c>
      <c r="DF116" s="2" t="s">
        <v>19</v>
      </c>
      <c r="DG116" s="2" t="s">
        <v>19</v>
      </c>
      <c r="DH116" s="2" t="s">
        <v>3</v>
      </c>
      <c r="DI116" s="2" t="s">
        <v>19</v>
      </c>
      <c r="DJ116" s="2" t="s">
        <v>19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</v>
      </c>
      <c r="DQ116" s="2">
        <v>1</v>
      </c>
      <c r="DU116" s="2">
        <v>1013</v>
      </c>
      <c r="DV116" s="2" t="s">
        <v>16</v>
      </c>
      <c r="DW116" s="2" t="s">
        <v>16</v>
      </c>
      <c r="DX116" s="2">
        <v>1</v>
      </c>
      <c r="DZ116" s="2" t="s">
        <v>3</v>
      </c>
      <c r="EA116" s="2" t="s">
        <v>3</v>
      </c>
      <c r="EB116" s="2" t="s">
        <v>3</v>
      </c>
      <c r="EC116" s="2" t="s">
        <v>3</v>
      </c>
      <c r="EE116" s="2">
        <v>90740938</v>
      </c>
      <c r="EF116" s="2">
        <v>1</v>
      </c>
      <c r="EG116" s="2" t="s">
        <v>20</v>
      </c>
      <c r="EH116" s="2">
        <v>0</v>
      </c>
      <c r="EI116" s="2" t="s">
        <v>3</v>
      </c>
      <c r="EJ116" s="2">
        <v>4</v>
      </c>
      <c r="EK116" s="2">
        <v>0</v>
      </c>
      <c r="EL116" s="2" t="s">
        <v>21</v>
      </c>
      <c r="EM116" s="2" t="s">
        <v>22</v>
      </c>
      <c r="EO116" s="2" t="s">
        <v>23</v>
      </c>
      <c r="EQ116" s="2">
        <v>2360320</v>
      </c>
      <c r="ER116" s="2">
        <v>633.70000000000005</v>
      </c>
      <c r="ES116" s="2">
        <v>0.61</v>
      </c>
      <c r="ET116" s="2">
        <v>0</v>
      </c>
      <c r="EU116" s="2">
        <v>0</v>
      </c>
      <c r="EV116" s="2">
        <v>633.09</v>
      </c>
      <c r="EW116" s="2">
        <v>0.92</v>
      </c>
      <c r="EX116" s="2">
        <v>0</v>
      </c>
      <c r="EY116" s="2">
        <v>0</v>
      </c>
      <c r="FQ116" s="2">
        <v>0</v>
      </c>
      <c r="FR116" s="2">
        <v>0</v>
      </c>
      <c r="FS116" s="2">
        <v>0</v>
      </c>
      <c r="FX116" s="2">
        <v>70</v>
      </c>
      <c r="FY116" s="2">
        <v>10</v>
      </c>
      <c r="GA116" s="2" t="s">
        <v>3</v>
      </c>
      <c r="GD116" s="2">
        <v>0</v>
      </c>
      <c r="GF116" s="2">
        <v>426151455</v>
      </c>
      <c r="GG116" s="2">
        <v>2</v>
      </c>
      <c r="GH116" s="2">
        <v>1</v>
      </c>
      <c r="GI116" s="2">
        <v>-2</v>
      </c>
      <c r="GJ116" s="2">
        <v>0</v>
      </c>
      <c r="GK116" s="2">
        <f>ROUND(R116*(R12)/100,2)</f>
        <v>0</v>
      </c>
      <c r="GL116" s="2">
        <f t="shared" si="123"/>
        <v>0</v>
      </c>
      <c r="GM116" s="2">
        <f t="shared" si="124"/>
        <v>1197.1400000000001</v>
      </c>
      <c r="GN116" s="2">
        <f t="shared" si="125"/>
        <v>0</v>
      </c>
      <c r="GO116" s="2">
        <f t="shared" si="126"/>
        <v>0</v>
      </c>
      <c r="GP116" s="2">
        <f t="shared" si="127"/>
        <v>1197.1400000000001</v>
      </c>
      <c r="GR116" s="2">
        <v>0</v>
      </c>
      <c r="GS116" s="2">
        <v>3</v>
      </c>
      <c r="GT116" s="2">
        <v>0</v>
      </c>
      <c r="GU116" s="2" t="s">
        <v>3</v>
      </c>
      <c r="GV116" s="2">
        <f t="shared" si="128"/>
        <v>0</v>
      </c>
      <c r="GW116" s="2">
        <v>1</v>
      </c>
      <c r="GX116" s="2">
        <f t="shared" si="129"/>
        <v>0</v>
      </c>
      <c r="HA116" s="2">
        <v>0</v>
      </c>
      <c r="HB116" s="2">
        <v>0</v>
      </c>
      <c r="HC116" s="2">
        <f t="shared" si="130"/>
        <v>0</v>
      </c>
      <c r="HE116" s="2" t="s">
        <v>3</v>
      </c>
      <c r="HF116" s="2" t="s">
        <v>3</v>
      </c>
      <c r="HM116" s="2" t="s">
        <v>3</v>
      </c>
      <c r="HN116" s="2" t="s">
        <v>3</v>
      </c>
      <c r="HO116" s="2" t="s">
        <v>3</v>
      </c>
      <c r="HP116" s="2" t="s">
        <v>3</v>
      </c>
      <c r="HQ116" s="2" t="s">
        <v>3</v>
      </c>
      <c r="HS116" s="2">
        <v>0</v>
      </c>
      <c r="IK116" s="2">
        <v>0</v>
      </c>
    </row>
    <row r="117" spans="1:245" x14ac:dyDescent="0.2">
      <c r="A117" s="2">
        <v>17</v>
      </c>
      <c r="B117" s="2">
        <v>1</v>
      </c>
      <c r="C117" s="2">
        <f>ROW(SmtRes!A266)</f>
        <v>266</v>
      </c>
      <c r="D117" s="2">
        <f>ROW(EtalonRes!A253)</f>
        <v>253</v>
      </c>
      <c r="E117" s="2" t="s">
        <v>3</v>
      </c>
      <c r="F117" s="2" t="s">
        <v>88</v>
      </c>
      <c r="G117" s="2" t="s">
        <v>213</v>
      </c>
      <c r="H117" s="2" t="s">
        <v>90</v>
      </c>
      <c r="I117" s="2">
        <v>1</v>
      </c>
      <c r="J117" s="2">
        <v>0</v>
      </c>
      <c r="K117" s="2">
        <v>1</v>
      </c>
      <c r="O117" s="2">
        <f t="shared" si="99"/>
        <v>5836.12</v>
      </c>
      <c r="P117" s="2">
        <f t="shared" si="100"/>
        <v>0</v>
      </c>
      <c r="Q117" s="2">
        <f t="shared" si="101"/>
        <v>0</v>
      </c>
      <c r="R117" s="2">
        <f t="shared" si="102"/>
        <v>0</v>
      </c>
      <c r="S117" s="2">
        <f t="shared" si="103"/>
        <v>5836.12</v>
      </c>
      <c r="T117" s="2">
        <f t="shared" si="104"/>
        <v>0</v>
      </c>
      <c r="U117" s="2">
        <f t="shared" si="105"/>
        <v>6.5100000000000007</v>
      </c>
      <c r="V117" s="2">
        <f t="shared" si="106"/>
        <v>0</v>
      </c>
      <c r="W117" s="2">
        <f t="shared" si="107"/>
        <v>0</v>
      </c>
      <c r="X117" s="2">
        <f t="shared" si="108"/>
        <v>4085.28</v>
      </c>
      <c r="Y117" s="2">
        <f t="shared" si="109"/>
        <v>583.61</v>
      </c>
      <c r="AA117" s="2">
        <v>-1</v>
      </c>
      <c r="AB117" s="2">
        <f t="shared" si="110"/>
        <v>5836.1205</v>
      </c>
      <c r="AC117" s="2">
        <f t="shared" si="135"/>
        <v>0</v>
      </c>
      <c r="AD117" s="2">
        <f t="shared" si="138"/>
        <v>0</v>
      </c>
      <c r="AE117" s="2">
        <f t="shared" si="139"/>
        <v>0</v>
      </c>
      <c r="AF117" s="2">
        <f t="shared" si="139"/>
        <v>5836.1205</v>
      </c>
      <c r="AG117" s="2">
        <f t="shared" si="111"/>
        <v>0</v>
      </c>
      <c r="AH117" s="2">
        <f t="shared" si="140"/>
        <v>6.5100000000000007</v>
      </c>
      <c r="AI117" s="2">
        <f t="shared" si="140"/>
        <v>0</v>
      </c>
      <c r="AJ117" s="2">
        <f t="shared" si="112"/>
        <v>0</v>
      </c>
      <c r="AK117" s="2">
        <v>5558.21</v>
      </c>
      <c r="AL117" s="2">
        <v>0</v>
      </c>
      <c r="AM117" s="2">
        <v>0</v>
      </c>
      <c r="AN117" s="2">
        <v>0</v>
      </c>
      <c r="AO117" s="2">
        <v>5558.21</v>
      </c>
      <c r="AP117" s="2">
        <v>0</v>
      </c>
      <c r="AQ117" s="2">
        <v>6.2</v>
      </c>
      <c r="AR117" s="2">
        <v>0</v>
      </c>
      <c r="AS117" s="2">
        <v>0</v>
      </c>
      <c r="AT117" s="2">
        <v>70</v>
      </c>
      <c r="AU117" s="2">
        <v>10</v>
      </c>
      <c r="AV117" s="2">
        <v>1</v>
      </c>
      <c r="AW117" s="2">
        <v>1</v>
      </c>
      <c r="AZ117" s="2">
        <v>1</v>
      </c>
      <c r="BA117" s="2">
        <v>1</v>
      </c>
      <c r="BB117" s="2">
        <v>1</v>
      </c>
      <c r="BC117" s="2">
        <v>1</v>
      </c>
      <c r="BD117" s="2" t="s">
        <v>3</v>
      </c>
      <c r="BE117" s="2" t="s">
        <v>3</v>
      </c>
      <c r="BF117" s="2" t="s">
        <v>3</v>
      </c>
      <c r="BG117" s="2" t="s">
        <v>3</v>
      </c>
      <c r="BH117" s="2">
        <v>0</v>
      </c>
      <c r="BI117" s="2">
        <v>4</v>
      </c>
      <c r="BJ117" s="2" t="s">
        <v>91</v>
      </c>
      <c r="BM117" s="2">
        <v>0</v>
      </c>
      <c r="BN117" s="2">
        <v>0</v>
      </c>
      <c r="BO117" s="2" t="s">
        <v>3</v>
      </c>
      <c r="BP117" s="2">
        <v>0</v>
      </c>
      <c r="BQ117" s="2">
        <v>1</v>
      </c>
      <c r="BR117" s="2">
        <v>0</v>
      </c>
      <c r="BS117" s="2">
        <v>1</v>
      </c>
      <c r="BT117" s="2">
        <v>1</v>
      </c>
      <c r="BU117" s="2">
        <v>1</v>
      </c>
      <c r="BV117" s="2">
        <v>1</v>
      </c>
      <c r="BW117" s="2">
        <v>1</v>
      </c>
      <c r="BX117" s="2">
        <v>1</v>
      </c>
      <c r="BY117" s="2" t="s">
        <v>3</v>
      </c>
      <c r="BZ117" s="2">
        <v>70</v>
      </c>
      <c r="CA117" s="2">
        <v>10</v>
      </c>
      <c r="CB117" s="2" t="s">
        <v>3</v>
      </c>
      <c r="CE117" s="2">
        <v>0</v>
      </c>
      <c r="CF117" s="2">
        <v>0</v>
      </c>
      <c r="CG117" s="2">
        <v>0</v>
      </c>
      <c r="CM117" s="2">
        <v>0</v>
      </c>
      <c r="CN117" s="2" t="s">
        <v>18</v>
      </c>
      <c r="CO117" s="2">
        <v>0</v>
      </c>
      <c r="CP117" s="2">
        <f t="shared" si="113"/>
        <v>5836.12</v>
      </c>
      <c r="CQ117" s="2">
        <f t="shared" si="114"/>
        <v>0</v>
      </c>
      <c r="CR117" s="2">
        <f t="shared" si="141"/>
        <v>0</v>
      </c>
      <c r="CS117" s="2">
        <f t="shared" si="115"/>
        <v>0</v>
      </c>
      <c r="CT117" s="2">
        <f t="shared" si="116"/>
        <v>5836.1205</v>
      </c>
      <c r="CU117" s="2">
        <f t="shared" si="117"/>
        <v>0</v>
      </c>
      <c r="CV117" s="2">
        <f t="shared" si="118"/>
        <v>6.5100000000000007</v>
      </c>
      <c r="CW117" s="2">
        <f t="shared" si="119"/>
        <v>0</v>
      </c>
      <c r="CX117" s="2">
        <f t="shared" si="120"/>
        <v>0</v>
      </c>
      <c r="CY117" s="2">
        <f t="shared" si="121"/>
        <v>4085.2839999999997</v>
      </c>
      <c r="CZ117" s="2">
        <f t="shared" si="122"/>
        <v>583.61199999999997</v>
      </c>
      <c r="DB117" s="2">
        <v>54</v>
      </c>
      <c r="DC117" s="2" t="s">
        <v>3</v>
      </c>
      <c r="DD117" s="2" t="s">
        <v>3</v>
      </c>
      <c r="DE117" s="2" t="s">
        <v>19</v>
      </c>
      <c r="DF117" s="2" t="s">
        <v>19</v>
      </c>
      <c r="DG117" s="2" t="s">
        <v>19</v>
      </c>
      <c r="DH117" s="2" t="s">
        <v>3</v>
      </c>
      <c r="DI117" s="2" t="s">
        <v>19</v>
      </c>
      <c r="DJ117" s="2" t="s">
        <v>19</v>
      </c>
      <c r="DK117" s="2" t="s">
        <v>3</v>
      </c>
      <c r="DL117" s="2" t="s">
        <v>3</v>
      </c>
      <c r="DM117" s="2" t="s">
        <v>3</v>
      </c>
      <c r="DN117" s="2">
        <v>0</v>
      </c>
      <c r="DO117" s="2">
        <v>0</v>
      </c>
      <c r="DP117" s="2">
        <v>1</v>
      </c>
      <c r="DQ117" s="2">
        <v>1</v>
      </c>
      <c r="DU117" s="2">
        <v>1013</v>
      </c>
      <c r="DV117" s="2" t="s">
        <v>90</v>
      </c>
      <c r="DW117" s="2" t="s">
        <v>90</v>
      </c>
      <c r="DX117" s="2">
        <v>1</v>
      </c>
      <c r="DZ117" s="2" t="s">
        <v>3</v>
      </c>
      <c r="EA117" s="2" t="s">
        <v>3</v>
      </c>
      <c r="EB117" s="2" t="s">
        <v>3</v>
      </c>
      <c r="EC117" s="2" t="s">
        <v>3</v>
      </c>
      <c r="EE117" s="2">
        <v>90740938</v>
      </c>
      <c r="EF117" s="2">
        <v>1</v>
      </c>
      <c r="EG117" s="2" t="s">
        <v>20</v>
      </c>
      <c r="EH117" s="2">
        <v>0</v>
      </c>
      <c r="EI117" s="2" t="s">
        <v>3</v>
      </c>
      <c r="EJ117" s="2">
        <v>4</v>
      </c>
      <c r="EK117" s="2">
        <v>0</v>
      </c>
      <c r="EL117" s="2" t="s">
        <v>21</v>
      </c>
      <c r="EM117" s="2" t="s">
        <v>22</v>
      </c>
      <c r="EO117" s="2" t="s">
        <v>23</v>
      </c>
      <c r="EQ117" s="2">
        <v>2360320</v>
      </c>
      <c r="ER117" s="2">
        <v>5558.21</v>
      </c>
      <c r="ES117" s="2">
        <v>0</v>
      </c>
      <c r="ET117" s="2">
        <v>0</v>
      </c>
      <c r="EU117" s="2">
        <v>0</v>
      </c>
      <c r="EV117" s="2">
        <v>5558.21</v>
      </c>
      <c r="EW117" s="2">
        <v>6.2</v>
      </c>
      <c r="EX117" s="2">
        <v>0</v>
      </c>
      <c r="EY117" s="2">
        <v>0</v>
      </c>
      <c r="FQ117" s="2">
        <v>0</v>
      </c>
      <c r="FR117" s="2">
        <v>0</v>
      </c>
      <c r="FS117" s="2">
        <v>0</v>
      </c>
      <c r="FX117" s="2">
        <v>70</v>
      </c>
      <c r="FY117" s="2">
        <v>10</v>
      </c>
      <c r="GA117" s="2" t="s">
        <v>3</v>
      </c>
      <c r="GD117" s="2">
        <v>0</v>
      </c>
      <c r="GF117" s="2">
        <v>470094523</v>
      </c>
      <c r="GG117" s="2">
        <v>2</v>
      </c>
      <c r="GH117" s="2">
        <v>1</v>
      </c>
      <c r="GI117" s="2">
        <v>-2</v>
      </c>
      <c r="GJ117" s="2">
        <v>0</v>
      </c>
      <c r="GK117" s="2">
        <f>ROUND(R117*(R12)/100,2)</f>
        <v>0</v>
      </c>
      <c r="GL117" s="2">
        <f t="shared" si="123"/>
        <v>0</v>
      </c>
      <c r="GM117" s="2">
        <f t="shared" si="124"/>
        <v>10505.01</v>
      </c>
      <c r="GN117" s="2">
        <f t="shared" si="125"/>
        <v>0</v>
      </c>
      <c r="GO117" s="2">
        <f t="shared" si="126"/>
        <v>0</v>
      </c>
      <c r="GP117" s="2">
        <f t="shared" si="127"/>
        <v>10505.01</v>
      </c>
      <c r="GR117" s="2">
        <v>0</v>
      </c>
      <c r="GS117" s="2">
        <v>3</v>
      </c>
      <c r="GT117" s="2">
        <v>0</v>
      </c>
      <c r="GU117" s="2" t="s">
        <v>3</v>
      </c>
      <c r="GV117" s="2">
        <f t="shared" si="128"/>
        <v>0</v>
      </c>
      <c r="GW117" s="2">
        <v>1</v>
      </c>
      <c r="GX117" s="2">
        <f t="shared" si="129"/>
        <v>0</v>
      </c>
      <c r="HA117" s="2">
        <v>0</v>
      </c>
      <c r="HB117" s="2">
        <v>0</v>
      </c>
      <c r="HC117" s="2">
        <f t="shared" si="130"/>
        <v>0</v>
      </c>
      <c r="HE117" s="2" t="s">
        <v>3</v>
      </c>
      <c r="HF117" s="2" t="s">
        <v>3</v>
      </c>
      <c r="HM117" s="2" t="s">
        <v>3</v>
      </c>
      <c r="HN117" s="2" t="s">
        <v>3</v>
      </c>
      <c r="HO117" s="2" t="s">
        <v>3</v>
      </c>
      <c r="HP117" s="2" t="s">
        <v>3</v>
      </c>
      <c r="HQ117" s="2" t="s">
        <v>3</v>
      </c>
      <c r="HS117" s="2">
        <v>0</v>
      </c>
      <c r="IK117" s="2">
        <v>0</v>
      </c>
    </row>
    <row r="118" spans="1:245" x14ac:dyDescent="0.2">
      <c r="A118" s="2">
        <v>17</v>
      </c>
      <c r="B118" s="2">
        <v>1</v>
      </c>
      <c r="C118" s="2">
        <f>ROW(SmtRes!A276)</f>
        <v>276</v>
      </c>
      <c r="D118" s="2">
        <f>ROW(EtalonRes!A262)</f>
        <v>262</v>
      </c>
      <c r="E118" s="2" t="s">
        <v>3</v>
      </c>
      <c r="F118" s="2" t="s">
        <v>46</v>
      </c>
      <c r="G118" s="2" t="s">
        <v>214</v>
      </c>
      <c r="H118" s="2" t="s">
        <v>48</v>
      </c>
      <c r="I118" s="2">
        <f>ROUND(1,9)</f>
        <v>1</v>
      </c>
      <c r="J118" s="2">
        <v>0</v>
      </c>
      <c r="K118" s="2">
        <f>ROUND(1,9)</f>
        <v>1</v>
      </c>
      <c r="O118" s="2">
        <f t="shared" si="99"/>
        <v>32031.27</v>
      </c>
      <c r="P118" s="2">
        <f t="shared" si="100"/>
        <v>7153.67</v>
      </c>
      <c r="Q118" s="2">
        <f t="shared" si="101"/>
        <v>0</v>
      </c>
      <c r="R118" s="2">
        <f t="shared" si="102"/>
        <v>0</v>
      </c>
      <c r="S118" s="2">
        <f t="shared" si="103"/>
        <v>24877.599999999999</v>
      </c>
      <c r="T118" s="2">
        <f t="shared" si="104"/>
        <v>0</v>
      </c>
      <c r="U118" s="2">
        <f t="shared" si="105"/>
        <v>38.85</v>
      </c>
      <c r="V118" s="2">
        <f t="shared" si="106"/>
        <v>0</v>
      </c>
      <c r="W118" s="2">
        <f t="shared" si="107"/>
        <v>0</v>
      </c>
      <c r="X118" s="2">
        <f t="shared" si="108"/>
        <v>17414.32</v>
      </c>
      <c r="Y118" s="2">
        <f t="shared" si="109"/>
        <v>2487.7600000000002</v>
      </c>
      <c r="AA118" s="2">
        <v>-1</v>
      </c>
      <c r="AB118" s="2">
        <f t="shared" si="110"/>
        <v>32031.267500000002</v>
      </c>
      <c r="AC118" s="2">
        <f t="shared" si="135"/>
        <v>7153.67</v>
      </c>
      <c r="AD118" s="2">
        <f t="shared" si="138"/>
        <v>0</v>
      </c>
      <c r="AE118" s="2">
        <f t="shared" si="139"/>
        <v>0</v>
      </c>
      <c r="AF118" s="2">
        <f t="shared" si="139"/>
        <v>24877.5975</v>
      </c>
      <c r="AG118" s="2">
        <f t="shared" si="111"/>
        <v>0</v>
      </c>
      <c r="AH118" s="2">
        <f t="shared" si="140"/>
        <v>38.85</v>
      </c>
      <c r="AI118" s="2">
        <f t="shared" si="140"/>
        <v>0</v>
      </c>
      <c r="AJ118" s="2">
        <f t="shared" si="112"/>
        <v>0</v>
      </c>
      <c r="AK118" s="2">
        <v>30846.62</v>
      </c>
      <c r="AL118" s="2">
        <v>7153.67</v>
      </c>
      <c r="AM118" s="2">
        <v>0</v>
      </c>
      <c r="AN118" s="2">
        <v>0</v>
      </c>
      <c r="AO118" s="2">
        <v>23692.95</v>
      </c>
      <c r="AP118" s="2">
        <v>0</v>
      </c>
      <c r="AQ118" s="2">
        <v>37</v>
      </c>
      <c r="AR118" s="2">
        <v>0</v>
      </c>
      <c r="AS118" s="2">
        <v>0</v>
      </c>
      <c r="AT118" s="2">
        <v>70</v>
      </c>
      <c r="AU118" s="2">
        <v>10</v>
      </c>
      <c r="AV118" s="2">
        <v>1</v>
      </c>
      <c r="AW118" s="2">
        <v>1</v>
      </c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0</v>
      </c>
      <c r="BI118" s="2">
        <v>4</v>
      </c>
      <c r="BJ118" s="2" t="s">
        <v>49</v>
      </c>
      <c r="BM118" s="2">
        <v>0</v>
      </c>
      <c r="BN118" s="2">
        <v>0</v>
      </c>
      <c r="BO118" s="2" t="s">
        <v>3</v>
      </c>
      <c r="BP118" s="2">
        <v>0</v>
      </c>
      <c r="BQ118" s="2">
        <v>1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70</v>
      </c>
      <c r="CA118" s="2">
        <v>10</v>
      </c>
      <c r="CB118" s="2" t="s">
        <v>3</v>
      </c>
      <c r="CE118" s="2">
        <v>0</v>
      </c>
      <c r="CF118" s="2">
        <v>0</v>
      </c>
      <c r="CG118" s="2">
        <v>0</v>
      </c>
      <c r="CM118" s="2">
        <v>0</v>
      </c>
      <c r="CN118" s="2" t="s">
        <v>18</v>
      </c>
      <c r="CO118" s="2">
        <v>0</v>
      </c>
      <c r="CP118" s="2">
        <f t="shared" si="113"/>
        <v>32031.269999999997</v>
      </c>
      <c r="CQ118" s="2">
        <f t="shared" si="114"/>
        <v>7153.67</v>
      </c>
      <c r="CR118" s="2">
        <f t="shared" si="141"/>
        <v>0</v>
      </c>
      <c r="CS118" s="2">
        <f t="shared" si="115"/>
        <v>0</v>
      </c>
      <c r="CT118" s="2">
        <f t="shared" si="116"/>
        <v>24877.5975</v>
      </c>
      <c r="CU118" s="2">
        <f t="shared" si="117"/>
        <v>0</v>
      </c>
      <c r="CV118" s="2">
        <f t="shared" si="118"/>
        <v>38.85</v>
      </c>
      <c r="CW118" s="2">
        <f t="shared" si="119"/>
        <v>0</v>
      </c>
      <c r="CX118" s="2">
        <f t="shared" si="120"/>
        <v>0</v>
      </c>
      <c r="CY118" s="2">
        <f t="shared" si="121"/>
        <v>17414.32</v>
      </c>
      <c r="CZ118" s="2">
        <f t="shared" si="122"/>
        <v>2487.7600000000002</v>
      </c>
      <c r="DB118" s="2">
        <v>55</v>
      </c>
      <c r="DC118" s="2" t="s">
        <v>3</v>
      </c>
      <c r="DD118" s="2" t="s">
        <v>3</v>
      </c>
      <c r="DE118" s="2" t="s">
        <v>19</v>
      </c>
      <c r="DF118" s="2" t="s">
        <v>19</v>
      </c>
      <c r="DG118" s="2" t="s">
        <v>19</v>
      </c>
      <c r="DH118" s="2" t="s">
        <v>3</v>
      </c>
      <c r="DI118" s="2" t="s">
        <v>19</v>
      </c>
      <c r="DJ118" s="2" t="s">
        <v>19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U118" s="2">
        <v>1010</v>
      </c>
      <c r="DV118" s="2" t="s">
        <v>48</v>
      </c>
      <c r="DW118" s="2" t="s">
        <v>48</v>
      </c>
      <c r="DX118" s="2">
        <v>1</v>
      </c>
      <c r="DZ118" s="2" t="s">
        <v>3</v>
      </c>
      <c r="EA118" s="2" t="s">
        <v>3</v>
      </c>
      <c r="EB118" s="2" t="s">
        <v>3</v>
      </c>
      <c r="EC118" s="2" t="s">
        <v>3</v>
      </c>
      <c r="EE118" s="2">
        <v>90740938</v>
      </c>
      <c r="EF118" s="2">
        <v>1</v>
      </c>
      <c r="EG118" s="2" t="s">
        <v>20</v>
      </c>
      <c r="EH118" s="2">
        <v>0</v>
      </c>
      <c r="EI118" s="2" t="s">
        <v>3</v>
      </c>
      <c r="EJ118" s="2">
        <v>4</v>
      </c>
      <c r="EK118" s="2">
        <v>0</v>
      </c>
      <c r="EL118" s="2" t="s">
        <v>21</v>
      </c>
      <c r="EM118" s="2" t="s">
        <v>22</v>
      </c>
      <c r="EO118" s="2" t="s">
        <v>23</v>
      </c>
      <c r="EQ118" s="2">
        <v>2360320</v>
      </c>
      <c r="ER118" s="2">
        <v>30846.62</v>
      </c>
      <c r="ES118" s="2">
        <v>7153.67</v>
      </c>
      <c r="ET118" s="2">
        <v>0</v>
      </c>
      <c r="EU118" s="2">
        <v>0</v>
      </c>
      <c r="EV118" s="2">
        <v>23692.95</v>
      </c>
      <c r="EW118" s="2">
        <v>37</v>
      </c>
      <c r="EX118" s="2">
        <v>0</v>
      </c>
      <c r="EY118" s="2">
        <v>0</v>
      </c>
      <c r="FQ118" s="2">
        <v>0</v>
      </c>
      <c r="FR118" s="2">
        <v>0</v>
      </c>
      <c r="FS118" s="2">
        <v>0</v>
      </c>
      <c r="FX118" s="2">
        <v>70</v>
      </c>
      <c r="FY118" s="2">
        <v>10</v>
      </c>
      <c r="GA118" s="2" t="s">
        <v>3</v>
      </c>
      <c r="GD118" s="2">
        <v>0</v>
      </c>
      <c r="GF118" s="2">
        <v>-1056209973</v>
      </c>
      <c r="GG118" s="2">
        <v>2</v>
      </c>
      <c r="GH118" s="2">
        <v>1</v>
      </c>
      <c r="GI118" s="2">
        <v>-2</v>
      </c>
      <c r="GJ118" s="2">
        <v>0</v>
      </c>
      <c r="GK118" s="2">
        <f>ROUND(R118*(R12)/100,2)</f>
        <v>0</v>
      </c>
      <c r="GL118" s="2">
        <f t="shared" si="123"/>
        <v>0</v>
      </c>
      <c r="GM118" s="2">
        <f t="shared" si="124"/>
        <v>51933.35</v>
      </c>
      <c r="GN118" s="2">
        <f t="shared" si="125"/>
        <v>0</v>
      </c>
      <c r="GO118" s="2">
        <f t="shared" si="126"/>
        <v>0</v>
      </c>
      <c r="GP118" s="2">
        <f t="shared" si="127"/>
        <v>51933.35</v>
      </c>
      <c r="GR118" s="2">
        <v>0</v>
      </c>
      <c r="GS118" s="2">
        <v>3</v>
      </c>
      <c r="GT118" s="2">
        <v>0</v>
      </c>
      <c r="GU118" s="2" t="s">
        <v>3</v>
      </c>
      <c r="GV118" s="2">
        <f t="shared" si="128"/>
        <v>0</v>
      </c>
      <c r="GW118" s="2">
        <v>1</v>
      </c>
      <c r="GX118" s="2">
        <f t="shared" si="129"/>
        <v>0</v>
      </c>
      <c r="HA118" s="2">
        <v>0</v>
      </c>
      <c r="HB118" s="2">
        <v>0</v>
      </c>
      <c r="HC118" s="2">
        <f t="shared" si="130"/>
        <v>0</v>
      </c>
      <c r="HE118" s="2" t="s">
        <v>3</v>
      </c>
      <c r="HF118" s="2" t="s">
        <v>3</v>
      </c>
      <c r="HM118" s="2" t="s">
        <v>3</v>
      </c>
      <c r="HN118" s="2" t="s">
        <v>3</v>
      </c>
      <c r="HO118" s="2" t="s">
        <v>3</v>
      </c>
      <c r="HP118" s="2" t="s">
        <v>3</v>
      </c>
      <c r="HQ118" s="2" t="s">
        <v>3</v>
      </c>
      <c r="HS118" s="2">
        <v>0</v>
      </c>
      <c r="IK118" s="2">
        <v>0</v>
      </c>
    </row>
    <row r="119" spans="1:245" x14ac:dyDescent="0.2">
      <c r="A119" s="2">
        <v>18</v>
      </c>
      <c r="B119" s="2">
        <v>1</v>
      </c>
      <c r="C119" s="2">
        <v>276</v>
      </c>
      <c r="E119" s="2" t="s">
        <v>3</v>
      </c>
      <c r="F119" s="2" t="s">
        <v>120</v>
      </c>
      <c r="G119" s="2" t="s">
        <v>121</v>
      </c>
      <c r="H119" s="2" t="s">
        <v>57</v>
      </c>
      <c r="I119" s="2">
        <f>I118*J119</f>
        <v>1</v>
      </c>
      <c r="J119" s="2">
        <v>1</v>
      </c>
      <c r="K119" s="2">
        <v>1</v>
      </c>
      <c r="O119" s="2">
        <f t="shared" si="99"/>
        <v>1663.77</v>
      </c>
      <c r="P119" s="2">
        <f t="shared" si="100"/>
        <v>1663.77</v>
      </c>
      <c r="Q119" s="2">
        <f t="shared" si="101"/>
        <v>0</v>
      </c>
      <c r="R119" s="2">
        <f t="shared" si="102"/>
        <v>0</v>
      </c>
      <c r="S119" s="2">
        <f t="shared" si="103"/>
        <v>0</v>
      </c>
      <c r="T119" s="2">
        <f t="shared" si="104"/>
        <v>0</v>
      </c>
      <c r="U119" s="2">
        <f t="shared" si="105"/>
        <v>0</v>
      </c>
      <c r="V119" s="2">
        <f t="shared" si="106"/>
        <v>0</v>
      </c>
      <c r="W119" s="2">
        <f t="shared" si="107"/>
        <v>0</v>
      </c>
      <c r="X119" s="2">
        <f t="shared" si="108"/>
        <v>0</v>
      </c>
      <c r="Y119" s="2">
        <f t="shared" si="109"/>
        <v>0</v>
      </c>
      <c r="AA119" s="2">
        <v>-1</v>
      </c>
      <c r="AB119" s="2">
        <f t="shared" si="110"/>
        <v>1663.77</v>
      </c>
      <c r="AC119" s="2">
        <f t="shared" si="135"/>
        <v>1663.77</v>
      </c>
      <c r="AD119" s="2">
        <f>ROUND((((ET119)-(EU119))+AE119),6)</f>
        <v>0</v>
      </c>
      <c r="AE119" s="2">
        <f>ROUND((EU119),6)</f>
        <v>0</v>
      </c>
      <c r="AF119" s="2">
        <f>ROUND((EV119),6)</f>
        <v>0</v>
      </c>
      <c r="AG119" s="2">
        <f t="shared" si="111"/>
        <v>0</v>
      </c>
      <c r="AH119" s="2">
        <f>(EW119)</f>
        <v>0</v>
      </c>
      <c r="AI119" s="2">
        <f>(EX119)</f>
        <v>0</v>
      </c>
      <c r="AJ119" s="2">
        <f t="shared" si="112"/>
        <v>0</v>
      </c>
      <c r="AK119" s="2">
        <v>1663.77</v>
      </c>
      <c r="AL119" s="2">
        <v>1663.77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70</v>
      </c>
      <c r="AU119" s="2">
        <v>10</v>
      </c>
      <c r="AV119" s="2">
        <v>1</v>
      </c>
      <c r="AW119" s="2">
        <v>1</v>
      </c>
      <c r="AZ119" s="2">
        <v>1</v>
      </c>
      <c r="BA119" s="2">
        <v>1</v>
      </c>
      <c r="BB119" s="2">
        <v>1</v>
      </c>
      <c r="BC119" s="2">
        <v>1</v>
      </c>
      <c r="BD119" s="2" t="s">
        <v>3</v>
      </c>
      <c r="BE119" s="2" t="s">
        <v>3</v>
      </c>
      <c r="BF119" s="2" t="s">
        <v>3</v>
      </c>
      <c r="BG119" s="2" t="s">
        <v>3</v>
      </c>
      <c r="BH119" s="2">
        <v>3</v>
      </c>
      <c r="BI119" s="2">
        <v>4</v>
      </c>
      <c r="BJ119" s="2" t="s">
        <v>3</v>
      </c>
      <c r="BM119" s="2">
        <v>0</v>
      </c>
      <c r="BN119" s="2">
        <v>0</v>
      </c>
      <c r="BO119" s="2" t="s">
        <v>3</v>
      </c>
      <c r="BP119" s="2">
        <v>0</v>
      </c>
      <c r="BQ119" s="2">
        <v>1</v>
      </c>
      <c r="BR119" s="2">
        <v>0</v>
      </c>
      <c r="BS119" s="2">
        <v>1</v>
      </c>
      <c r="BT119" s="2">
        <v>1</v>
      </c>
      <c r="BU119" s="2">
        <v>1</v>
      </c>
      <c r="BV119" s="2">
        <v>1</v>
      </c>
      <c r="BW119" s="2">
        <v>1</v>
      </c>
      <c r="BX119" s="2">
        <v>1</v>
      </c>
      <c r="BY119" s="2" t="s">
        <v>3</v>
      </c>
      <c r="BZ119" s="2">
        <v>70</v>
      </c>
      <c r="CA119" s="2">
        <v>10</v>
      </c>
      <c r="CB119" s="2" t="s">
        <v>3</v>
      </c>
      <c r="CE119" s="2">
        <v>0</v>
      </c>
      <c r="CF119" s="2">
        <v>0</v>
      </c>
      <c r="CG119" s="2">
        <v>0</v>
      </c>
      <c r="CM119" s="2">
        <v>0</v>
      </c>
      <c r="CN119" s="2" t="s">
        <v>3</v>
      </c>
      <c r="CO119" s="2">
        <v>0</v>
      </c>
      <c r="CP119" s="2">
        <f t="shared" si="113"/>
        <v>1663.77</v>
      </c>
      <c r="CQ119" s="2">
        <f t="shared" si="114"/>
        <v>1663.77</v>
      </c>
      <c r="CR119" s="2">
        <f>((((ET119)*BB119-(EU119)*BS119)+AE119*BS119)*AV119)</f>
        <v>0</v>
      </c>
      <c r="CS119" s="2">
        <f t="shared" si="115"/>
        <v>0</v>
      </c>
      <c r="CT119" s="2">
        <f t="shared" si="116"/>
        <v>0</v>
      </c>
      <c r="CU119" s="2">
        <f t="shared" si="117"/>
        <v>0</v>
      </c>
      <c r="CV119" s="2">
        <f t="shared" si="118"/>
        <v>0</v>
      </c>
      <c r="CW119" s="2">
        <f t="shared" si="119"/>
        <v>0</v>
      </c>
      <c r="CX119" s="2">
        <f t="shared" si="120"/>
        <v>0</v>
      </c>
      <c r="CY119" s="2">
        <f t="shared" si="121"/>
        <v>0</v>
      </c>
      <c r="CZ119" s="2">
        <f t="shared" si="122"/>
        <v>0</v>
      </c>
      <c r="DC119" s="2" t="s">
        <v>3</v>
      </c>
      <c r="DD119" s="2" t="s">
        <v>3</v>
      </c>
      <c r="DE119" s="2" t="s">
        <v>3</v>
      </c>
      <c r="DF119" s="2" t="s">
        <v>3</v>
      </c>
      <c r="DG119" s="2" t="s">
        <v>3</v>
      </c>
      <c r="DH119" s="2" t="s">
        <v>3</v>
      </c>
      <c r="DI119" s="2" t="s">
        <v>3</v>
      </c>
      <c r="DJ119" s="2" t="s">
        <v>3</v>
      </c>
      <c r="DK119" s="2" t="s">
        <v>3</v>
      </c>
      <c r="DL119" s="2" t="s">
        <v>3</v>
      </c>
      <c r="DM119" s="2" t="s">
        <v>3</v>
      </c>
      <c r="DN119" s="2">
        <v>0</v>
      </c>
      <c r="DO119" s="2">
        <v>0</v>
      </c>
      <c r="DP119" s="2">
        <v>1</v>
      </c>
      <c r="DQ119" s="2">
        <v>1</v>
      </c>
      <c r="DU119" s="2">
        <v>1013</v>
      </c>
      <c r="DV119" s="2" t="s">
        <v>57</v>
      </c>
      <c r="DW119" s="2" t="s">
        <v>57</v>
      </c>
      <c r="DX119" s="2">
        <v>1</v>
      </c>
      <c r="DZ119" s="2" t="s">
        <v>3</v>
      </c>
      <c r="EA119" s="2" t="s">
        <v>3</v>
      </c>
      <c r="EB119" s="2" t="s">
        <v>3</v>
      </c>
      <c r="EC119" s="2" t="s">
        <v>3</v>
      </c>
      <c r="EE119" s="2">
        <v>90740938</v>
      </c>
      <c r="EF119" s="2">
        <v>1</v>
      </c>
      <c r="EG119" s="2" t="s">
        <v>20</v>
      </c>
      <c r="EH119" s="2">
        <v>0</v>
      </c>
      <c r="EI119" s="2" t="s">
        <v>3</v>
      </c>
      <c r="EJ119" s="2">
        <v>4</v>
      </c>
      <c r="EK119" s="2">
        <v>0</v>
      </c>
      <c r="EL119" s="2" t="s">
        <v>21</v>
      </c>
      <c r="EM119" s="2" t="s">
        <v>22</v>
      </c>
      <c r="EO119" s="2" t="s">
        <v>3</v>
      </c>
      <c r="EQ119" s="2">
        <v>2360320</v>
      </c>
      <c r="ER119" s="2">
        <v>1663.77</v>
      </c>
      <c r="ES119" s="2">
        <v>1663.77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Z119" s="2">
        <v>5</v>
      </c>
      <c r="FC119" s="2">
        <v>1</v>
      </c>
      <c r="FD119" s="2">
        <v>18</v>
      </c>
      <c r="FF119" s="2">
        <v>1990</v>
      </c>
      <c r="FQ119" s="2">
        <v>0</v>
      </c>
      <c r="FR119" s="2">
        <v>0</v>
      </c>
      <c r="FS119" s="2">
        <v>0</v>
      </c>
      <c r="FX119" s="2">
        <v>70</v>
      </c>
      <c r="FY119" s="2">
        <v>10</v>
      </c>
      <c r="GA119" s="2" t="s">
        <v>122</v>
      </c>
      <c r="GD119" s="2">
        <v>0</v>
      </c>
      <c r="GF119" s="2">
        <v>-1742523515</v>
      </c>
      <c r="GG119" s="2">
        <v>2</v>
      </c>
      <c r="GH119" s="2">
        <v>3</v>
      </c>
      <c r="GI119" s="2">
        <v>-2</v>
      </c>
      <c r="GJ119" s="2">
        <v>0</v>
      </c>
      <c r="GK119" s="2">
        <f>ROUND(R119*(R12)/100,2)</f>
        <v>0</v>
      </c>
      <c r="GL119" s="2">
        <f t="shared" si="123"/>
        <v>0</v>
      </c>
      <c r="GM119" s="2">
        <f t="shared" si="124"/>
        <v>1663.77</v>
      </c>
      <c r="GN119" s="2">
        <f t="shared" si="125"/>
        <v>0</v>
      </c>
      <c r="GO119" s="2">
        <f t="shared" si="126"/>
        <v>0</v>
      </c>
      <c r="GP119" s="2">
        <f t="shared" si="127"/>
        <v>1663.77</v>
      </c>
      <c r="GR119" s="2">
        <v>1</v>
      </c>
      <c r="GS119" s="2">
        <v>1</v>
      </c>
      <c r="GT119" s="2">
        <v>0</v>
      </c>
      <c r="GU119" s="2" t="s">
        <v>3</v>
      </c>
      <c r="GV119" s="2">
        <f t="shared" si="128"/>
        <v>0</v>
      </c>
      <c r="GW119" s="2">
        <v>1</v>
      </c>
      <c r="GX119" s="2">
        <f t="shared" si="129"/>
        <v>0</v>
      </c>
      <c r="HA119" s="2">
        <v>0</v>
      </c>
      <c r="HB119" s="2">
        <v>0</v>
      </c>
      <c r="HC119" s="2">
        <f t="shared" si="130"/>
        <v>0</v>
      </c>
      <c r="HE119" s="2" t="s">
        <v>59</v>
      </c>
      <c r="HF119" s="2" t="s">
        <v>32</v>
      </c>
      <c r="HM119" s="2" t="s">
        <v>3</v>
      </c>
      <c r="HN119" s="2" t="s">
        <v>3</v>
      </c>
      <c r="HO119" s="2" t="s">
        <v>3</v>
      </c>
      <c r="HP119" s="2" t="s">
        <v>3</v>
      </c>
      <c r="HQ119" s="2" t="s">
        <v>3</v>
      </c>
      <c r="HS119" s="2">
        <v>0</v>
      </c>
      <c r="IK119" s="2">
        <v>0</v>
      </c>
    </row>
    <row r="120" spans="1:245" x14ac:dyDescent="0.2">
      <c r="A120" s="2">
        <v>17</v>
      </c>
      <c r="B120" s="2">
        <v>1</v>
      </c>
      <c r="C120" s="2">
        <f>ROW(SmtRes!A277)</f>
        <v>277</v>
      </c>
      <c r="D120" s="2">
        <f>ROW(EtalonRes!A263)</f>
        <v>263</v>
      </c>
      <c r="E120" s="2" t="s">
        <v>3</v>
      </c>
      <c r="F120" s="2" t="s">
        <v>88</v>
      </c>
      <c r="G120" s="2" t="s">
        <v>89</v>
      </c>
      <c r="H120" s="2" t="s">
        <v>90</v>
      </c>
      <c r="I120" s="2">
        <v>1</v>
      </c>
      <c r="J120" s="2">
        <v>0</v>
      </c>
      <c r="K120" s="2">
        <v>1</v>
      </c>
      <c r="O120" s="2">
        <f t="shared" ref="O120:O151" si="142">ROUND(CP120,2)</f>
        <v>5836.12</v>
      </c>
      <c r="P120" s="2">
        <f t="shared" ref="P120:P151" si="143">ROUND(CQ120*I120,2)</f>
        <v>0</v>
      </c>
      <c r="Q120" s="2">
        <f t="shared" ref="Q120:Q151" si="144">ROUND(CR120*I120,2)</f>
        <v>0</v>
      </c>
      <c r="R120" s="2">
        <f t="shared" ref="R120:R151" si="145">ROUND(CS120*I120,2)</f>
        <v>0</v>
      </c>
      <c r="S120" s="2">
        <f t="shared" ref="S120:S151" si="146">ROUND(CT120*I120,2)</f>
        <v>5836.12</v>
      </c>
      <c r="T120" s="2">
        <f t="shared" ref="T120:T151" si="147">ROUND(CU120*I120,2)</f>
        <v>0</v>
      </c>
      <c r="U120" s="2">
        <f t="shared" ref="U120:U151" si="148">CV120*I120</f>
        <v>6.5100000000000007</v>
      </c>
      <c r="V120" s="2">
        <f t="shared" ref="V120:V151" si="149">CW120*I120</f>
        <v>0</v>
      </c>
      <c r="W120" s="2">
        <f t="shared" ref="W120:W151" si="150">ROUND(CX120*I120,2)</f>
        <v>0</v>
      </c>
      <c r="X120" s="2">
        <f t="shared" ref="X120:X151" si="151">ROUND(CY120,2)</f>
        <v>4085.28</v>
      </c>
      <c r="Y120" s="2">
        <f t="shared" ref="Y120:Y151" si="152">ROUND(CZ120,2)</f>
        <v>583.61</v>
      </c>
      <c r="AA120" s="2">
        <v>-1</v>
      </c>
      <c r="AB120" s="2">
        <f t="shared" ref="AB120:AB151" si="153">ROUND((AC120+AD120+AF120),6)</f>
        <v>5836.1205</v>
      </c>
      <c r="AC120" s="2">
        <f t="shared" si="135"/>
        <v>0</v>
      </c>
      <c r="AD120" s="2">
        <f>ROUND(((((ET120*1.05))-((EU120*1.05)))+AE120),6)</f>
        <v>0</v>
      </c>
      <c r="AE120" s="2">
        <f t="shared" ref="AE120:AF122" si="154">ROUND(((EU120*1.05)),6)</f>
        <v>0</v>
      </c>
      <c r="AF120" s="2">
        <f t="shared" si="154"/>
        <v>5836.1205</v>
      </c>
      <c r="AG120" s="2">
        <f t="shared" ref="AG120:AG151" si="155">ROUND((AP120),6)</f>
        <v>0</v>
      </c>
      <c r="AH120" s="2">
        <f t="shared" ref="AH120:AI122" si="156">((EW120*1.05))</f>
        <v>6.5100000000000007</v>
      </c>
      <c r="AI120" s="2">
        <f t="shared" si="156"/>
        <v>0</v>
      </c>
      <c r="AJ120" s="2">
        <f t="shared" ref="AJ120:AJ151" si="157">(AS120)</f>
        <v>0</v>
      </c>
      <c r="AK120" s="2">
        <v>5558.21</v>
      </c>
      <c r="AL120" s="2">
        <v>0</v>
      </c>
      <c r="AM120" s="2">
        <v>0</v>
      </c>
      <c r="AN120" s="2">
        <v>0</v>
      </c>
      <c r="AO120" s="2">
        <v>5558.21</v>
      </c>
      <c r="AP120" s="2">
        <v>0</v>
      </c>
      <c r="AQ120" s="2">
        <v>6.2</v>
      </c>
      <c r="AR120" s="2">
        <v>0</v>
      </c>
      <c r="AS120" s="2">
        <v>0</v>
      </c>
      <c r="AT120" s="2">
        <v>70</v>
      </c>
      <c r="AU120" s="2">
        <v>10</v>
      </c>
      <c r="AV120" s="2">
        <v>1</v>
      </c>
      <c r="AW120" s="2">
        <v>1</v>
      </c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0</v>
      </c>
      <c r="BI120" s="2">
        <v>4</v>
      </c>
      <c r="BJ120" s="2" t="s">
        <v>91</v>
      </c>
      <c r="BM120" s="2">
        <v>0</v>
      </c>
      <c r="BN120" s="2">
        <v>0</v>
      </c>
      <c r="BO120" s="2" t="s">
        <v>3</v>
      </c>
      <c r="BP120" s="2">
        <v>0</v>
      </c>
      <c r="BQ120" s="2">
        <v>1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70</v>
      </c>
      <c r="CA120" s="2">
        <v>10</v>
      </c>
      <c r="CB120" s="2" t="s">
        <v>3</v>
      </c>
      <c r="CE120" s="2">
        <v>0</v>
      </c>
      <c r="CF120" s="2">
        <v>0</v>
      </c>
      <c r="CG120" s="2">
        <v>0</v>
      </c>
      <c r="CM120" s="2">
        <v>0</v>
      </c>
      <c r="CN120" s="2" t="s">
        <v>18</v>
      </c>
      <c r="CO120" s="2">
        <v>0</v>
      </c>
      <c r="CP120" s="2">
        <f t="shared" ref="CP120:CP151" si="158">(P120+Q120+S120)</f>
        <v>5836.12</v>
      </c>
      <c r="CQ120" s="2">
        <f t="shared" ref="CQ120:CQ151" si="159">(AC120*BC120*AW120)</f>
        <v>0</v>
      </c>
      <c r="CR120" s="2">
        <f>(((((ET120*1.05))*BB120-((EU120*1.05))*BS120)+AE120*BS120)*AV120)</f>
        <v>0</v>
      </c>
      <c r="CS120" s="2">
        <f t="shared" ref="CS120:CS151" si="160">(AE120*BS120*AV120)</f>
        <v>0</v>
      </c>
      <c r="CT120" s="2">
        <f t="shared" ref="CT120:CT151" si="161">(AF120*BA120*AV120)</f>
        <v>5836.1205</v>
      </c>
      <c r="CU120" s="2">
        <f t="shared" ref="CU120:CU151" si="162">AG120</f>
        <v>0</v>
      </c>
      <c r="CV120" s="2">
        <f t="shared" ref="CV120:CV151" si="163">(AH120*AV120)</f>
        <v>6.5100000000000007</v>
      </c>
      <c r="CW120" s="2">
        <f t="shared" ref="CW120:CW151" si="164">AI120</f>
        <v>0</v>
      </c>
      <c r="CX120" s="2">
        <f t="shared" ref="CX120:CX151" si="165">AJ120</f>
        <v>0</v>
      </c>
      <c r="CY120" s="2">
        <f t="shared" ref="CY120:CY151" si="166">((S120*BZ120)/100)</f>
        <v>4085.2839999999997</v>
      </c>
      <c r="CZ120" s="2">
        <f t="shared" ref="CZ120:CZ151" si="167">((S120*CA120)/100)</f>
        <v>583.61199999999997</v>
      </c>
      <c r="DB120" s="2">
        <v>56</v>
      </c>
      <c r="DC120" s="2" t="s">
        <v>3</v>
      </c>
      <c r="DD120" s="2" t="s">
        <v>3</v>
      </c>
      <c r="DE120" s="2" t="s">
        <v>19</v>
      </c>
      <c r="DF120" s="2" t="s">
        <v>19</v>
      </c>
      <c r="DG120" s="2" t="s">
        <v>19</v>
      </c>
      <c r="DH120" s="2" t="s">
        <v>3</v>
      </c>
      <c r="DI120" s="2" t="s">
        <v>19</v>
      </c>
      <c r="DJ120" s="2" t="s">
        <v>19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U120" s="2">
        <v>1013</v>
      </c>
      <c r="DV120" s="2" t="s">
        <v>90</v>
      </c>
      <c r="DW120" s="2" t="s">
        <v>90</v>
      </c>
      <c r="DX120" s="2">
        <v>1</v>
      </c>
      <c r="DZ120" s="2" t="s">
        <v>3</v>
      </c>
      <c r="EA120" s="2" t="s">
        <v>3</v>
      </c>
      <c r="EB120" s="2" t="s">
        <v>3</v>
      </c>
      <c r="EC120" s="2" t="s">
        <v>3</v>
      </c>
      <c r="EE120" s="2">
        <v>90740938</v>
      </c>
      <c r="EF120" s="2">
        <v>1</v>
      </c>
      <c r="EG120" s="2" t="s">
        <v>20</v>
      </c>
      <c r="EH120" s="2">
        <v>0</v>
      </c>
      <c r="EI120" s="2" t="s">
        <v>3</v>
      </c>
      <c r="EJ120" s="2">
        <v>4</v>
      </c>
      <c r="EK120" s="2">
        <v>0</v>
      </c>
      <c r="EL120" s="2" t="s">
        <v>21</v>
      </c>
      <c r="EM120" s="2" t="s">
        <v>22</v>
      </c>
      <c r="EO120" s="2" t="s">
        <v>23</v>
      </c>
      <c r="EQ120" s="2">
        <v>1024</v>
      </c>
      <c r="ER120" s="2">
        <v>5558.21</v>
      </c>
      <c r="ES120" s="2">
        <v>0</v>
      </c>
      <c r="ET120" s="2">
        <v>0</v>
      </c>
      <c r="EU120" s="2">
        <v>0</v>
      </c>
      <c r="EV120" s="2">
        <v>5558.21</v>
      </c>
      <c r="EW120" s="2">
        <v>6.2</v>
      </c>
      <c r="EX120" s="2">
        <v>0</v>
      </c>
      <c r="EY120" s="2">
        <v>0</v>
      </c>
      <c r="FQ120" s="2">
        <v>0</v>
      </c>
      <c r="FR120" s="2">
        <v>0</v>
      </c>
      <c r="FS120" s="2">
        <v>0</v>
      </c>
      <c r="FX120" s="2">
        <v>70</v>
      </c>
      <c r="FY120" s="2">
        <v>10</v>
      </c>
      <c r="GA120" s="2" t="s">
        <v>3</v>
      </c>
      <c r="GD120" s="2">
        <v>0</v>
      </c>
      <c r="GF120" s="2">
        <v>-1176483984</v>
      </c>
      <c r="GG120" s="2">
        <v>2</v>
      </c>
      <c r="GH120" s="2">
        <v>1</v>
      </c>
      <c r="GI120" s="2">
        <v>-2</v>
      </c>
      <c r="GJ120" s="2">
        <v>0</v>
      </c>
      <c r="GK120" s="2">
        <f>ROUND(R120*(R12)/100,2)</f>
        <v>0</v>
      </c>
      <c r="GL120" s="2">
        <f t="shared" ref="GL120:GL151" si="168">ROUND(IF(AND(BH120=3,BI120=3,FS120&lt;&gt;0),P120,0),2)</f>
        <v>0</v>
      </c>
      <c r="GM120" s="2">
        <f t="shared" ref="GM120:GM151" si="169">ROUND(O120+X120+Y120+GK120,2)+GX120</f>
        <v>10505.01</v>
      </c>
      <c r="GN120" s="2">
        <f t="shared" ref="GN120:GN151" si="170">IF(OR(BI120=0,BI120=1),GM120-GX120,0)</f>
        <v>0</v>
      </c>
      <c r="GO120" s="2">
        <f t="shared" ref="GO120:GO151" si="171">IF(BI120=2,GM120-GX120,0)</f>
        <v>0</v>
      </c>
      <c r="GP120" s="2">
        <f t="shared" ref="GP120:GP151" si="172">IF(BI120=4,GM120-GX120,0)</f>
        <v>10505.01</v>
      </c>
      <c r="GR120" s="2">
        <v>0</v>
      </c>
      <c r="GS120" s="2">
        <v>3</v>
      </c>
      <c r="GT120" s="2">
        <v>0</v>
      </c>
      <c r="GU120" s="2" t="s">
        <v>3</v>
      </c>
      <c r="GV120" s="2">
        <f t="shared" ref="GV120:GV151" si="173">ROUND((GT120),6)</f>
        <v>0</v>
      </c>
      <c r="GW120" s="2">
        <v>1</v>
      </c>
      <c r="GX120" s="2">
        <f t="shared" ref="GX120:GX151" si="174">ROUND(HC120*I120,2)</f>
        <v>0</v>
      </c>
      <c r="HA120" s="2">
        <v>0</v>
      </c>
      <c r="HB120" s="2">
        <v>0</v>
      </c>
      <c r="HC120" s="2">
        <f t="shared" ref="HC120:HC151" si="175">GV120*GW120</f>
        <v>0</v>
      </c>
      <c r="HE120" s="2" t="s">
        <v>3</v>
      </c>
      <c r="HF120" s="2" t="s">
        <v>3</v>
      </c>
      <c r="HM120" s="2" t="s">
        <v>3</v>
      </c>
      <c r="HN120" s="2" t="s">
        <v>3</v>
      </c>
      <c r="HO120" s="2" t="s">
        <v>3</v>
      </c>
      <c r="HP120" s="2" t="s">
        <v>3</v>
      </c>
      <c r="HQ120" s="2" t="s">
        <v>3</v>
      </c>
      <c r="HS120" s="2">
        <v>0</v>
      </c>
      <c r="IK120" s="2">
        <v>0</v>
      </c>
    </row>
    <row r="121" spans="1:245" x14ac:dyDescent="0.2">
      <c r="A121" s="2">
        <v>17</v>
      </c>
      <c r="B121" s="2">
        <v>1</v>
      </c>
      <c r="C121" s="2">
        <f>ROW(SmtRes!A280)</f>
        <v>280</v>
      </c>
      <c r="D121" s="2">
        <f>ROW(EtalonRes!A266)</f>
        <v>266</v>
      </c>
      <c r="E121" s="2" t="s">
        <v>3</v>
      </c>
      <c r="F121" s="2" t="s">
        <v>29</v>
      </c>
      <c r="G121" s="2" t="s">
        <v>215</v>
      </c>
      <c r="H121" s="2" t="s">
        <v>16</v>
      </c>
      <c r="I121" s="2">
        <f>ROUND(4,9)</f>
        <v>4</v>
      </c>
      <c r="J121" s="2">
        <v>0</v>
      </c>
      <c r="K121" s="2">
        <f>ROUND(4,9)</f>
        <v>4</v>
      </c>
      <c r="O121" s="2">
        <f t="shared" si="142"/>
        <v>5394.59</v>
      </c>
      <c r="P121" s="2">
        <f t="shared" si="143"/>
        <v>3.64</v>
      </c>
      <c r="Q121" s="2">
        <f t="shared" si="144"/>
        <v>15.2</v>
      </c>
      <c r="R121" s="2">
        <f t="shared" si="145"/>
        <v>0.21</v>
      </c>
      <c r="S121" s="2">
        <f t="shared" si="146"/>
        <v>5375.75</v>
      </c>
      <c r="T121" s="2">
        <f t="shared" si="147"/>
        <v>0</v>
      </c>
      <c r="U121" s="2">
        <f t="shared" si="148"/>
        <v>7.8120000000000012</v>
      </c>
      <c r="V121" s="2">
        <f t="shared" si="149"/>
        <v>0</v>
      </c>
      <c r="W121" s="2">
        <f t="shared" si="150"/>
        <v>0</v>
      </c>
      <c r="X121" s="2">
        <f t="shared" si="151"/>
        <v>3763.03</v>
      </c>
      <c r="Y121" s="2">
        <f t="shared" si="152"/>
        <v>537.58000000000004</v>
      </c>
      <c r="AA121" s="2">
        <v>-1</v>
      </c>
      <c r="AB121" s="2">
        <f t="shared" si="153"/>
        <v>1348.6479999999999</v>
      </c>
      <c r="AC121" s="2">
        <f t="shared" si="135"/>
        <v>0.91</v>
      </c>
      <c r="AD121" s="2">
        <f>ROUND(((((ET121*1.05))-((EU121*1.05)))+AE121),6)</f>
        <v>3.8010000000000002</v>
      </c>
      <c r="AE121" s="2">
        <f t="shared" si="154"/>
        <v>5.2499999999999998E-2</v>
      </c>
      <c r="AF121" s="2">
        <f t="shared" si="154"/>
        <v>1343.9369999999999</v>
      </c>
      <c r="AG121" s="2">
        <f t="shared" si="155"/>
        <v>0</v>
      </c>
      <c r="AH121" s="2">
        <f t="shared" si="156"/>
        <v>1.9530000000000003</v>
      </c>
      <c r="AI121" s="2">
        <f t="shared" si="156"/>
        <v>0</v>
      </c>
      <c r="AJ121" s="2">
        <f t="shared" si="157"/>
        <v>0</v>
      </c>
      <c r="AK121" s="2">
        <v>1284.47</v>
      </c>
      <c r="AL121" s="2">
        <v>0.91</v>
      </c>
      <c r="AM121" s="2">
        <v>3.62</v>
      </c>
      <c r="AN121" s="2">
        <v>0.05</v>
      </c>
      <c r="AO121" s="2">
        <v>1279.94</v>
      </c>
      <c r="AP121" s="2">
        <v>0</v>
      </c>
      <c r="AQ121" s="2">
        <v>1.86</v>
      </c>
      <c r="AR121" s="2">
        <v>0</v>
      </c>
      <c r="AS121" s="2">
        <v>0</v>
      </c>
      <c r="AT121" s="2">
        <v>70</v>
      </c>
      <c r="AU121" s="2">
        <v>10</v>
      </c>
      <c r="AV121" s="2">
        <v>1</v>
      </c>
      <c r="AW121" s="2">
        <v>1</v>
      </c>
      <c r="AZ121" s="2">
        <v>1</v>
      </c>
      <c r="BA121" s="2">
        <v>1</v>
      </c>
      <c r="BB121" s="2">
        <v>1</v>
      </c>
      <c r="BC121" s="2">
        <v>1</v>
      </c>
      <c r="BD121" s="2" t="s">
        <v>3</v>
      </c>
      <c r="BE121" s="2" t="s">
        <v>3</v>
      </c>
      <c r="BF121" s="2" t="s">
        <v>3</v>
      </c>
      <c r="BG121" s="2" t="s">
        <v>3</v>
      </c>
      <c r="BH121" s="2">
        <v>0</v>
      </c>
      <c r="BI121" s="2">
        <v>4</v>
      </c>
      <c r="BJ121" s="2" t="s">
        <v>31</v>
      </c>
      <c r="BM121" s="2">
        <v>0</v>
      </c>
      <c r="BN121" s="2">
        <v>0</v>
      </c>
      <c r="BO121" s="2" t="s">
        <v>3</v>
      </c>
      <c r="BP121" s="2">
        <v>0</v>
      </c>
      <c r="BQ121" s="2">
        <v>1</v>
      </c>
      <c r="BR121" s="2">
        <v>0</v>
      </c>
      <c r="BS121" s="2">
        <v>1</v>
      </c>
      <c r="BT121" s="2">
        <v>1</v>
      </c>
      <c r="BU121" s="2">
        <v>1</v>
      </c>
      <c r="BV121" s="2">
        <v>1</v>
      </c>
      <c r="BW121" s="2">
        <v>1</v>
      </c>
      <c r="BX121" s="2">
        <v>1</v>
      </c>
      <c r="BY121" s="2" t="s">
        <v>3</v>
      </c>
      <c r="BZ121" s="2">
        <v>70</v>
      </c>
      <c r="CA121" s="2">
        <v>10</v>
      </c>
      <c r="CB121" s="2" t="s">
        <v>3</v>
      </c>
      <c r="CE121" s="2">
        <v>0</v>
      </c>
      <c r="CF121" s="2">
        <v>0</v>
      </c>
      <c r="CG121" s="2">
        <v>0</v>
      </c>
      <c r="CM121" s="2">
        <v>0</v>
      </c>
      <c r="CN121" s="2" t="s">
        <v>18</v>
      </c>
      <c r="CO121" s="2">
        <v>0</v>
      </c>
      <c r="CP121" s="2">
        <f t="shared" si="158"/>
        <v>5394.59</v>
      </c>
      <c r="CQ121" s="2">
        <f t="shared" si="159"/>
        <v>0.91</v>
      </c>
      <c r="CR121" s="2">
        <f>(((((ET121*1.05))*BB121-((EU121*1.05))*BS121)+AE121*BS121)*AV121)</f>
        <v>3.8010000000000002</v>
      </c>
      <c r="CS121" s="2">
        <f t="shared" si="160"/>
        <v>5.2499999999999998E-2</v>
      </c>
      <c r="CT121" s="2">
        <f t="shared" si="161"/>
        <v>1343.9369999999999</v>
      </c>
      <c r="CU121" s="2">
        <f t="shared" si="162"/>
        <v>0</v>
      </c>
      <c r="CV121" s="2">
        <f t="shared" si="163"/>
        <v>1.9530000000000003</v>
      </c>
      <c r="CW121" s="2">
        <f t="shared" si="164"/>
        <v>0</v>
      </c>
      <c r="CX121" s="2">
        <f t="shared" si="165"/>
        <v>0</v>
      </c>
      <c r="CY121" s="2">
        <f t="shared" si="166"/>
        <v>3763.0250000000001</v>
      </c>
      <c r="CZ121" s="2">
        <f t="shared" si="167"/>
        <v>537.57500000000005</v>
      </c>
      <c r="DB121" s="2">
        <v>57</v>
      </c>
      <c r="DC121" s="2" t="s">
        <v>3</v>
      </c>
      <c r="DD121" s="2" t="s">
        <v>3</v>
      </c>
      <c r="DE121" s="2" t="s">
        <v>19</v>
      </c>
      <c r="DF121" s="2" t="s">
        <v>19</v>
      </c>
      <c r="DG121" s="2" t="s">
        <v>19</v>
      </c>
      <c r="DH121" s="2" t="s">
        <v>3</v>
      </c>
      <c r="DI121" s="2" t="s">
        <v>19</v>
      </c>
      <c r="DJ121" s="2" t="s">
        <v>19</v>
      </c>
      <c r="DK121" s="2" t="s">
        <v>3</v>
      </c>
      <c r="DL121" s="2" t="s">
        <v>3</v>
      </c>
      <c r="DM121" s="2" t="s">
        <v>3</v>
      </c>
      <c r="DN121" s="2">
        <v>0</v>
      </c>
      <c r="DO121" s="2">
        <v>0</v>
      </c>
      <c r="DP121" s="2">
        <v>1</v>
      </c>
      <c r="DQ121" s="2">
        <v>1</v>
      </c>
      <c r="DU121" s="2">
        <v>1013</v>
      </c>
      <c r="DV121" s="2" t="s">
        <v>16</v>
      </c>
      <c r="DW121" s="2" t="s">
        <v>16</v>
      </c>
      <c r="DX121" s="2">
        <v>1</v>
      </c>
      <c r="DZ121" s="2" t="s">
        <v>3</v>
      </c>
      <c r="EA121" s="2" t="s">
        <v>3</v>
      </c>
      <c r="EB121" s="2" t="s">
        <v>3</v>
      </c>
      <c r="EC121" s="2" t="s">
        <v>3</v>
      </c>
      <c r="EE121" s="2">
        <v>90740938</v>
      </c>
      <c r="EF121" s="2">
        <v>1</v>
      </c>
      <c r="EG121" s="2" t="s">
        <v>20</v>
      </c>
      <c r="EH121" s="2">
        <v>0</v>
      </c>
      <c r="EI121" s="2" t="s">
        <v>3</v>
      </c>
      <c r="EJ121" s="2">
        <v>4</v>
      </c>
      <c r="EK121" s="2">
        <v>0</v>
      </c>
      <c r="EL121" s="2" t="s">
        <v>21</v>
      </c>
      <c r="EM121" s="2" t="s">
        <v>22</v>
      </c>
      <c r="EO121" s="2" t="s">
        <v>23</v>
      </c>
      <c r="EQ121" s="2">
        <v>1024</v>
      </c>
      <c r="ER121" s="2">
        <v>1284.47</v>
      </c>
      <c r="ES121" s="2">
        <v>0.91</v>
      </c>
      <c r="ET121" s="2">
        <v>3.62</v>
      </c>
      <c r="EU121" s="2">
        <v>0.05</v>
      </c>
      <c r="EV121" s="2">
        <v>1279.94</v>
      </c>
      <c r="EW121" s="2">
        <v>1.86</v>
      </c>
      <c r="EX121" s="2">
        <v>0</v>
      </c>
      <c r="EY121" s="2">
        <v>0</v>
      </c>
      <c r="FQ121" s="2">
        <v>0</v>
      </c>
      <c r="FR121" s="2">
        <v>0</v>
      </c>
      <c r="FS121" s="2">
        <v>0</v>
      </c>
      <c r="FX121" s="2">
        <v>70</v>
      </c>
      <c r="FY121" s="2">
        <v>10</v>
      </c>
      <c r="GA121" s="2" t="s">
        <v>3</v>
      </c>
      <c r="GD121" s="2">
        <v>0</v>
      </c>
      <c r="GF121" s="2">
        <v>-1620760993</v>
      </c>
      <c r="GG121" s="2">
        <v>2</v>
      </c>
      <c r="GH121" s="2">
        <v>1</v>
      </c>
      <c r="GI121" s="2">
        <v>-2</v>
      </c>
      <c r="GJ121" s="2">
        <v>0</v>
      </c>
      <c r="GK121" s="2">
        <f>ROUND(R121*(R12)/100,2)</f>
        <v>0.23</v>
      </c>
      <c r="GL121" s="2">
        <f t="shared" si="168"/>
        <v>0</v>
      </c>
      <c r="GM121" s="2">
        <f t="shared" si="169"/>
        <v>9695.43</v>
      </c>
      <c r="GN121" s="2">
        <f t="shared" si="170"/>
        <v>0</v>
      </c>
      <c r="GO121" s="2">
        <f t="shared" si="171"/>
        <v>0</v>
      </c>
      <c r="GP121" s="2">
        <f t="shared" si="172"/>
        <v>9695.43</v>
      </c>
      <c r="GR121" s="2">
        <v>0</v>
      </c>
      <c r="GS121" s="2">
        <v>3</v>
      </c>
      <c r="GT121" s="2">
        <v>0</v>
      </c>
      <c r="GU121" s="2" t="s">
        <v>3</v>
      </c>
      <c r="GV121" s="2">
        <f t="shared" si="173"/>
        <v>0</v>
      </c>
      <c r="GW121" s="2">
        <v>1</v>
      </c>
      <c r="GX121" s="2">
        <f t="shared" si="174"/>
        <v>0</v>
      </c>
      <c r="HA121" s="2">
        <v>0</v>
      </c>
      <c r="HB121" s="2">
        <v>0</v>
      </c>
      <c r="HC121" s="2">
        <f t="shared" si="175"/>
        <v>0</v>
      </c>
      <c r="HE121" s="2" t="s">
        <v>3</v>
      </c>
      <c r="HF121" s="2" t="s">
        <v>3</v>
      </c>
      <c r="HM121" s="2" t="s">
        <v>3</v>
      </c>
      <c r="HN121" s="2" t="s">
        <v>3</v>
      </c>
      <c r="HO121" s="2" t="s">
        <v>3</v>
      </c>
      <c r="HP121" s="2" t="s">
        <v>3</v>
      </c>
      <c r="HQ121" s="2" t="s">
        <v>3</v>
      </c>
      <c r="HS121" s="2">
        <v>0</v>
      </c>
      <c r="IK121" s="2">
        <v>0</v>
      </c>
    </row>
    <row r="122" spans="1:245" x14ac:dyDescent="0.2">
      <c r="A122" s="2">
        <v>17</v>
      </c>
      <c r="B122" s="2">
        <v>1</v>
      </c>
      <c r="C122" s="2">
        <f>ROW(SmtRes!A284)</f>
        <v>284</v>
      </c>
      <c r="D122" s="2">
        <f>ROW(EtalonRes!A269)</f>
        <v>269</v>
      </c>
      <c r="E122" s="2" t="s">
        <v>3</v>
      </c>
      <c r="F122" s="2" t="s">
        <v>29</v>
      </c>
      <c r="G122" s="2" t="s">
        <v>216</v>
      </c>
      <c r="H122" s="2" t="s">
        <v>16</v>
      </c>
      <c r="I122" s="2">
        <v>1</v>
      </c>
      <c r="J122" s="2">
        <v>0</v>
      </c>
      <c r="K122" s="2">
        <v>1</v>
      </c>
      <c r="O122" s="2">
        <f t="shared" si="142"/>
        <v>1348.65</v>
      </c>
      <c r="P122" s="2">
        <f t="shared" si="143"/>
        <v>0.91</v>
      </c>
      <c r="Q122" s="2">
        <f t="shared" si="144"/>
        <v>3.8</v>
      </c>
      <c r="R122" s="2">
        <f t="shared" si="145"/>
        <v>0.05</v>
      </c>
      <c r="S122" s="2">
        <f t="shared" si="146"/>
        <v>1343.94</v>
      </c>
      <c r="T122" s="2">
        <f t="shared" si="147"/>
        <v>0</v>
      </c>
      <c r="U122" s="2">
        <f t="shared" si="148"/>
        <v>1.9530000000000003</v>
      </c>
      <c r="V122" s="2">
        <f t="shared" si="149"/>
        <v>0</v>
      </c>
      <c r="W122" s="2">
        <f t="shared" si="150"/>
        <v>0</v>
      </c>
      <c r="X122" s="2">
        <f t="shared" si="151"/>
        <v>940.76</v>
      </c>
      <c r="Y122" s="2">
        <f t="shared" si="152"/>
        <v>134.38999999999999</v>
      </c>
      <c r="AA122" s="2">
        <v>-1</v>
      </c>
      <c r="AB122" s="2">
        <f t="shared" si="153"/>
        <v>1348.6479999999999</v>
      </c>
      <c r="AC122" s="2">
        <f t="shared" si="135"/>
        <v>0.91</v>
      </c>
      <c r="AD122" s="2">
        <f>ROUND(((((ET122*1.05))-((EU122*1.05)))+AE122),6)</f>
        <v>3.8010000000000002</v>
      </c>
      <c r="AE122" s="2">
        <f t="shared" si="154"/>
        <v>5.2499999999999998E-2</v>
      </c>
      <c r="AF122" s="2">
        <f t="shared" si="154"/>
        <v>1343.9369999999999</v>
      </c>
      <c r="AG122" s="2">
        <f t="shared" si="155"/>
        <v>0</v>
      </c>
      <c r="AH122" s="2">
        <f t="shared" si="156"/>
        <v>1.9530000000000003</v>
      </c>
      <c r="AI122" s="2">
        <f t="shared" si="156"/>
        <v>0</v>
      </c>
      <c r="AJ122" s="2">
        <f t="shared" si="157"/>
        <v>0</v>
      </c>
      <c r="AK122" s="2">
        <v>1284.47</v>
      </c>
      <c r="AL122" s="2">
        <v>0.91</v>
      </c>
      <c r="AM122" s="2">
        <v>3.62</v>
      </c>
      <c r="AN122" s="2">
        <v>0.05</v>
      </c>
      <c r="AO122" s="2">
        <v>1279.94</v>
      </c>
      <c r="AP122" s="2">
        <v>0</v>
      </c>
      <c r="AQ122" s="2">
        <v>1.86</v>
      </c>
      <c r="AR122" s="2">
        <v>0</v>
      </c>
      <c r="AS122" s="2">
        <v>0</v>
      </c>
      <c r="AT122" s="2">
        <v>70</v>
      </c>
      <c r="AU122" s="2">
        <v>10</v>
      </c>
      <c r="AV122" s="2">
        <v>1</v>
      </c>
      <c r="AW122" s="2">
        <v>1</v>
      </c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0</v>
      </c>
      <c r="BI122" s="2">
        <v>4</v>
      </c>
      <c r="BJ122" s="2" t="s">
        <v>31</v>
      </c>
      <c r="BM122" s="2">
        <v>0</v>
      </c>
      <c r="BN122" s="2">
        <v>0</v>
      </c>
      <c r="BO122" s="2" t="s">
        <v>3</v>
      </c>
      <c r="BP122" s="2">
        <v>0</v>
      </c>
      <c r="BQ122" s="2">
        <v>1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70</v>
      </c>
      <c r="CA122" s="2">
        <v>10</v>
      </c>
      <c r="CB122" s="2" t="s">
        <v>3</v>
      </c>
      <c r="CE122" s="2">
        <v>0</v>
      </c>
      <c r="CF122" s="2">
        <v>0</v>
      </c>
      <c r="CG122" s="2">
        <v>0</v>
      </c>
      <c r="CM122" s="2">
        <v>0</v>
      </c>
      <c r="CN122" s="2" t="s">
        <v>18</v>
      </c>
      <c r="CO122" s="2">
        <v>0</v>
      </c>
      <c r="CP122" s="2">
        <f t="shared" si="158"/>
        <v>1348.65</v>
      </c>
      <c r="CQ122" s="2">
        <f t="shared" si="159"/>
        <v>0.91</v>
      </c>
      <c r="CR122" s="2">
        <f>(((((ET122*1.05))*BB122-((EU122*1.05))*BS122)+AE122*BS122)*AV122)</f>
        <v>3.8010000000000002</v>
      </c>
      <c r="CS122" s="2">
        <f t="shared" si="160"/>
        <v>5.2499999999999998E-2</v>
      </c>
      <c r="CT122" s="2">
        <f t="shared" si="161"/>
        <v>1343.9369999999999</v>
      </c>
      <c r="CU122" s="2">
        <f t="shared" si="162"/>
        <v>0</v>
      </c>
      <c r="CV122" s="2">
        <f t="shared" si="163"/>
        <v>1.9530000000000003</v>
      </c>
      <c r="CW122" s="2">
        <f t="shared" si="164"/>
        <v>0</v>
      </c>
      <c r="CX122" s="2">
        <f t="shared" si="165"/>
        <v>0</v>
      </c>
      <c r="CY122" s="2">
        <f t="shared" si="166"/>
        <v>940.75800000000004</v>
      </c>
      <c r="CZ122" s="2">
        <f t="shared" si="167"/>
        <v>134.39400000000001</v>
      </c>
      <c r="DB122" s="2">
        <v>58</v>
      </c>
      <c r="DC122" s="2" t="s">
        <v>3</v>
      </c>
      <c r="DD122" s="2" t="s">
        <v>3</v>
      </c>
      <c r="DE122" s="2" t="s">
        <v>19</v>
      </c>
      <c r="DF122" s="2" t="s">
        <v>19</v>
      </c>
      <c r="DG122" s="2" t="s">
        <v>19</v>
      </c>
      <c r="DH122" s="2" t="s">
        <v>3</v>
      </c>
      <c r="DI122" s="2" t="s">
        <v>19</v>
      </c>
      <c r="DJ122" s="2" t="s">
        <v>19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U122" s="2">
        <v>1013</v>
      </c>
      <c r="DV122" s="2" t="s">
        <v>16</v>
      </c>
      <c r="DW122" s="2" t="s">
        <v>16</v>
      </c>
      <c r="DX122" s="2">
        <v>1</v>
      </c>
      <c r="DZ122" s="2" t="s">
        <v>3</v>
      </c>
      <c r="EA122" s="2" t="s">
        <v>3</v>
      </c>
      <c r="EB122" s="2" t="s">
        <v>3</v>
      </c>
      <c r="EC122" s="2" t="s">
        <v>3</v>
      </c>
      <c r="EE122" s="2">
        <v>90740938</v>
      </c>
      <c r="EF122" s="2">
        <v>1</v>
      </c>
      <c r="EG122" s="2" t="s">
        <v>20</v>
      </c>
      <c r="EH122" s="2">
        <v>0</v>
      </c>
      <c r="EI122" s="2" t="s">
        <v>3</v>
      </c>
      <c r="EJ122" s="2">
        <v>4</v>
      </c>
      <c r="EK122" s="2">
        <v>0</v>
      </c>
      <c r="EL122" s="2" t="s">
        <v>21</v>
      </c>
      <c r="EM122" s="2" t="s">
        <v>22</v>
      </c>
      <c r="EO122" s="2" t="s">
        <v>23</v>
      </c>
      <c r="EQ122" s="2">
        <v>1024</v>
      </c>
      <c r="ER122" s="2">
        <v>1284.47</v>
      </c>
      <c r="ES122" s="2">
        <v>0.91</v>
      </c>
      <c r="ET122" s="2">
        <v>3.62</v>
      </c>
      <c r="EU122" s="2">
        <v>0.05</v>
      </c>
      <c r="EV122" s="2">
        <v>1279.94</v>
      </c>
      <c r="EW122" s="2">
        <v>1.86</v>
      </c>
      <c r="EX122" s="2">
        <v>0</v>
      </c>
      <c r="EY122" s="2">
        <v>0</v>
      </c>
      <c r="FQ122" s="2">
        <v>0</v>
      </c>
      <c r="FR122" s="2">
        <v>0</v>
      </c>
      <c r="FS122" s="2">
        <v>0</v>
      </c>
      <c r="FX122" s="2">
        <v>70</v>
      </c>
      <c r="FY122" s="2">
        <v>10</v>
      </c>
      <c r="GA122" s="2" t="s">
        <v>3</v>
      </c>
      <c r="GD122" s="2">
        <v>0</v>
      </c>
      <c r="GF122" s="2">
        <v>-560825341</v>
      </c>
      <c r="GG122" s="2">
        <v>2</v>
      </c>
      <c r="GH122" s="2">
        <v>1</v>
      </c>
      <c r="GI122" s="2">
        <v>-2</v>
      </c>
      <c r="GJ122" s="2">
        <v>0</v>
      </c>
      <c r="GK122" s="2">
        <f>ROUND(R122*(R12)/100,2)</f>
        <v>0.05</v>
      </c>
      <c r="GL122" s="2">
        <f t="shared" si="168"/>
        <v>0</v>
      </c>
      <c r="GM122" s="2">
        <f t="shared" si="169"/>
        <v>2423.85</v>
      </c>
      <c r="GN122" s="2">
        <f t="shared" si="170"/>
        <v>0</v>
      </c>
      <c r="GO122" s="2">
        <f t="shared" si="171"/>
        <v>0</v>
      </c>
      <c r="GP122" s="2">
        <f t="shared" si="172"/>
        <v>2423.85</v>
      </c>
      <c r="GR122" s="2">
        <v>0</v>
      </c>
      <c r="GS122" s="2">
        <v>3</v>
      </c>
      <c r="GT122" s="2">
        <v>0</v>
      </c>
      <c r="GU122" s="2" t="s">
        <v>3</v>
      </c>
      <c r="GV122" s="2">
        <f t="shared" si="173"/>
        <v>0</v>
      </c>
      <c r="GW122" s="2">
        <v>1</v>
      </c>
      <c r="GX122" s="2">
        <f t="shared" si="174"/>
        <v>0</v>
      </c>
      <c r="HA122" s="2">
        <v>0</v>
      </c>
      <c r="HB122" s="2">
        <v>0</v>
      </c>
      <c r="HC122" s="2">
        <f t="shared" si="175"/>
        <v>0</v>
      </c>
      <c r="HE122" s="2" t="s">
        <v>3</v>
      </c>
      <c r="HF122" s="2" t="s">
        <v>3</v>
      </c>
      <c r="HM122" s="2" t="s">
        <v>3</v>
      </c>
      <c r="HN122" s="2" t="s">
        <v>3</v>
      </c>
      <c r="HO122" s="2" t="s">
        <v>3</v>
      </c>
      <c r="HP122" s="2" t="s">
        <v>3</v>
      </c>
      <c r="HQ122" s="2" t="s">
        <v>3</v>
      </c>
      <c r="HS122" s="2">
        <v>0</v>
      </c>
      <c r="IK122" s="2">
        <v>0</v>
      </c>
    </row>
    <row r="123" spans="1:245" x14ac:dyDescent="0.2">
      <c r="A123" s="2">
        <v>18</v>
      </c>
      <c r="B123" s="2">
        <v>1</v>
      </c>
      <c r="C123" s="2">
        <v>284</v>
      </c>
      <c r="E123" s="2" t="s">
        <v>3</v>
      </c>
      <c r="F123" s="2" t="s">
        <v>120</v>
      </c>
      <c r="G123" s="2" t="s">
        <v>121</v>
      </c>
      <c r="H123" s="2" t="s">
        <v>57</v>
      </c>
      <c r="I123" s="2">
        <f>I122*J123</f>
        <v>1</v>
      </c>
      <c r="J123" s="2">
        <v>1</v>
      </c>
      <c r="K123" s="2">
        <v>1</v>
      </c>
      <c r="O123" s="2">
        <f t="shared" si="142"/>
        <v>1663.77</v>
      </c>
      <c r="P123" s="2">
        <f t="shared" si="143"/>
        <v>1663.77</v>
      </c>
      <c r="Q123" s="2">
        <f t="shared" si="144"/>
        <v>0</v>
      </c>
      <c r="R123" s="2">
        <f t="shared" si="145"/>
        <v>0</v>
      </c>
      <c r="S123" s="2">
        <f t="shared" si="146"/>
        <v>0</v>
      </c>
      <c r="T123" s="2">
        <f t="shared" si="147"/>
        <v>0</v>
      </c>
      <c r="U123" s="2">
        <f t="shared" si="148"/>
        <v>0</v>
      </c>
      <c r="V123" s="2">
        <f t="shared" si="149"/>
        <v>0</v>
      </c>
      <c r="W123" s="2">
        <f t="shared" si="150"/>
        <v>0</v>
      </c>
      <c r="X123" s="2">
        <f t="shared" si="151"/>
        <v>0</v>
      </c>
      <c r="Y123" s="2">
        <f t="shared" si="152"/>
        <v>0</v>
      </c>
      <c r="AA123" s="2">
        <v>-1</v>
      </c>
      <c r="AB123" s="2">
        <f t="shared" si="153"/>
        <v>1663.77</v>
      </c>
      <c r="AC123" s="2">
        <f t="shared" si="135"/>
        <v>1663.77</v>
      </c>
      <c r="AD123" s="2">
        <f>ROUND((((ET123)-(EU123))+AE123),6)</f>
        <v>0</v>
      </c>
      <c r="AE123" s="2">
        <f>ROUND((EU123),6)</f>
        <v>0</v>
      </c>
      <c r="AF123" s="2">
        <f>ROUND((EV123),6)</f>
        <v>0</v>
      </c>
      <c r="AG123" s="2">
        <f t="shared" si="155"/>
        <v>0</v>
      </c>
      <c r="AH123" s="2">
        <f>(EW123)</f>
        <v>0</v>
      </c>
      <c r="AI123" s="2">
        <f>(EX123)</f>
        <v>0</v>
      </c>
      <c r="AJ123" s="2">
        <f t="shared" si="157"/>
        <v>0</v>
      </c>
      <c r="AK123" s="2">
        <v>1663.77</v>
      </c>
      <c r="AL123" s="2">
        <v>1663.77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70</v>
      </c>
      <c r="AU123" s="2">
        <v>10</v>
      </c>
      <c r="AV123" s="2">
        <v>1</v>
      </c>
      <c r="AW123" s="2">
        <v>1</v>
      </c>
      <c r="AZ123" s="2">
        <v>1</v>
      </c>
      <c r="BA123" s="2">
        <v>1</v>
      </c>
      <c r="BB123" s="2">
        <v>1</v>
      </c>
      <c r="BC123" s="2">
        <v>1</v>
      </c>
      <c r="BD123" s="2" t="s">
        <v>3</v>
      </c>
      <c r="BE123" s="2" t="s">
        <v>3</v>
      </c>
      <c r="BF123" s="2" t="s">
        <v>3</v>
      </c>
      <c r="BG123" s="2" t="s">
        <v>3</v>
      </c>
      <c r="BH123" s="2">
        <v>3</v>
      </c>
      <c r="BI123" s="2">
        <v>4</v>
      </c>
      <c r="BJ123" s="2" t="s">
        <v>3</v>
      </c>
      <c r="BM123" s="2">
        <v>0</v>
      </c>
      <c r="BN123" s="2">
        <v>0</v>
      </c>
      <c r="BO123" s="2" t="s">
        <v>3</v>
      </c>
      <c r="BP123" s="2">
        <v>0</v>
      </c>
      <c r="BQ123" s="2">
        <v>1</v>
      </c>
      <c r="BR123" s="2">
        <v>0</v>
      </c>
      <c r="BS123" s="2">
        <v>1</v>
      </c>
      <c r="BT123" s="2">
        <v>1</v>
      </c>
      <c r="BU123" s="2">
        <v>1</v>
      </c>
      <c r="BV123" s="2">
        <v>1</v>
      </c>
      <c r="BW123" s="2">
        <v>1</v>
      </c>
      <c r="BX123" s="2">
        <v>1</v>
      </c>
      <c r="BY123" s="2" t="s">
        <v>3</v>
      </c>
      <c r="BZ123" s="2">
        <v>70</v>
      </c>
      <c r="CA123" s="2">
        <v>10</v>
      </c>
      <c r="CB123" s="2" t="s">
        <v>3</v>
      </c>
      <c r="CE123" s="2">
        <v>0</v>
      </c>
      <c r="CF123" s="2">
        <v>0</v>
      </c>
      <c r="CG123" s="2">
        <v>0</v>
      </c>
      <c r="CM123" s="2">
        <v>0</v>
      </c>
      <c r="CN123" s="2" t="s">
        <v>3</v>
      </c>
      <c r="CO123" s="2">
        <v>0</v>
      </c>
      <c r="CP123" s="2">
        <f t="shared" si="158"/>
        <v>1663.77</v>
      </c>
      <c r="CQ123" s="2">
        <f t="shared" si="159"/>
        <v>1663.77</v>
      </c>
      <c r="CR123" s="2">
        <f>((((ET123)*BB123-(EU123)*BS123)+AE123*BS123)*AV123)</f>
        <v>0</v>
      </c>
      <c r="CS123" s="2">
        <f t="shared" si="160"/>
        <v>0</v>
      </c>
      <c r="CT123" s="2">
        <f t="shared" si="161"/>
        <v>0</v>
      </c>
      <c r="CU123" s="2">
        <f t="shared" si="162"/>
        <v>0</v>
      </c>
      <c r="CV123" s="2">
        <f t="shared" si="163"/>
        <v>0</v>
      </c>
      <c r="CW123" s="2">
        <f t="shared" si="164"/>
        <v>0</v>
      </c>
      <c r="CX123" s="2">
        <f t="shared" si="165"/>
        <v>0</v>
      </c>
      <c r="CY123" s="2">
        <f t="shared" si="166"/>
        <v>0</v>
      </c>
      <c r="CZ123" s="2">
        <f t="shared" si="167"/>
        <v>0</v>
      </c>
      <c r="DC123" s="2" t="s">
        <v>3</v>
      </c>
      <c r="DD123" s="2" t="s">
        <v>3</v>
      </c>
      <c r="DE123" s="2" t="s">
        <v>3</v>
      </c>
      <c r="DF123" s="2" t="s">
        <v>3</v>
      </c>
      <c r="DG123" s="2" t="s">
        <v>3</v>
      </c>
      <c r="DH123" s="2" t="s">
        <v>3</v>
      </c>
      <c r="DI123" s="2" t="s">
        <v>3</v>
      </c>
      <c r="DJ123" s="2" t="s">
        <v>3</v>
      </c>
      <c r="DK123" s="2" t="s">
        <v>3</v>
      </c>
      <c r="DL123" s="2" t="s">
        <v>3</v>
      </c>
      <c r="DM123" s="2" t="s">
        <v>3</v>
      </c>
      <c r="DN123" s="2">
        <v>0</v>
      </c>
      <c r="DO123" s="2">
        <v>0</v>
      </c>
      <c r="DP123" s="2">
        <v>1</v>
      </c>
      <c r="DQ123" s="2">
        <v>1</v>
      </c>
      <c r="DU123" s="2">
        <v>1013</v>
      </c>
      <c r="DV123" s="2" t="s">
        <v>57</v>
      </c>
      <c r="DW123" s="2" t="s">
        <v>57</v>
      </c>
      <c r="DX123" s="2">
        <v>1</v>
      </c>
      <c r="DZ123" s="2" t="s">
        <v>3</v>
      </c>
      <c r="EA123" s="2" t="s">
        <v>3</v>
      </c>
      <c r="EB123" s="2" t="s">
        <v>3</v>
      </c>
      <c r="EC123" s="2" t="s">
        <v>3</v>
      </c>
      <c r="EE123" s="2">
        <v>90740938</v>
      </c>
      <c r="EF123" s="2">
        <v>1</v>
      </c>
      <c r="EG123" s="2" t="s">
        <v>20</v>
      </c>
      <c r="EH123" s="2">
        <v>0</v>
      </c>
      <c r="EI123" s="2" t="s">
        <v>3</v>
      </c>
      <c r="EJ123" s="2">
        <v>4</v>
      </c>
      <c r="EK123" s="2">
        <v>0</v>
      </c>
      <c r="EL123" s="2" t="s">
        <v>21</v>
      </c>
      <c r="EM123" s="2" t="s">
        <v>22</v>
      </c>
      <c r="EO123" s="2" t="s">
        <v>3</v>
      </c>
      <c r="EQ123" s="2">
        <v>1024</v>
      </c>
      <c r="ER123" s="2">
        <v>1663.77</v>
      </c>
      <c r="ES123" s="2">
        <v>1663.77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Z123" s="2">
        <v>5</v>
      </c>
      <c r="FC123" s="2">
        <v>1</v>
      </c>
      <c r="FD123" s="2">
        <v>18</v>
      </c>
      <c r="FF123" s="2">
        <v>1990</v>
      </c>
      <c r="FQ123" s="2">
        <v>0</v>
      </c>
      <c r="FR123" s="2">
        <v>0</v>
      </c>
      <c r="FS123" s="2">
        <v>0</v>
      </c>
      <c r="FX123" s="2">
        <v>70</v>
      </c>
      <c r="FY123" s="2">
        <v>10</v>
      </c>
      <c r="GA123" s="2" t="s">
        <v>122</v>
      </c>
      <c r="GD123" s="2">
        <v>0</v>
      </c>
      <c r="GF123" s="2">
        <v>-1742523515</v>
      </c>
      <c r="GG123" s="2">
        <v>2</v>
      </c>
      <c r="GH123" s="2">
        <v>3</v>
      </c>
      <c r="GI123" s="2">
        <v>-2</v>
      </c>
      <c r="GJ123" s="2">
        <v>0</v>
      </c>
      <c r="GK123" s="2">
        <f>ROUND(R123*(R12)/100,2)</f>
        <v>0</v>
      </c>
      <c r="GL123" s="2">
        <f t="shared" si="168"/>
        <v>0</v>
      </c>
      <c r="GM123" s="2">
        <f t="shared" si="169"/>
        <v>1663.77</v>
      </c>
      <c r="GN123" s="2">
        <f t="shared" si="170"/>
        <v>0</v>
      </c>
      <c r="GO123" s="2">
        <f t="shared" si="171"/>
        <v>0</v>
      </c>
      <c r="GP123" s="2">
        <f t="shared" si="172"/>
        <v>1663.77</v>
      </c>
      <c r="GR123" s="2">
        <v>1</v>
      </c>
      <c r="GS123" s="2">
        <v>1</v>
      </c>
      <c r="GT123" s="2">
        <v>0</v>
      </c>
      <c r="GU123" s="2" t="s">
        <v>3</v>
      </c>
      <c r="GV123" s="2">
        <f t="shared" si="173"/>
        <v>0</v>
      </c>
      <c r="GW123" s="2">
        <v>1</v>
      </c>
      <c r="GX123" s="2">
        <f t="shared" si="174"/>
        <v>0</v>
      </c>
      <c r="HA123" s="2">
        <v>0</v>
      </c>
      <c r="HB123" s="2">
        <v>0</v>
      </c>
      <c r="HC123" s="2">
        <f t="shared" si="175"/>
        <v>0</v>
      </c>
      <c r="HE123" s="2" t="s">
        <v>59</v>
      </c>
      <c r="HF123" s="2" t="s">
        <v>32</v>
      </c>
      <c r="HM123" s="2" t="s">
        <v>3</v>
      </c>
      <c r="HN123" s="2" t="s">
        <v>3</v>
      </c>
      <c r="HO123" s="2" t="s">
        <v>3</v>
      </c>
      <c r="HP123" s="2" t="s">
        <v>3</v>
      </c>
      <c r="HQ123" s="2" t="s">
        <v>3</v>
      </c>
      <c r="HS123" s="2">
        <v>0</v>
      </c>
      <c r="IK123" s="2">
        <v>0</v>
      </c>
    </row>
    <row r="124" spans="1:245" x14ac:dyDescent="0.2">
      <c r="A124" s="2">
        <v>17</v>
      </c>
      <c r="B124" s="2">
        <v>1</v>
      </c>
      <c r="C124" s="2">
        <f>ROW(SmtRes!A287)</f>
        <v>287</v>
      </c>
      <c r="D124" s="2">
        <f>ROW(EtalonRes!A272)</f>
        <v>272</v>
      </c>
      <c r="E124" s="2" t="s">
        <v>3</v>
      </c>
      <c r="F124" s="2" t="s">
        <v>189</v>
      </c>
      <c r="G124" s="2" t="s">
        <v>217</v>
      </c>
      <c r="H124" s="2" t="s">
        <v>186</v>
      </c>
      <c r="I124" s="2">
        <f>ROUND(1,9)</f>
        <v>1</v>
      </c>
      <c r="J124" s="2">
        <v>0</v>
      </c>
      <c r="K124" s="2">
        <f>ROUND(1,9)</f>
        <v>1</v>
      </c>
      <c r="O124" s="2">
        <f t="shared" si="142"/>
        <v>1129.68</v>
      </c>
      <c r="P124" s="2">
        <f t="shared" si="143"/>
        <v>0.61</v>
      </c>
      <c r="Q124" s="2">
        <f t="shared" si="144"/>
        <v>1.89</v>
      </c>
      <c r="R124" s="2">
        <f t="shared" si="145"/>
        <v>0.03</v>
      </c>
      <c r="S124" s="2">
        <f t="shared" si="146"/>
        <v>1127.18</v>
      </c>
      <c r="T124" s="2">
        <f t="shared" si="147"/>
        <v>0</v>
      </c>
      <c r="U124" s="2">
        <f t="shared" si="148"/>
        <v>1.6380000000000001</v>
      </c>
      <c r="V124" s="2">
        <f t="shared" si="149"/>
        <v>0</v>
      </c>
      <c r="W124" s="2">
        <f t="shared" si="150"/>
        <v>0</v>
      </c>
      <c r="X124" s="2">
        <f t="shared" si="151"/>
        <v>789.03</v>
      </c>
      <c r="Y124" s="2">
        <f t="shared" si="152"/>
        <v>112.72</v>
      </c>
      <c r="AA124" s="2">
        <v>-1</v>
      </c>
      <c r="AB124" s="2">
        <f t="shared" si="153"/>
        <v>1129.675</v>
      </c>
      <c r="AC124" s="2">
        <f t="shared" si="135"/>
        <v>0.61</v>
      </c>
      <c r="AD124" s="2">
        <f>ROUND(((((ET124*1.05))-((EU124*1.05)))+AE124),6)</f>
        <v>1.89</v>
      </c>
      <c r="AE124" s="2">
        <f t="shared" ref="AE124:AF127" si="176">ROUND(((EU124*1.05)),6)</f>
        <v>3.15E-2</v>
      </c>
      <c r="AF124" s="2">
        <f t="shared" si="176"/>
        <v>1127.175</v>
      </c>
      <c r="AG124" s="2">
        <f t="shared" si="155"/>
        <v>0</v>
      </c>
      <c r="AH124" s="2">
        <f t="shared" ref="AH124:AI127" si="177">((EW124*1.05))</f>
        <v>1.6380000000000001</v>
      </c>
      <c r="AI124" s="2">
        <f t="shared" si="177"/>
        <v>0</v>
      </c>
      <c r="AJ124" s="2">
        <f t="shared" si="157"/>
        <v>0</v>
      </c>
      <c r="AK124" s="2">
        <v>1075.9100000000001</v>
      </c>
      <c r="AL124" s="2">
        <v>0.61</v>
      </c>
      <c r="AM124" s="2">
        <v>1.8</v>
      </c>
      <c r="AN124" s="2">
        <v>0.03</v>
      </c>
      <c r="AO124" s="2">
        <v>1073.5</v>
      </c>
      <c r="AP124" s="2">
        <v>0</v>
      </c>
      <c r="AQ124" s="2">
        <v>1.56</v>
      </c>
      <c r="AR124" s="2">
        <v>0</v>
      </c>
      <c r="AS124" s="2">
        <v>0</v>
      </c>
      <c r="AT124" s="2">
        <v>70</v>
      </c>
      <c r="AU124" s="2">
        <v>10</v>
      </c>
      <c r="AV124" s="2">
        <v>1</v>
      </c>
      <c r="AW124" s="2">
        <v>1</v>
      </c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0</v>
      </c>
      <c r="BI124" s="2">
        <v>4</v>
      </c>
      <c r="BJ124" s="2" t="s">
        <v>191</v>
      </c>
      <c r="BM124" s="2">
        <v>0</v>
      </c>
      <c r="BN124" s="2">
        <v>0</v>
      </c>
      <c r="BO124" s="2" t="s">
        <v>3</v>
      </c>
      <c r="BP124" s="2">
        <v>0</v>
      </c>
      <c r="BQ124" s="2">
        <v>1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70</v>
      </c>
      <c r="CA124" s="2">
        <v>10</v>
      </c>
      <c r="CB124" s="2" t="s">
        <v>3</v>
      </c>
      <c r="CE124" s="2">
        <v>0</v>
      </c>
      <c r="CF124" s="2">
        <v>0</v>
      </c>
      <c r="CG124" s="2">
        <v>0</v>
      </c>
      <c r="CM124" s="2">
        <v>0</v>
      </c>
      <c r="CN124" s="2" t="s">
        <v>18</v>
      </c>
      <c r="CO124" s="2">
        <v>0</v>
      </c>
      <c r="CP124" s="2">
        <f t="shared" si="158"/>
        <v>1129.68</v>
      </c>
      <c r="CQ124" s="2">
        <f t="shared" si="159"/>
        <v>0.61</v>
      </c>
      <c r="CR124" s="2">
        <f>(((((ET124*1.05))*BB124-((EU124*1.05))*BS124)+AE124*BS124)*AV124)</f>
        <v>1.8900000000000001</v>
      </c>
      <c r="CS124" s="2">
        <f t="shared" si="160"/>
        <v>3.15E-2</v>
      </c>
      <c r="CT124" s="2">
        <f t="shared" si="161"/>
        <v>1127.175</v>
      </c>
      <c r="CU124" s="2">
        <f t="shared" si="162"/>
        <v>0</v>
      </c>
      <c r="CV124" s="2">
        <f t="shared" si="163"/>
        <v>1.6380000000000001</v>
      </c>
      <c r="CW124" s="2">
        <f t="shared" si="164"/>
        <v>0</v>
      </c>
      <c r="CX124" s="2">
        <f t="shared" si="165"/>
        <v>0</v>
      </c>
      <c r="CY124" s="2">
        <f t="shared" si="166"/>
        <v>789.02600000000007</v>
      </c>
      <c r="CZ124" s="2">
        <f t="shared" si="167"/>
        <v>112.71800000000002</v>
      </c>
      <c r="DB124" s="2">
        <v>59</v>
      </c>
      <c r="DC124" s="2" t="s">
        <v>3</v>
      </c>
      <c r="DD124" s="2" t="s">
        <v>3</v>
      </c>
      <c r="DE124" s="2" t="s">
        <v>19</v>
      </c>
      <c r="DF124" s="2" t="s">
        <v>19</v>
      </c>
      <c r="DG124" s="2" t="s">
        <v>19</v>
      </c>
      <c r="DH124" s="2" t="s">
        <v>3</v>
      </c>
      <c r="DI124" s="2" t="s">
        <v>19</v>
      </c>
      <c r="DJ124" s="2" t="s">
        <v>19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U124" s="2">
        <v>1013</v>
      </c>
      <c r="DV124" s="2" t="s">
        <v>186</v>
      </c>
      <c r="DW124" s="2" t="s">
        <v>186</v>
      </c>
      <c r="DX124" s="2">
        <v>1</v>
      </c>
      <c r="DZ124" s="2" t="s">
        <v>3</v>
      </c>
      <c r="EA124" s="2" t="s">
        <v>3</v>
      </c>
      <c r="EB124" s="2" t="s">
        <v>3</v>
      </c>
      <c r="EC124" s="2" t="s">
        <v>3</v>
      </c>
      <c r="EE124" s="2">
        <v>90740938</v>
      </c>
      <c r="EF124" s="2">
        <v>1</v>
      </c>
      <c r="EG124" s="2" t="s">
        <v>20</v>
      </c>
      <c r="EH124" s="2">
        <v>0</v>
      </c>
      <c r="EI124" s="2" t="s">
        <v>3</v>
      </c>
      <c r="EJ124" s="2">
        <v>4</v>
      </c>
      <c r="EK124" s="2">
        <v>0</v>
      </c>
      <c r="EL124" s="2" t="s">
        <v>21</v>
      </c>
      <c r="EM124" s="2" t="s">
        <v>22</v>
      </c>
      <c r="EO124" s="2" t="s">
        <v>23</v>
      </c>
      <c r="EQ124" s="2">
        <v>2360320</v>
      </c>
      <c r="ER124" s="2">
        <v>1075.9100000000001</v>
      </c>
      <c r="ES124" s="2">
        <v>0.61</v>
      </c>
      <c r="ET124" s="2">
        <v>1.8</v>
      </c>
      <c r="EU124" s="2">
        <v>0.03</v>
      </c>
      <c r="EV124" s="2">
        <v>1073.5</v>
      </c>
      <c r="EW124" s="2">
        <v>1.56</v>
      </c>
      <c r="EX124" s="2">
        <v>0</v>
      </c>
      <c r="EY124" s="2">
        <v>0</v>
      </c>
      <c r="FQ124" s="2">
        <v>0</v>
      </c>
      <c r="FR124" s="2">
        <v>0</v>
      </c>
      <c r="FS124" s="2">
        <v>0</v>
      </c>
      <c r="FX124" s="2">
        <v>70</v>
      </c>
      <c r="FY124" s="2">
        <v>10</v>
      </c>
      <c r="GA124" s="2" t="s">
        <v>3</v>
      </c>
      <c r="GD124" s="2">
        <v>0</v>
      </c>
      <c r="GF124" s="2">
        <v>1084327038</v>
      </c>
      <c r="GG124" s="2">
        <v>2</v>
      </c>
      <c r="GH124" s="2">
        <v>1</v>
      </c>
      <c r="GI124" s="2">
        <v>-2</v>
      </c>
      <c r="GJ124" s="2">
        <v>0</v>
      </c>
      <c r="GK124" s="2">
        <f>ROUND(R124*(R12)/100,2)</f>
        <v>0.03</v>
      </c>
      <c r="GL124" s="2">
        <f t="shared" si="168"/>
        <v>0</v>
      </c>
      <c r="GM124" s="2">
        <f t="shared" si="169"/>
        <v>2031.46</v>
      </c>
      <c r="GN124" s="2">
        <f t="shared" si="170"/>
        <v>0</v>
      </c>
      <c r="GO124" s="2">
        <f t="shared" si="171"/>
        <v>0</v>
      </c>
      <c r="GP124" s="2">
        <f t="shared" si="172"/>
        <v>2031.46</v>
      </c>
      <c r="GR124" s="2">
        <v>0</v>
      </c>
      <c r="GS124" s="2">
        <v>3</v>
      </c>
      <c r="GT124" s="2">
        <v>0</v>
      </c>
      <c r="GU124" s="2" t="s">
        <v>3</v>
      </c>
      <c r="GV124" s="2">
        <f t="shared" si="173"/>
        <v>0</v>
      </c>
      <c r="GW124" s="2">
        <v>1</v>
      </c>
      <c r="GX124" s="2">
        <f t="shared" si="174"/>
        <v>0</v>
      </c>
      <c r="HA124" s="2">
        <v>0</v>
      </c>
      <c r="HB124" s="2">
        <v>0</v>
      </c>
      <c r="HC124" s="2">
        <f t="shared" si="175"/>
        <v>0</v>
      </c>
      <c r="HE124" s="2" t="s">
        <v>3</v>
      </c>
      <c r="HF124" s="2" t="s">
        <v>3</v>
      </c>
      <c r="HM124" s="2" t="s">
        <v>3</v>
      </c>
      <c r="HN124" s="2" t="s">
        <v>3</v>
      </c>
      <c r="HO124" s="2" t="s">
        <v>3</v>
      </c>
      <c r="HP124" s="2" t="s">
        <v>3</v>
      </c>
      <c r="HQ124" s="2" t="s">
        <v>3</v>
      </c>
      <c r="HS124" s="2">
        <v>0</v>
      </c>
      <c r="IK124" s="2">
        <v>0</v>
      </c>
    </row>
    <row r="125" spans="1:245" x14ac:dyDescent="0.2">
      <c r="A125" s="2">
        <v>17</v>
      </c>
      <c r="B125" s="2">
        <v>1</v>
      </c>
      <c r="C125" s="2">
        <f>ROW(SmtRes!A289)</f>
        <v>289</v>
      </c>
      <c r="D125" s="2">
        <f>ROW(EtalonRes!A274)</f>
        <v>274</v>
      </c>
      <c r="E125" s="2" t="s">
        <v>3</v>
      </c>
      <c r="F125" s="2" t="s">
        <v>33</v>
      </c>
      <c r="G125" s="2" t="s">
        <v>218</v>
      </c>
      <c r="H125" s="2" t="s">
        <v>16</v>
      </c>
      <c r="I125" s="2">
        <v>1</v>
      </c>
      <c r="J125" s="2">
        <v>0</v>
      </c>
      <c r="K125" s="2">
        <v>1</v>
      </c>
      <c r="O125" s="2">
        <f t="shared" si="142"/>
        <v>665.35</v>
      </c>
      <c r="P125" s="2">
        <f t="shared" si="143"/>
        <v>0.61</v>
      </c>
      <c r="Q125" s="2">
        <f t="shared" si="144"/>
        <v>0</v>
      </c>
      <c r="R125" s="2">
        <f t="shared" si="145"/>
        <v>0</v>
      </c>
      <c r="S125" s="2">
        <f t="shared" si="146"/>
        <v>664.74</v>
      </c>
      <c r="T125" s="2">
        <f t="shared" si="147"/>
        <v>0</v>
      </c>
      <c r="U125" s="2">
        <f t="shared" si="148"/>
        <v>0.96600000000000008</v>
      </c>
      <c r="V125" s="2">
        <f t="shared" si="149"/>
        <v>0</v>
      </c>
      <c r="W125" s="2">
        <f t="shared" si="150"/>
        <v>0</v>
      </c>
      <c r="X125" s="2">
        <f t="shared" si="151"/>
        <v>465.32</v>
      </c>
      <c r="Y125" s="2">
        <f t="shared" si="152"/>
        <v>66.47</v>
      </c>
      <c r="AA125" s="2">
        <v>-1</v>
      </c>
      <c r="AB125" s="2">
        <f t="shared" si="153"/>
        <v>665.35450000000003</v>
      </c>
      <c r="AC125" s="2">
        <f t="shared" si="135"/>
        <v>0.61</v>
      </c>
      <c r="AD125" s="2">
        <f>ROUND(((((ET125*1.05))-((EU125*1.05)))+AE125),6)</f>
        <v>0</v>
      </c>
      <c r="AE125" s="2">
        <f t="shared" si="176"/>
        <v>0</v>
      </c>
      <c r="AF125" s="2">
        <f t="shared" si="176"/>
        <v>664.74450000000002</v>
      </c>
      <c r="AG125" s="2">
        <f t="shared" si="155"/>
        <v>0</v>
      </c>
      <c r="AH125" s="2">
        <f t="shared" si="177"/>
        <v>0.96600000000000008</v>
      </c>
      <c r="AI125" s="2">
        <f t="shared" si="177"/>
        <v>0</v>
      </c>
      <c r="AJ125" s="2">
        <f t="shared" si="157"/>
        <v>0</v>
      </c>
      <c r="AK125" s="2">
        <v>633.70000000000005</v>
      </c>
      <c r="AL125" s="2">
        <v>0.61</v>
      </c>
      <c r="AM125" s="2">
        <v>0</v>
      </c>
      <c r="AN125" s="2">
        <v>0</v>
      </c>
      <c r="AO125" s="2">
        <v>633.09</v>
      </c>
      <c r="AP125" s="2">
        <v>0</v>
      </c>
      <c r="AQ125" s="2">
        <v>0.92</v>
      </c>
      <c r="AR125" s="2">
        <v>0</v>
      </c>
      <c r="AS125" s="2">
        <v>0</v>
      </c>
      <c r="AT125" s="2">
        <v>70</v>
      </c>
      <c r="AU125" s="2">
        <v>10</v>
      </c>
      <c r="AV125" s="2">
        <v>1</v>
      </c>
      <c r="AW125" s="2">
        <v>1</v>
      </c>
      <c r="AZ125" s="2">
        <v>1</v>
      </c>
      <c r="BA125" s="2">
        <v>1</v>
      </c>
      <c r="BB125" s="2">
        <v>1</v>
      </c>
      <c r="BC125" s="2">
        <v>1</v>
      </c>
      <c r="BD125" s="2" t="s">
        <v>3</v>
      </c>
      <c r="BE125" s="2" t="s">
        <v>3</v>
      </c>
      <c r="BF125" s="2" t="s">
        <v>3</v>
      </c>
      <c r="BG125" s="2" t="s">
        <v>3</v>
      </c>
      <c r="BH125" s="2">
        <v>0</v>
      </c>
      <c r="BI125" s="2">
        <v>4</v>
      </c>
      <c r="BJ125" s="2" t="s">
        <v>35</v>
      </c>
      <c r="BM125" s="2">
        <v>0</v>
      </c>
      <c r="BN125" s="2">
        <v>0</v>
      </c>
      <c r="BO125" s="2" t="s">
        <v>3</v>
      </c>
      <c r="BP125" s="2">
        <v>0</v>
      </c>
      <c r="BQ125" s="2">
        <v>1</v>
      </c>
      <c r="BR125" s="2">
        <v>0</v>
      </c>
      <c r="BS125" s="2">
        <v>1</v>
      </c>
      <c r="BT125" s="2">
        <v>1</v>
      </c>
      <c r="BU125" s="2">
        <v>1</v>
      </c>
      <c r="BV125" s="2">
        <v>1</v>
      </c>
      <c r="BW125" s="2">
        <v>1</v>
      </c>
      <c r="BX125" s="2">
        <v>1</v>
      </c>
      <c r="BY125" s="2" t="s">
        <v>3</v>
      </c>
      <c r="BZ125" s="2">
        <v>70</v>
      </c>
      <c r="CA125" s="2">
        <v>10</v>
      </c>
      <c r="CB125" s="2" t="s">
        <v>3</v>
      </c>
      <c r="CE125" s="2">
        <v>0</v>
      </c>
      <c r="CF125" s="2">
        <v>0</v>
      </c>
      <c r="CG125" s="2">
        <v>0</v>
      </c>
      <c r="CM125" s="2">
        <v>0</v>
      </c>
      <c r="CN125" s="2" t="s">
        <v>18</v>
      </c>
      <c r="CO125" s="2">
        <v>0</v>
      </c>
      <c r="CP125" s="2">
        <f t="shared" si="158"/>
        <v>665.35</v>
      </c>
      <c r="CQ125" s="2">
        <f t="shared" si="159"/>
        <v>0.61</v>
      </c>
      <c r="CR125" s="2">
        <f>(((((ET125*1.05))*BB125-((EU125*1.05))*BS125)+AE125*BS125)*AV125)</f>
        <v>0</v>
      </c>
      <c r="CS125" s="2">
        <f t="shared" si="160"/>
        <v>0</v>
      </c>
      <c r="CT125" s="2">
        <f t="shared" si="161"/>
        <v>664.74450000000002</v>
      </c>
      <c r="CU125" s="2">
        <f t="shared" si="162"/>
        <v>0</v>
      </c>
      <c r="CV125" s="2">
        <f t="shared" si="163"/>
        <v>0.96600000000000008</v>
      </c>
      <c r="CW125" s="2">
        <f t="shared" si="164"/>
        <v>0</v>
      </c>
      <c r="CX125" s="2">
        <f t="shared" si="165"/>
        <v>0</v>
      </c>
      <c r="CY125" s="2">
        <f t="shared" si="166"/>
        <v>465.31800000000004</v>
      </c>
      <c r="CZ125" s="2">
        <f t="shared" si="167"/>
        <v>66.47399999999999</v>
      </c>
      <c r="DB125" s="2">
        <v>60</v>
      </c>
      <c r="DC125" s="2" t="s">
        <v>3</v>
      </c>
      <c r="DD125" s="2" t="s">
        <v>3</v>
      </c>
      <c r="DE125" s="2" t="s">
        <v>19</v>
      </c>
      <c r="DF125" s="2" t="s">
        <v>19</v>
      </c>
      <c r="DG125" s="2" t="s">
        <v>19</v>
      </c>
      <c r="DH125" s="2" t="s">
        <v>3</v>
      </c>
      <c r="DI125" s="2" t="s">
        <v>19</v>
      </c>
      <c r="DJ125" s="2" t="s">
        <v>19</v>
      </c>
      <c r="DK125" s="2" t="s">
        <v>3</v>
      </c>
      <c r="DL125" s="2" t="s">
        <v>3</v>
      </c>
      <c r="DM125" s="2" t="s">
        <v>3</v>
      </c>
      <c r="DN125" s="2">
        <v>0</v>
      </c>
      <c r="DO125" s="2">
        <v>0</v>
      </c>
      <c r="DP125" s="2">
        <v>1</v>
      </c>
      <c r="DQ125" s="2">
        <v>1</v>
      </c>
      <c r="DU125" s="2">
        <v>1013</v>
      </c>
      <c r="DV125" s="2" t="s">
        <v>16</v>
      </c>
      <c r="DW125" s="2" t="s">
        <v>16</v>
      </c>
      <c r="DX125" s="2">
        <v>1</v>
      </c>
      <c r="DZ125" s="2" t="s">
        <v>3</v>
      </c>
      <c r="EA125" s="2" t="s">
        <v>3</v>
      </c>
      <c r="EB125" s="2" t="s">
        <v>3</v>
      </c>
      <c r="EC125" s="2" t="s">
        <v>3</v>
      </c>
      <c r="EE125" s="2">
        <v>90740938</v>
      </c>
      <c r="EF125" s="2">
        <v>1</v>
      </c>
      <c r="EG125" s="2" t="s">
        <v>20</v>
      </c>
      <c r="EH125" s="2">
        <v>0</v>
      </c>
      <c r="EI125" s="2" t="s">
        <v>3</v>
      </c>
      <c r="EJ125" s="2">
        <v>4</v>
      </c>
      <c r="EK125" s="2">
        <v>0</v>
      </c>
      <c r="EL125" s="2" t="s">
        <v>21</v>
      </c>
      <c r="EM125" s="2" t="s">
        <v>22</v>
      </c>
      <c r="EO125" s="2" t="s">
        <v>23</v>
      </c>
      <c r="EQ125" s="2">
        <v>1024</v>
      </c>
      <c r="ER125" s="2">
        <v>633.70000000000005</v>
      </c>
      <c r="ES125" s="2">
        <v>0.61</v>
      </c>
      <c r="ET125" s="2">
        <v>0</v>
      </c>
      <c r="EU125" s="2">
        <v>0</v>
      </c>
      <c r="EV125" s="2">
        <v>633.09</v>
      </c>
      <c r="EW125" s="2">
        <v>0.92</v>
      </c>
      <c r="EX125" s="2">
        <v>0</v>
      </c>
      <c r="EY125" s="2">
        <v>0</v>
      </c>
      <c r="FQ125" s="2">
        <v>0</v>
      </c>
      <c r="FR125" s="2">
        <v>0</v>
      </c>
      <c r="FS125" s="2">
        <v>0</v>
      </c>
      <c r="FX125" s="2">
        <v>70</v>
      </c>
      <c r="FY125" s="2">
        <v>10</v>
      </c>
      <c r="GA125" s="2" t="s">
        <v>3</v>
      </c>
      <c r="GD125" s="2">
        <v>0</v>
      </c>
      <c r="GF125" s="2">
        <v>-1929249287</v>
      </c>
      <c r="GG125" s="2">
        <v>2</v>
      </c>
      <c r="GH125" s="2">
        <v>1</v>
      </c>
      <c r="GI125" s="2">
        <v>-2</v>
      </c>
      <c r="GJ125" s="2">
        <v>0</v>
      </c>
      <c r="GK125" s="2">
        <f>ROUND(R125*(R12)/100,2)</f>
        <v>0</v>
      </c>
      <c r="GL125" s="2">
        <f t="shared" si="168"/>
        <v>0</v>
      </c>
      <c r="GM125" s="2">
        <f t="shared" si="169"/>
        <v>1197.1400000000001</v>
      </c>
      <c r="GN125" s="2">
        <f t="shared" si="170"/>
        <v>0</v>
      </c>
      <c r="GO125" s="2">
        <f t="shared" si="171"/>
        <v>0</v>
      </c>
      <c r="GP125" s="2">
        <f t="shared" si="172"/>
        <v>1197.1400000000001</v>
      </c>
      <c r="GR125" s="2">
        <v>0</v>
      </c>
      <c r="GS125" s="2">
        <v>3</v>
      </c>
      <c r="GT125" s="2">
        <v>0</v>
      </c>
      <c r="GU125" s="2" t="s">
        <v>3</v>
      </c>
      <c r="GV125" s="2">
        <f t="shared" si="173"/>
        <v>0</v>
      </c>
      <c r="GW125" s="2">
        <v>1</v>
      </c>
      <c r="GX125" s="2">
        <f t="shared" si="174"/>
        <v>0</v>
      </c>
      <c r="HA125" s="2">
        <v>0</v>
      </c>
      <c r="HB125" s="2">
        <v>0</v>
      </c>
      <c r="HC125" s="2">
        <f t="shared" si="175"/>
        <v>0</v>
      </c>
      <c r="HE125" s="2" t="s">
        <v>3</v>
      </c>
      <c r="HF125" s="2" t="s">
        <v>3</v>
      </c>
      <c r="HM125" s="2" t="s">
        <v>3</v>
      </c>
      <c r="HN125" s="2" t="s">
        <v>3</v>
      </c>
      <c r="HO125" s="2" t="s">
        <v>3</v>
      </c>
      <c r="HP125" s="2" t="s">
        <v>3</v>
      </c>
      <c r="HQ125" s="2" t="s">
        <v>3</v>
      </c>
      <c r="HS125" s="2">
        <v>0</v>
      </c>
      <c r="IK125" s="2">
        <v>0</v>
      </c>
    </row>
    <row r="126" spans="1:245" x14ac:dyDescent="0.2">
      <c r="A126" s="2">
        <v>17</v>
      </c>
      <c r="B126" s="2">
        <v>1</v>
      </c>
      <c r="C126" s="2">
        <f>ROW(SmtRes!A291)</f>
        <v>291</v>
      </c>
      <c r="D126" s="2">
        <f>ROW(EtalonRes!A276)</f>
        <v>276</v>
      </c>
      <c r="E126" s="2" t="s">
        <v>3</v>
      </c>
      <c r="F126" s="2" t="s">
        <v>33</v>
      </c>
      <c r="G126" s="2" t="s">
        <v>219</v>
      </c>
      <c r="H126" s="2" t="s">
        <v>16</v>
      </c>
      <c r="I126" s="2">
        <f>ROUND(1+4+1+1+1+1,9)</f>
        <v>9</v>
      </c>
      <c r="J126" s="2">
        <v>0</v>
      </c>
      <c r="K126" s="2">
        <f>ROUND(1+4+1+1+1+1,9)</f>
        <v>9</v>
      </c>
      <c r="O126" s="2">
        <f t="shared" si="142"/>
        <v>5988.19</v>
      </c>
      <c r="P126" s="2">
        <f t="shared" si="143"/>
        <v>5.49</v>
      </c>
      <c r="Q126" s="2">
        <f t="shared" si="144"/>
        <v>0</v>
      </c>
      <c r="R126" s="2">
        <f t="shared" si="145"/>
        <v>0</v>
      </c>
      <c r="S126" s="2">
        <f t="shared" si="146"/>
        <v>5982.7</v>
      </c>
      <c r="T126" s="2">
        <f t="shared" si="147"/>
        <v>0</v>
      </c>
      <c r="U126" s="2">
        <f t="shared" si="148"/>
        <v>8.6940000000000008</v>
      </c>
      <c r="V126" s="2">
        <f t="shared" si="149"/>
        <v>0</v>
      </c>
      <c r="W126" s="2">
        <f t="shared" si="150"/>
        <v>0</v>
      </c>
      <c r="X126" s="2">
        <f t="shared" si="151"/>
        <v>4187.8900000000003</v>
      </c>
      <c r="Y126" s="2">
        <f t="shared" si="152"/>
        <v>598.27</v>
      </c>
      <c r="AA126" s="2">
        <v>-1</v>
      </c>
      <c r="AB126" s="2">
        <f t="shared" si="153"/>
        <v>665.35450000000003</v>
      </c>
      <c r="AC126" s="2">
        <f t="shared" si="135"/>
        <v>0.61</v>
      </c>
      <c r="AD126" s="2">
        <f>ROUND(((((ET126*1.05))-((EU126*1.05)))+AE126),6)</f>
        <v>0</v>
      </c>
      <c r="AE126" s="2">
        <f t="shared" si="176"/>
        <v>0</v>
      </c>
      <c r="AF126" s="2">
        <f t="shared" si="176"/>
        <v>664.74450000000002</v>
      </c>
      <c r="AG126" s="2">
        <f t="shared" si="155"/>
        <v>0</v>
      </c>
      <c r="AH126" s="2">
        <f t="shared" si="177"/>
        <v>0.96600000000000008</v>
      </c>
      <c r="AI126" s="2">
        <f t="shared" si="177"/>
        <v>0</v>
      </c>
      <c r="AJ126" s="2">
        <f t="shared" si="157"/>
        <v>0</v>
      </c>
      <c r="AK126" s="2">
        <v>633.70000000000005</v>
      </c>
      <c r="AL126" s="2">
        <v>0.61</v>
      </c>
      <c r="AM126" s="2">
        <v>0</v>
      </c>
      <c r="AN126" s="2">
        <v>0</v>
      </c>
      <c r="AO126" s="2">
        <v>633.09</v>
      </c>
      <c r="AP126" s="2">
        <v>0</v>
      </c>
      <c r="AQ126" s="2">
        <v>0.92</v>
      </c>
      <c r="AR126" s="2">
        <v>0</v>
      </c>
      <c r="AS126" s="2">
        <v>0</v>
      </c>
      <c r="AT126" s="2">
        <v>70</v>
      </c>
      <c r="AU126" s="2">
        <v>10</v>
      </c>
      <c r="AV126" s="2">
        <v>1</v>
      </c>
      <c r="AW126" s="2">
        <v>1</v>
      </c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0</v>
      </c>
      <c r="BI126" s="2">
        <v>4</v>
      </c>
      <c r="BJ126" s="2" t="s">
        <v>35</v>
      </c>
      <c r="BM126" s="2">
        <v>0</v>
      </c>
      <c r="BN126" s="2">
        <v>0</v>
      </c>
      <c r="BO126" s="2" t="s">
        <v>3</v>
      </c>
      <c r="BP126" s="2">
        <v>0</v>
      </c>
      <c r="BQ126" s="2">
        <v>1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70</v>
      </c>
      <c r="CA126" s="2">
        <v>10</v>
      </c>
      <c r="CB126" s="2" t="s">
        <v>3</v>
      </c>
      <c r="CE126" s="2">
        <v>0</v>
      </c>
      <c r="CF126" s="2">
        <v>0</v>
      </c>
      <c r="CG126" s="2">
        <v>0</v>
      </c>
      <c r="CM126" s="2">
        <v>0</v>
      </c>
      <c r="CN126" s="2" t="s">
        <v>18</v>
      </c>
      <c r="CO126" s="2">
        <v>0</v>
      </c>
      <c r="CP126" s="2">
        <f t="shared" si="158"/>
        <v>5988.19</v>
      </c>
      <c r="CQ126" s="2">
        <f t="shared" si="159"/>
        <v>0.61</v>
      </c>
      <c r="CR126" s="2">
        <f>(((((ET126*1.05))*BB126-((EU126*1.05))*BS126)+AE126*BS126)*AV126)</f>
        <v>0</v>
      </c>
      <c r="CS126" s="2">
        <f t="shared" si="160"/>
        <v>0</v>
      </c>
      <c r="CT126" s="2">
        <f t="shared" si="161"/>
        <v>664.74450000000002</v>
      </c>
      <c r="CU126" s="2">
        <f t="shared" si="162"/>
        <v>0</v>
      </c>
      <c r="CV126" s="2">
        <f t="shared" si="163"/>
        <v>0.96600000000000008</v>
      </c>
      <c r="CW126" s="2">
        <f t="shared" si="164"/>
        <v>0</v>
      </c>
      <c r="CX126" s="2">
        <f t="shared" si="165"/>
        <v>0</v>
      </c>
      <c r="CY126" s="2">
        <f t="shared" si="166"/>
        <v>4187.8900000000003</v>
      </c>
      <c r="CZ126" s="2">
        <f t="shared" si="167"/>
        <v>598.27</v>
      </c>
      <c r="DB126" s="2">
        <v>61</v>
      </c>
      <c r="DC126" s="2" t="s">
        <v>3</v>
      </c>
      <c r="DD126" s="2" t="s">
        <v>3</v>
      </c>
      <c r="DE126" s="2" t="s">
        <v>19</v>
      </c>
      <c r="DF126" s="2" t="s">
        <v>19</v>
      </c>
      <c r="DG126" s="2" t="s">
        <v>19</v>
      </c>
      <c r="DH126" s="2" t="s">
        <v>3</v>
      </c>
      <c r="DI126" s="2" t="s">
        <v>19</v>
      </c>
      <c r="DJ126" s="2" t="s">
        <v>19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U126" s="2">
        <v>1013</v>
      </c>
      <c r="DV126" s="2" t="s">
        <v>16</v>
      </c>
      <c r="DW126" s="2" t="s">
        <v>16</v>
      </c>
      <c r="DX126" s="2">
        <v>1</v>
      </c>
      <c r="DZ126" s="2" t="s">
        <v>3</v>
      </c>
      <c r="EA126" s="2" t="s">
        <v>3</v>
      </c>
      <c r="EB126" s="2" t="s">
        <v>3</v>
      </c>
      <c r="EC126" s="2" t="s">
        <v>3</v>
      </c>
      <c r="EE126" s="2">
        <v>90740938</v>
      </c>
      <c r="EF126" s="2">
        <v>1</v>
      </c>
      <c r="EG126" s="2" t="s">
        <v>20</v>
      </c>
      <c r="EH126" s="2">
        <v>0</v>
      </c>
      <c r="EI126" s="2" t="s">
        <v>3</v>
      </c>
      <c r="EJ126" s="2">
        <v>4</v>
      </c>
      <c r="EK126" s="2">
        <v>0</v>
      </c>
      <c r="EL126" s="2" t="s">
        <v>21</v>
      </c>
      <c r="EM126" s="2" t="s">
        <v>22</v>
      </c>
      <c r="EO126" s="2" t="s">
        <v>23</v>
      </c>
      <c r="EQ126" s="2">
        <v>1024</v>
      </c>
      <c r="ER126" s="2">
        <v>633.70000000000005</v>
      </c>
      <c r="ES126" s="2">
        <v>0.61</v>
      </c>
      <c r="ET126" s="2">
        <v>0</v>
      </c>
      <c r="EU126" s="2">
        <v>0</v>
      </c>
      <c r="EV126" s="2">
        <v>633.09</v>
      </c>
      <c r="EW126" s="2">
        <v>0.92</v>
      </c>
      <c r="EX126" s="2">
        <v>0</v>
      </c>
      <c r="EY126" s="2">
        <v>0</v>
      </c>
      <c r="FQ126" s="2">
        <v>0</v>
      </c>
      <c r="FR126" s="2">
        <v>0</v>
      </c>
      <c r="FS126" s="2">
        <v>0</v>
      </c>
      <c r="FX126" s="2">
        <v>70</v>
      </c>
      <c r="FY126" s="2">
        <v>10</v>
      </c>
      <c r="GA126" s="2" t="s">
        <v>3</v>
      </c>
      <c r="GD126" s="2">
        <v>0</v>
      </c>
      <c r="GF126" s="2">
        <v>185803665</v>
      </c>
      <c r="GG126" s="2">
        <v>2</v>
      </c>
      <c r="GH126" s="2">
        <v>1</v>
      </c>
      <c r="GI126" s="2">
        <v>-2</v>
      </c>
      <c r="GJ126" s="2">
        <v>0</v>
      </c>
      <c r="GK126" s="2">
        <f>ROUND(R126*(R12)/100,2)</f>
        <v>0</v>
      </c>
      <c r="GL126" s="2">
        <f t="shared" si="168"/>
        <v>0</v>
      </c>
      <c r="GM126" s="2">
        <f t="shared" si="169"/>
        <v>10774.35</v>
      </c>
      <c r="GN126" s="2">
        <f t="shared" si="170"/>
        <v>0</v>
      </c>
      <c r="GO126" s="2">
        <f t="shared" si="171"/>
        <v>0</v>
      </c>
      <c r="GP126" s="2">
        <f t="shared" si="172"/>
        <v>10774.35</v>
      </c>
      <c r="GR126" s="2">
        <v>0</v>
      </c>
      <c r="GS126" s="2">
        <v>3</v>
      </c>
      <c r="GT126" s="2">
        <v>0</v>
      </c>
      <c r="GU126" s="2" t="s">
        <v>3</v>
      </c>
      <c r="GV126" s="2">
        <f t="shared" si="173"/>
        <v>0</v>
      </c>
      <c r="GW126" s="2">
        <v>1</v>
      </c>
      <c r="GX126" s="2">
        <f t="shared" si="174"/>
        <v>0</v>
      </c>
      <c r="HA126" s="2">
        <v>0</v>
      </c>
      <c r="HB126" s="2">
        <v>0</v>
      </c>
      <c r="HC126" s="2">
        <f t="shared" si="175"/>
        <v>0</v>
      </c>
      <c r="HE126" s="2" t="s">
        <v>3</v>
      </c>
      <c r="HF126" s="2" t="s">
        <v>3</v>
      </c>
      <c r="HM126" s="2" t="s">
        <v>3</v>
      </c>
      <c r="HN126" s="2" t="s">
        <v>3</v>
      </c>
      <c r="HO126" s="2" t="s">
        <v>3</v>
      </c>
      <c r="HP126" s="2" t="s">
        <v>3</v>
      </c>
      <c r="HQ126" s="2" t="s">
        <v>3</v>
      </c>
      <c r="HS126" s="2">
        <v>0</v>
      </c>
      <c r="IK126" s="2">
        <v>0</v>
      </c>
    </row>
    <row r="127" spans="1:245" x14ac:dyDescent="0.2">
      <c r="A127" s="2">
        <v>17</v>
      </c>
      <c r="B127" s="2">
        <v>1</v>
      </c>
      <c r="C127" s="2">
        <f>ROW(SmtRes!A294)</f>
        <v>294</v>
      </c>
      <c r="D127" s="2">
        <f>ROW(EtalonRes!A279)</f>
        <v>279</v>
      </c>
      <c r="E127" s="2" t="s">
        <v>3</v>
      </c>
      <c r="F127" s="2" t="s">
        <v>29</v>
      </c>
      <c r="G127" s="2" t="s">
        <v>220</v>
      </c>
      <c r="H127" s="2" t="s">
        <v>16</v>
      </c>
      <c r="I127" s="2">
        <f>ROUND(1+1+1+1+1,9)</f>
        <v>5</v>
      </c>
      <c r="J127" s="2">
        <v>0</v>
      </c>
      <c r="K127" s="2">
        <f>ROUND(1+1+1+1+1,9)</f>
        <v>5</v>
      </c>
      <c r="O127" s="2">
        <f t="shared" si="142"/>
        <v>6743.25</v>
      </c>
      <c r="P127" s="2">
        <f t="shared" si="143"/>
        <v>4.55</v>
      </c>
      <c r="Q127" s="2">
        <f t="shared" si="144"/>
        <v>19.010000000000002</v>
      </c>
      <c r="R127" s="2">
        <f t="shared" si="145"/>
        <v>0.26</v>
      </c>
      <c r="S127" s="2">
        <f t="shared" si="146"/>
        <v>6719.69</v>
      </c>
      <c r="T127" s="2">
        <f t="shared" si="147"/>
        <v>0</v>
      </c>
      <c r="U127" s="2">
        <f t="shared" si="148"/>
        <v>9.7650000000000006</v>
      </c>
      <c r="V127" s="2">
        <f t="shared" si="149"/>
        <v>0</v>
      </c>
      <c r="W127" s="2">
        <f t="shared" si="150"/>
        <v>0</v>
      </c>
      <c r="X127" s="2">
        <f t="shared" si="151"/>
        <v>4703.78</v>
      </c>
      <c r="Y127" s="2">
        <f t="shared" si="152"/>
        <v>671.97</v>
      </c>
      <c r="AA127" s="2">
        <v>-1</v>
      </c>
      <c r="AB127" s="2">
        <f t="shared" si="153"/>
        <v>1348.6479999999999</v>
      </c>
      <c r="AC127" s="2">
        <f t="shared" si="135"/>
        <v>0.91</v>
      </c>
      <c r="AD127" s="2">
        <f>ROUND(((((ET127*1.05))-((EU127*1.05)))+AE127),6)</f>
        <v>3.8010000000000002</v>
      </c>
      <c r="AE127" s="2">
        <f t="shared" si="176"/>
        <v>5.2499999999999998E-2</v>
      </c>
      <c r="AF127" s="2">
        <f t="shared" si="176"/>
        <v>1343.9369999999999</v>
      </c>
      <c r="AG127" s="2">
        <f t="shared" si="155"/>
        <v>0</v>
      </c>
      <c r="AH127" s="2">
        <f t="shared" si="177"/>
        <v>1.9530000000000003</v>
      </c>
      <c r="AI127" s="2">
        <f t="shared" si="177"/>
        <v>0</v>
      </c>
      <c r="AJ127" s="2">
        <f t="shared" si="157"/>
        <v>0</v>
      </c>
      <c r="AK127" s="2">
        <v>1284.47</v>
      </c>
      <c r="AL127" s="2">
        <v>0.91</v>
      </c>
      <c r="AM127" s="2">
        <v>3.62</v>
      </c>
      <c r="AN127" s="2">
        <v>0.05</v>
      </c>
      <c r="AO127" s="2">
        <v>1279.94</v>
      </c>
      <c r="AP127" s="2">
        <v>0</v>
      </c>
      <c r="AQ127" s="2">
        <v>1.86</v>
      </c>
      <c r="AR127" s="2">
        <v>0</v>
      </c>
      <c r="AS127" s="2">
        <v>0</v>
      </c>
      <c r="AT127" s="2">
        <v>70</v>
      </c>
      <c r="AU127" s="2">
        <v>10</v>
      </c>
      <c r="AV127" s="2">
        <v>1</v>
      </c>
      <c r="AW127" s="2">
        <v>1</v>
      </c>
      <c r="AZ127" s="2">
        <v>1</v>
      </c>
      <c r="BA127" s="2">
        <v>1</v>
      </c>
      <c r="BB127" s="2">
        <v>1</v>
      </c>
      <c r="BC127" s="2">
        <v>1</v>
      </c>
      <c r="BD127" s="2" t="s">
        <v>3</v>
      </c>
      <c r="BE127" s="2" t="s">
        <v>3</v>
      </c>
      <c r="BF127" s="2" t="s">
        <v>3</v>
      </c>
      <c r="BG127" s="2" t="s">
        <v>3</v>
      </c>
      <c r="BH127" s="2">
        <v>0</v>
      </c>
      <c r="BI127" s="2">
        <v>4</v>
      </c>
      <c r="BJ127" s="2" t="s">
        <v>31</v>
      </c>
      <c r="BM127" s="2">
        <v>0</v>
      </c>
      <c r="BN127" s="2">
        <v>0</v>
      </c>
      <c r="BO127" s="2" t="s">
        <v>3</v>
      </c>
      <c r="BP127" s="2">
        <v>0</v>
      </c>
      <c r="BQ127" s="2">
        <v>1</v>
      </c>
      <c r="BR127" s="2">
        <v>0</v>
      </c>
      <c r="BS127" s="2">
        <v>1</v>
      </c>
      <c r="BT127" s="2">
        <v>1</v>
      </c>
      <c r="BU127" s="2">
        <v>1</v>
      </c>
      <c r="BV127" s="2">
        <v>1</v>
      </c>
      <c r="BW127" s="2">
        <v>1</v>
      </c>
      <c r="BX127" s="2">
        <v>1</v>
      </c>
      <c r="BY127" s="2" t="s">
        <v>3</v>
      </c>
      <c r="BZ127" s="2">
        <v>70</v>
      </c>
      <c r="CA127" s="2">
        <v>10</v>
      </c>
      <c r="CB127" s="2" t="s">
        <v>3</v>
      </c>
      <c r="CE127" s="2">
        <v>0</v>
      </c>
      <c r="CF127" s="2">
        <v>0</v>
      </c>
      <c r="CG127" s="2">
        <v>0</v>
      </c>
      <c r="CM127" s="2">
        <v>0</v>
      </c>
      <c r="CN127" s="2" t="s">
        <v>18</v>
      </c>
      <c r="CO127" s="2">
        <v>0</v>
      </c>
      <c r="CP127" s="2">
        <f t="shared" si="158"/>
        <v>6743.25</v>
      </c>
      <c r="CQ127" s="2">
        <f t="shared" si="159"/>
        <v>0.91</v>
      </c>
      <c r="CR127" s="2">
        <f>(((((ET127*1.05))*BB127-((EU127*1.05))*BS127)+AE127*BS127)*AV127)</f>
        <v>3.8010000000000002</v>
      </c>
      <c r="CS127" s="2">
        <f t="shared" si="160"/>
        <v>5.2499999999999998E-2</v>
      </c>
      <c r="CT127" s="2">
        <f t="shared" si="161"/>
        <v>1343.9369999999999</v>
      </c>
      <c r="CU127" s="2">
        <f t="shared" si="162"/>
        <v>0</v>
      </c>
      <c r="CV127" s="2">
        <f t="shared" si="163"/>
        <v>1.9530000000000003</v>
      </c>
      <c r="CW127" s="2">
        <f t="shared" si="164"/>
        <v>0</v>
      </c>
      <c r="CX127" s="2">
        <f t="shared" si="165"/>
        <v>0</v>
      </c>
      <c r="CY127" s="2">
        <f t="shared" si="166"/>
        <v>4703.7829999999994</v>
      </c>
      <c r="CZ127" s="2">
        <f t="shared" si="167"/>
        <v>671.96899999999994</v>
      </c>
      <c r="DB127" s="2">
        <v>62</v>
      </c>
      <c r="DC127" s="2" t="s">
        <v>3</v>
      </c>
      <c r="DD127" s="2" t="s">
        <v>3</v>
      </c>
      <c r="DE127" s="2" t="s">
        <v>19</v>
      </c>
      <c r="DF127" s="2" t="s">
        <v>19</v>
      </c>
      <c r="DG127" s="2" t="s">
        <v>19</v>
      </c>
      <c r="DH127" s="2" t="s">
        <v>3</v>
      </c>
      <c r="DI127" s="2" t="s">
        <v>19</v>
      </c>
      <c r="DJ127" s="2" t="s">
        <v>19</v>
      </c>
      <c r="DK127" s="2" t="s">
        <v>3</v>
      </c>
      <c r="DL127" s="2" t="s">
        <v>3</v>
      </c>
      <c r="DM127" s="2" t="s">
        <v>3</v>
      </c>
      <c r="DN127" s="2">
        <v>0</v>
      </c>
      <c r="DO127" s="2">
        <v>0</v>
      </c>
      <c r="DP127" s="2">
        <v>1</v>
      </c>
      <c r="DQ127" s="2">
        <v>1</v>
      </c>
      <c r="DU127" s="2">
        <v>1013</v>
      </c>
      <c r="DV127" s="2" t="s">
        <v>16</v>
      </c>
      <c r="DW127" s="2" t="s">
        <v>16</v>
      </c>
      <c r="DX127" s="2">
        <v>1</v>
      </c>
      <c r="DZ127" s="2" t="s">
        <v>3</v>
      </c>
      <c r="EA127" s="2" t="s">
        <v>3</v>
      </c>
      <c r="EB127" s="2" t="s">
        <v>3</v>
      </c>
      <c r="EC127" s="2" t="s">
        <v>3</v>
      </c>
      <c r="EE127" s="2">
        <v>90740938</v>
      </c>
      <c r="EF127" s="2">
        <v>1</v>
      </c>
      <c r="EG127" s="2" t="s">
        <v>20</v>
      </c>
      <c r="EH127" s="2">
        <v>0</v>
      </c>
      <c r="EI127" s="2" t="s">
        <v>3</v>
      </c>
      <c r="EJ127" s="2">
        <v>4</v>
      </c>
      <c r="EK127" s="2">
        <v>0</v>
      </c>
      <c r="EL127" s="2" t="s">
        <v>21</v>
      </c>
      <c r="EM127" s="2" t="s">
        <v>22</v>
      </c>
      <c r="EO127" s="2" t="s">
        <v>23</v>
      </c>
      <c r="EQ127" s="2">
        <v>2360320</v>
      </c>
      <c r="ER127" s="2">
        <v>1284.47</v>
      </c>
      <c r="ES127" s="2">
        <v>0.91</v>
      </c>
      <c r="ET127" s="2">
        <v>3.62</v>
      </c>
      <c r="EU127" s="2">
        <v>0.05</v>
      </c>
      <c r="EV127" s="2">
        <v>1279.94</v>
      </c>
      <c r="EW127" s="2">
        <v>1.86</v>
      </c>
      <c r="EX127" s="2">
        <v>0</v>
      </c>
      <c r="EY127" s="2">
        <v>0</v>
      </c>
      <c r="FQ127" s="2">
        <v>0</v>
      </c>
      <c r="FR127" s="2">
        <v>0</v>
      </c>
      <c r="FS127" s="2">
        <v>0</v>
      </c>
      <c r="FX127" s="2">
        <v>70</v>
      </c>
      <c r="FY127" s="2">
        <v>10</v>
      </c>
      <c r="GA127" s="2" t="s">
        <v>3</v>
      </c>
      <c r="GD127" s="2">
        <v>0</v>
      </c>
      <c r="GF127" s="2">
        <v>-1478087426</v>
      </c>
      <c r="GG127" s="2">
        <v>2</v>
      </c>
      <c r="GH127" s="2">
        <v>1</v>
      </c>
      <c r="GI127" s="2">
        <v>-2</v>
      </c>
      <c r="GJ127" s="2">
        <v>0</v>
      </c>
      <c r="GK127" s="2">
        <f>ROUND(R127*(R12)/100,2)</f>
        <v>0.28000000000000003</v>
      </c>
      <c r="GL127" s="2">
        <f t="shared" si="168"/>
        <v>0</v>
      </c>
      <c r="GM127" s="2">
        <f t="shared" si="169"/>
        <v>12119.28</v>
      </c>
      <c r="GN127" s="2">
        <f t="shared" si="170"/>
        <v>0</v>
      </c>
      <c r="GO127" s="2">
        <f t="shared" si="171"/>
        <v>0</v>
      </c>
      <c r="GP127" s="2">
        <f t="shared" si="172"/>
        <v>12119.28</v>
      </c>
      <c r="GR127" s="2">
        <v>0</v>
      </c>
      <c r="GS127" s="2">
        <v>3</v>
      </c>
      <c r="GT127" s="2">
        <v>0</v>
      </c>
      <c r="GU127" s="2" t="s">
        <v>3</v>
      </c>
      <c r="GV127" s="2">
        <f t="shared" si="173"/>
        <v>0</v>
      </c>
      <c r="GW127" s="2">
        <v>1</v>
      </c>
      <c r="GX127" s="2">
        <f t="shared" si="174"/>
        <v>0</v>
      </c>
      <c r="HA127" s="2">
        <v>0</v>
      </c>
      <c r="HB127" s="2">
        <v>0</v>
      </c>
      <c r="HC127" s="2">
        <f t="shared" si="175"/>
        <v>0</v>
      </c>
      <c r="HE127" s="2" t="s">
        <v>3</v>
      </c>
      <c r="HF127" s="2" t="s">
        <v>3</v>
      </c>
      <c r="HM127" s="2" t="s">
        <v>3</v>
      </c>
      <c r="HN127" s="2" t="s">
        <v>3</v>
      </c>
      <c r="HO127" s="2" t="s">
        <v>3</v>
      </c>
      <c r="HP127" s="2" t="s">
        <v>3</v>
      </c>
      <c r="HQ127" s="2" t="s">
        <v>3</v>
      </c>
      <c r="HS127" s="2">
        <v>0</v>
      </c>
      <c r="IK127" s="2">
        <v>0</v>
      </c>
    </row>
    <row r="128" spans="1:245" x14ac:dyDescent="0.2">
      <c r="A128" s="2">
        <v>17</v>
      </c>
      <c r="B128" s="2">
        <v>1</v>
      </c>
      <c r="C128" s="2">
        <f>ROW(SmtRes!A296)</f>
        <v>296</v>
      </c>
      <c r="D128" s="2">
        <f>ROW(EtalonRes!A281)</f>
        <v>281</v>
      </c>
      <c r="E128" s="2" t="s">
        <v>3</v>
      </c>
      <c r="F128" s="2" t="s">
        <v>33</v>
      </c>
      <c r="G128" s="2" t="s">
        <v>221</v>
      </c>
      <c r="H128" s="2" t="s">
        <v>16</v>
      </c>
      <c r="I128" s="2">
        <f>ROUND(1,9)</f>
        <v>1</v>
      </c>
      <c r="J128" s="2">
        <v>0</v>
      </c>
      <c r="K128" s="2">
        <f>ROUND(1,9)</f>
        <v>1</v>
      </c>
      <c r="O128" s="2">
        <f t="shared" si="142"/>
        <v>633.70000000000005</v>
      </c>
      <c r="P128" s="2">
        <f t="shared" si="143"/>
        <v>0.61</v>
      </c>
      <c r="Q128" s="2">
        <f t="shared" si="144"/>
        <v>0</v>
      </c>
      <c r="R128" s="2">
        <f t="shared" si="145"/>
        <v>0</v>
      </c>
      <c r="S128" s="2">
        <f t="shared" si="146"/>
        <v>633.09</v>
      </c>
      <c r="T128" s="2">
        <f t="shared" si="147"/>
        <v>0</v>
      </c>
      <c r="U128" s="2">
        <f t="shared" si="148"/>
        <v>0.92</v>
      </c>
      <c r="V128" s="2">
        <f t="shared" si="149"/>
        <v>0</v>
      </c>
      <c r="W128" s="2">
        <f t="shared" si="150"/>
        <v>0</v>
      </c>
      <c r="X128" s="2">
        <f t="shared" si="151"/>
        <v>443.16</v>
      </c>
      <c r="Y128" s="2">
        <f t="shared" si="152"/>
        <v>63.31</v>
      </c>
      <c r="AA128" s="2">
        <v>-1</v>
      </c>
      <c r="AB128" s="2">
        <f t="shared" si="153"/>
        <v>633.70000000000005</v>
      </c>
      <c r="AC128" s="2">
        <f t="shared" si="135"/>
        <v>0.61</v>
      </c>
      <c r="AD128" s="2">
        <f>ROUND((((ET128)-(EU128))+AE128),6)</f>
        <v>0</v>
      </c>
      <c r="AE128" s="2">
        <f>ROUND((EU128),6)</f>
        <v>0</v>
      </c>
      <c r="AF128" s="2">
        <f>ROUND((EV128),6)</f>
        <v>633.09</v>
      </c>
      <c r="AG128" s="2">
        <f t="shared" si="155"/>
        <v>0</v>
      </c>
      <c r="AH128" s="2">
        <f>(EW128)</f>
        <v>0.92</v>
      </c>
      <c r="AI128" s="2">
        <f>(EX128)</f>
        <v>0</v>
      </c>
      <c r="AJ128" s="2">
        <f t="shared" si="157"/>
        <v>0</v>
      </c>
      <c r="AK128" s="2">
        <v>633.70000000000005</v>
      </c>
      <c r="AL128" s="2">
        <v>0.61</v>
      </c>
      <c r="AM128" s="2">
        <v>0</v>
      </c>
      <c r="AN128" s="2">
        <v>0</v>
      </c>
      <c r="AO128" s="2">
        <v>633.09</v>
      </c>
      <c r="AP128" s="2">
        <v>0</v>
      </c>
      <c r="AQ128" s="2">
        <v>0.92</v>
      </c>
      <c r="AR128" s="2">
        <v>0</v>
      </c>
      <c r="AS128" s="2">
        <v>0</v>
      </c>
      <c r="AT128" s="2">
        <v>70</v>
      </c>
      <c r="AU128" s="2">
        <v>10</v>
      </c>
      <c r="AV128" s="2">
        <v>1</v>
      </c>
      <c r="AW128" s="2">
        <v>1</v>
      </c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0</v>
      </c>
      <c r="BI128" s="2">
        <v>4</v>
      </c>
      <c r="BJ128" s="2" t="s">
        <v>35</v>
      </c>
      <c r="BM128" s="2">
        <v>0</v>
      </c>
      <c r="BN128" s="2">
        <v>0</v>
      </c>
      <c r="BO128" s="2" t="s">
        <v>3</v>
      </c>
      <c r="BP128" s="2">
        <v>0</v>
      </c>
      <c r="BQ128" s="2">
        <v>1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70</v>
      </c>
      <c r="CA128" s="2">
        <v>10</v>
      </c>
      <c r="CB128" s="2" t="s">
        <v>3</v>
      </c>
      <c r="CE128" s="2">
        <v>0</v>
      </c>
      <c r="CF128" s="2">
        <v>0</v>
      </c>
      <c r="CG128" s="2">
        <v>0</v>
      </c>
      <c r="CM128" s="2">
        <v>0</v>
      </c>
      <c r="CN128" s="2" t="s">
        <v>3</v>
      </c>
      <c r="CO128" s="2">
        <v>0</v>
      </c>
      <c r="CP128" s="2">
        <f t="shared" si="158"/>
        <v>633.70000000000005</v>
      </c>
      <c r="CQ128" s="2">
        <f t="shared" si="159"/>
        <v>0.61</v>
      </c>
      <c r="CR128" s="2">
        <f>((((ET128)*BB128-(EU128)*BS128)+AE128*BS128)*AV128)</f>
        <v>0</v>
      </c>
      <c r="CS128" s="2">
        <f t="shared" si="160"/>
        <v>0</v>
      </c>
      <c r="CT128" s="2">
        <f t="shared" si="161"/>
        <v>633.09</v>
      </c>
      <c r="CU128" s="2">
        <f t="shared" si="162"/>
        <v>0</v>
      </c>
      <c r="CV128" s="2">
        <f t="shared" si="163"/>
        <v>0.92</v>
      </c>
      <c r="CW128" s="2">
        <f t="shared" si="164"/>
        <v>0</v>
      </c>
      <c r="CX128" s="2">
        <f t="shared" si="165"/>
        <v>0</v>
      </c>
      <c r="CY128" s="2">
        <f t="shared" si="166"/>
        <v>443.16300000000001</v>
      </c>
      <c r="CZ128" s="2">
        <f t="shared" si="167"/>
        <v>63.309000000000005</v>
      </c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U128" s="2">
        <v>1013</v>
      </c>
      <c r="DV128" s="2" t="s">
        <v>16</v>
      </c>
      <c r="DW128" s="2" t="s">
        <v>16</v>
      </c>
      <c r="DX128" s="2">
        <v>1</v>
      </c>
      <c r="DZ128" s="2" t="s">
        <v>3</v>
      </c>
      <c r="EA128" s="2" t="s">
        <v>3</v>
      </c>
      <c r="EB128" s="2" t="s">
        <v>3</v>
      </c>
      <c r="EC128" s="2" t="s">
        <v>3</v>
      </c>
      <c r="EE128" s="2">
        <v>90740938</v>
      </c>
      <c r="EF128" s="2">
        <v>1</v>
      </c>
      <c r="EG128" s="2" t="s">
        <v>20</v>
      </c>
      <c r="EH128" s="2">
        <v>0</v>
      </c>
      <c r="EI128" s="2" t="s">
        <v>3</v>
      </c>
      <c r="EJ128" s="2">
        <v>4</v>
      </c>
      <c r="EK128" s="2">
        <v>0</v>
      </c>
      <c r="EL128" s="2" t="s">
        <v>21</v>
      </c>
      <c r="EM128" s="2" t="s">
        <v>22</v>
      </c>
      <c r="EO128" s="2" t="s">
        <v>3</v>
      </c>
      <c r="EQ128" s="2">
        <v>2360320</v>
      </c>
      <c r="ER128" s="2">
        <v>633.70000000000005</v>
      </c>
      <c r="ES128" s="2">
        <v>0.61</v>
      </c>
      <c r="ET128" s="2">
        <v>0</v>
      </c>
      <c r="EU128" s="2">
        <v>0</v>
      </c>
      <c r="EV128" s="2">
        <v>633.09</v>
      </c>
      <c r="EW128" s="2">
        <v>0.92</v>
      </c>
      <c r="EX128" s="2">
        <v>0</v>
      </c>
      <c r="EY128" s="2">
        <v>0</v>
      </c>
      <c r="FQ128" s="2">
        <v>0</v>
      </c>
      <c r="FR128" s="2">
        <v>0</v>
      </c>
      <c r="FS128" s="2">
        <v>0</v>
      </c>
      <c r="FX128" s="2">
        <v>70</v>
      </c>
      <c r="FY128" s="2">
        <v>10</v>
      </c>
      <c r="GA128" s="2" t="s">
        <v>3</v>
      </c>
      <c r="GD128" s="2">
        <v>0</v>
      </c>
      <c r="GF128" s="2">
        <v>866490000</v>
      </c>
      <c r="GG128" s="2">
        <v>2</v>
      </c>
      <c r="GH128" s="2">
        <v>1</v>
      </c>
      <c r="GI128" s="2">
        <v>-2</v>
      </c>
      <c r="GJ128" s="2">
        <v>0</v>
      </c>
      <c r="GK128" s="2">
        <f>ROUND(R128*(R12)/100,2)</f>
        <v>0</v>
      </c>
      <c r="GL128" s="2">
        <f t="shared" si="168"/>
        <v>0</v>
      </c>
      <c r="GM128" s="2">
        <f t="shared" si="169"/>
        <v>1140.17</v>
      </c>
      <c r="GN128" s="2">
        <f t="shared" si="170"/>
        <v>0</v>
      </c>
      <c r="GO128" s="2">
        <f t="shared" si="171"/>
        <v>0</v>
      </c>
      <c r="GP128" s="2">
        <f t="shared" si="172"/>
        <v>1140.17</v>
      </c>
      <c r="GR128" s="2">
        <v>0</v>
      </c>
      <c r="GS128" s="2">
        <v>3</v>
      </c>
      <c r="GT128" s="2">
        <v>0</v>
      </c>
      <c r="GU128" s="2" t="s">
        <v>3</v>
      </c>
      <c r="GV128" s="2">
        <f t="shared" si="173"/>
        <v>0</v>
      </c>
      <c r="GW128" s="2">
        <v>1</v>
      </c>
      <c r="GX128" s="2">
        <f t="shared" si="174"/>
        <v>0</v>
      </c>
      <c r="HA128" s="2">
        <v>0</v>
      </c>
      <c r="HB128" s="2">
        <v>0</v>
      </c>
      <c r="HC128" s="2">
        <f t="shared" si="175"/>
        <v>0</v>
      </c>
      <c r="HE128" s="2" t="s">
        <v>3</v>
      </c>
      <c r="HF128" s="2" t="s">
        <v>3</v>
      </c>
      <c r="HM128" s="2" t="s">
        <v>3</v>
      </c>
      <c r="HN128" s="2" t="s">
        <v>3</v>
      </c>
      <c r="HO128" s="2" t="s">
        <v>3</v>
      </c>
      <c r="HP128" s="2" t="s">
        <v>3</v>
      </c>
      <c r="HQ128" s="2" t="s">
        <v>3</v>
      </c>
      <c r="HS128" s="2">
        <v>0</v>
      </c>
      <c r="IK128" s="2">
        <v>0</v>
      </c>
    </row>
    <row r="129" spans="1:245" x14ac:dyDescent="0.2">
      <c r="A129" s="2">
        <v>17</v>
      </c>
      <c r="B129" s="2">
        <v>1</v>
      </c>
      <c r="C129" s="2">
        <f>ROW(SmtRes!A299)</f>
        <v>299</v>
      </c>
      <c r="D129" s="2">
        <f>ROW(EtalonRes!A284)</f>
        <v>284</v>
      </c>
      <c r="E129" s="2" t="s">
        <v>3</v>
      </c>
      <c r="F129" s="2" t="s">
        <v>29</v>
      </c>
      <c r="G129" s="2" t="s">
        <v>222</v>
      </c>
      <c r="H129" s="2" t="s">
        <v>16</v>
      </c>
      <c r="I129" s="2">
        <f>ROUND(1,9)</f>
        <v>1</v>
      </c>
      <c r="J129" s="2">
        <v>0</v>
      </c>
      <c r="K129" s="2">
        <f>ROUND(1,9)</f>
        <v>1</v>
      </c>
      <c r="O129" s="2">
        <f t="shared" si="142"/>
        <v>1348.65</v>
      </c>
      <c r="P129" s="2">
        <f t="shared" si="143"/>
        <v>0.91</v>
      </c>
      <c r="Q129" s="2">
        <f t="shared" si="144"/>
        <v>3.8</v>
      </c>
      <c r="R129" s="2">
        <f t="shared" si="145"/>
        <v>0.05</v>
      </c>
      <c r="S129" s="2">
        <f t="shared" si="146"/>
        <v>1343.94</v>
      </c>
      <c r="T129" s="2">
        <f t="shared" si="147"/>
        <v>0</v>
      </c>
      <c r="U129" s="2">
        <f t="shared" si="148"/>
        <v>1.9530000000000003</v>
      </c>
      <c r="V129" s="2">
        <f t="shared" si="149"/>
        <v>0</v>
      </c>
      <c r="W129" s="2">
        <f t="shared" si="150"/>
        <v>0</v>
      </c>
      <c r="X129" s="2">
        <f t="shared" si="151"/>
        <v>940.76</v>
      </c>
      <c r="Y129" s="2">
        <f t="shared" si="152"/>
        <v>134.38999999999999</v>
      </c>
      <c r="AA129" s="2">
        <v>-1</v>
      </c>
      <c r="AB129" s="2">
        <f t="shared" si="153"/>
        <v>1348.6479999999999</v>
      </c>
      <c r="AC129" s="2">
        <f t="shared" si="135"/>
        <v>0.91</v>
      </c>
      <c r="AD129" s="2">
        <f>ROUND(((((ET129*1.05))-((EU129*1.05)))+AE129),6)</f>
        <v>3.8010000000000002</v>
      </c>
      <c r="AE129" s="2">
        <f t="shared" ref="AE129:AF131" si="178">ROUND(((EU129*1.05)),6)</f>
        <v>5.2499999999999998E-2</v>
      </c>
      <c r="AF129" s="2">
        <f t="shared" si="178"/>
        <v>1343.9369999999999</v>
      </c>
      <c r="AG129" s="2">
        <f t="shared" si="155"/>
        <v>0</v>
      </c>
      <c r="AH129" s="2">
        <f t="shared" ref="AH129:AI131" si="179">((EW129*1.05))</f>
        <v>1.9530000000000003</v>
      </c>
      <c r="AI129" s="2">
        <f t="shared" si="179"/>
        <v>0</v>
      </c>
      <c r="AJ129" s="2">
        <f t="shared" si="157"/>
        <v>0</v>
      </c>
      <c r="AK129" s="2">
        <v>1284.47</v>
      </c>
      <c r="AL129" s="2">
        <v>0.91</v>
      </c>
      <c r="AM129" s="2">
        <v>3.62</v>
      </c>
      <c r="AN129" s="2">
        <v>0.05</v>
      </c>
      <c r="AO129" s="2">
        <v>1279.94</v>
      </c>
      <c r="AP129" s="2">
        <v>0</v>
      </c>
      <c r="AQ129" s="2">
        <v>1.86</v>
      </c>
      <c r="AR129" s="2">
        <v>0</v>
      </c>
      <c r="AS129" s="2">
        <v>0</v>
      </c>
      <c r="AT129" s="2">
        <v>70</v>
      </c>
      <c r="AU129" s="2">
        <v>10</v>
      </c>
      <c r="AV129" s="2">
        <v>1</v>
      </c>
      <c r="AW129" s="2">
        <v>1</v>
      </c>
      <c r="AZ129" s="2">
        <v>1</v>
      </c>
      <c r="BA129" s="2">
        <v>1</v>
      </c>
      <c r="BB129" s="2">
        <v>1</v>
      </c>
      <c r="BC129" s="2">
        <v>1</v>
      </c>
      <c r="BD129" s="2" t="s">
        <v>3</v>
      </c>
      <c r="BE129" s="2" t="s">
        <v>3</v>
      </c>
      <c r="BF129" s="2" t="s">
        <v>3</v>
      </c>
      <c r="BG129" s="2" t="s">
        <v>3</v>
      </c>
      <c r="BH129" s="2">
        <v>0</v>
      </c>
      <c r="BI129" s="2">
        <v>4</v>
      </c>
      <c r="BJ129" s="2" t="s">
        <v>31</v>
      </c>
      <c r="BM129" s="2">
        <v>0</v>
      </c>
      <c r="BN129" s="2">
        <v>0</v>
      </c>
      <c r="BO129" s="2" t="s">
        <v>3</v>
      </c>
      <c r="BP129" s="2">
        <v>0</v>
      </c>
      <c r="BQ129" s="2">
        <v>1</v>
      </c>
      <c r="BR129" s="2">
        <v>0</v>
      </c>
      <c r="BS129" s="2">
        <v>1</v>
      </c>
      <c r="BT129" s="2">
        <v>1</v>
      </c>
      <c r="BU129" s="2">
        <v>1</v>
      </c>
      <c r="BV129" s="2">
        <v>1</v>
      </c>
      <c r="BW129" s="2">
        <v>1</v>
      </c>
      <c r="BX129" s="2">
        <v>1</v>
      </c>
      <c r="BY129" s="2" t="s">
        <v>3</v>
      </c>
      <c r="BZ129" s="2">
        <v>70</v>
      </c>
      <c r="CA129" s="2">
        <v>10</v>
      </c>
      <c r="CB129" s="2" t="s">
        <v>3</v>
      </c>
      <c r="CE129" s="2">
        <v>0</v>
      </c>
      <c r="CF129" s="2">
        <v>0</v>
      </c>
      <c r="CG129" s="2">
        <v>0</v>
      </c>
      <c r="CM129" s="2">
        <v>0</v>
      </c>
      <c r="CN129" s="2" t="s">
        <v>18</v>
      </c>
      <c r="CO129" s="2">
        <v>0</v>
      </c>
      <c r="CP129" s="2">
        <f t="shared" si="158"/>
        <v>1348.65</v>
      </c>
      <c r="CQ129" s="2">
        <f t="shared" si="159"/>
        <v>0.91</v>
      </c>
      <c r="CR129" s="2">
        <f>(((((ET129*1.05))*BB129-((EU129*1.05))*BS129)+AE129*BS129)*AV129)</f>
        <v>3.8010000000000002</v>
      </c>
      <c r="CS129" s="2">
        <f t="shared" si="160"/>
        <v>5.2499999999999998E-2</v>
      </c>
      <c r="CT129" s="2">
        <f t="shared" si="161"/>
        <v>1343.9369999999999</v>
      </c>
      <c r="CU129" s="2">
        <f t="shared" si="162"/>
        <v>0</v>
      </c>
      <c r="CV129" s="2">
        <f t="shared" si="163"/>
        <v>1.9530000000000003</v>
      </c>
      <c r="CW129" s="2">
        <f t="shared" si="164"/>
        <v>0</v>
      </c>
      <c r="CX129" s="2">
        <f t="shared" si="165"/>
        <v>0</v>
      </c>
      <c r="CY129" s="2">
        <f t="shared" si="166"/>
        <v>940.75800000000004</v>
      </c>
      <c r="CZ129" s="2">
        <f t="shared" si="167"/>
        <v>134.39400000000001</v>
      </c>
      <c r="DB129" s="2">
        <v>63</v>
      </c>
      <c r="DC129" s="2" t="s">
        <v>3</v>
      </c>
      <c r="DD129" s="2" t="s">
        <v>3</v>
      </c>
      <c r="DE129" s="2" t="s">
        <v>19</v>
      </c>
      <c r="DF129" s="2" t="s">
        <v>19</v>
      </c>
      <c r="DG129" s="2" t="s">
        <v>19</v>
      </c>
      <c r="DH129" s="2" t="s">
        <v>3</v>
      </c>
      <c r="DI129" s="2" t="s">
        <v>19</v>
      </c>
      <c r="DJ129" s="2" t="s">
        <v>19</v>
      </c>
      <c r="DK129" s="2" t="s">
        <v>3</v>
      </c>
      <c r="DL129" s="2" t="s">
        <v>3</v>
      </c>
      <c r="DM129" s="2" t="s">
        <v>3</v>
      </c>
      <c r="DN129" s="2">
        <v>0</v>
      </c>
      <c r="DO129" s="2">
        <v>0</v>
      </c>
      <c r="DP129" s="2">
        <v>1</v>
      </c>
      <c r="DQ129" s="2">
        <v>1</v>
      </c>
      <c r="DU129" s="2">
        <v>1013</v>
      </c>
      <c r="DV129" s="2" t="s">
        <v>16</v>
      </c>
      <c r="DW129" s="2" t="s">
        <v>16</v>
      </c>
      <c r="DX129" s="2">
        <v>1</v>
      </c>
      <c r="DZ129" s="2" t="s">
        <v>3</v>
      </c>
      <c r="EA129" s="2" t="s">
        <v>3</v>
      </c>
      <c r="EB129" s="2" t="s">
        <v>3</v>
      </c>
      <c r="EC129" s="2" t="s">
        <v>3</v>
      </c>
      <c r="EE129" s="2">
        <v>90740938</v>
      </c>
      <c r="EF129" s="2">
        <v>1</v>
      </c>
      <c r="EG129" s="2" t="s">
        <v>20</v>
      </c>
      <c r="EH129" s="2">
        <v>0</v>
      </c>
      <c r="EI129" s="2" t="s">
        <v>3</v>
      </c>
      <c r="EJ129" s="2">
        <v>4</v>
      </c>
      <c r="EK129" s="2">
        <v>0</v>
      </c>
      <c r="EL129" s="2" t="s">
        <v>21</v>
      </c>
      <c r="EM129" s="2" t="s">
        <v>22</v>
      </c>
      <c r="EO129" s="2" t="s">
        <v>23</v>
      </c>
      <c r="EQ129" s="2">
        <v>2360320</v>
      </c>
      <c r="ER129" s="2">
        <v>1284.47</v>
      </c>
      <c r="ES129" s="2">
        <v>0.91</v>
      </c>
      <c r="ET129" s="2">
        <v>3.62</v>
      </c>
      <c r="EU129" s="2">
        <v>0.05</v>
      </c>
      <c r="EV129" s="2">
        <v>1279.94</v>
      </c>
      <c r="EW129" s="2">
        <v>1.86</v>
      </c>
      <c r="EX129" s="2">
        <v>0</v>
      </c>
      <c r="EY129" s="2">
        <v>0</v>
      </c>
      <c r="FQ129" s="2">
        <v>0</v>
      </c>
      <c r="FR129" s="2">
        <v>0</v>
      </c>
      <c r="FS129" s="2">
        <v>0</v>
      </c>
      <c r="FX129" s="2">
        <v>70</v>
      </c>
      <c r="FY129" s="2">
        <v>10</v>
      </c>
      <c r="GA129" s="2" t="s">
        <v>3</v>
      </c>
      <c r="GD129" s="2">
        <v>0</v>
      </c>
      <c r="GF129" s="2">
        <v>734915196</v>
      </c>
      <c r="GG129" s="2">
        <v>2</v>
      </c>
      <c r="GH129" s="2">
        <v>1</v>
      </c>
      <c r="GI129" s="2">
        <v>-2</v>
      </c>
      <c r="GJ129" s="2">
        <v>0</v>
      </c>
      <c r="GK129" s="2">
        <f>ROUND(R129*(R12)/100,2)</f>
        <v>0.05</v>
      </c>
      <c r="GL129" s="2">
        <f t="shared" si="168"/>
        <v>0</v>
      </c>
      <c r="GM129" s="2">
        <f t="shared" si="169"/>
        <v>2423.85</v>
      </c>
      <c r="GN129" s="2">
        <f t="shared" si="170"/>
        <v>0</v>
      </c>
      <c r="GO129" s="2">
        <f t="shared" si="171"/>
        <v>0</v>
      </c>
      <c r="GP129" s="2">
        <f t="shared" si="172"/>
        <v>2423.85</v>
      </c>
      <c r="GR129" s="2">
        <v>0</v>
      </c>
      <c r="GS129" s="2">
        <v>3</v>
      </c>
      <c r="GT129" s="2">
        <v>0</v>
      </c>
      <c r="GU129" s="2" t="s">
        <v>3</v>
      </c>
      <c r="GV129" s="2">
        <f t="shared" si="173"/>
        <v>0</v>
      </c>
      <c r="GW129" s="2">
        <v>1</v>
      </c>
      <c r="GX129" s="2">
        <f t="shared" si="174"/>
        <v>0</v>
      </c>
      <c r="HA129" s="2">
        <v>0</v>
      </c>
      <c r="HB129" s="2">
        <v>0</v>
      </c>
      <c r="HC129" s="2">
        <f t="shared" si="175"/>
        <v>0</v>
      </c>
      <c r="HE129" s="2" t="s">
        <v>3</v>
      </c>
      <c r="HF129" s="2" t="s">
        <v>3</v>
      </c>
      <c r="HM129" s="2" t="s">
        <v>3</v>
      </c>
      <c r="HN129" s="2" t="s">
        <v>3</v>
      </c>
      <c r="HO129" s="2" t="s">
        <v>3</v>
      </c>
      <c r="HP129" s="2" t="s">
        <v>3</v>
      </c>
      <c r="HQ129" s="2" t="s">
        <v>3</v>
      </c>
      <c r="HS129" s="2">
        <v>0</v>
      </c>
      <c r="IK129" s="2">
        <v>0</v>
      </c>
    </row>
    <row r="130" spans="1:245" x14ac:dyDescent="0.2">
      <c r="A130" s="2">
        <v>17</v>
      </c>
      <c r="B130" s="2">
        <v>1</v>
      </c>
      <c r="C130" s="2">
        <f>ROW(SmtRes!A301)</f>
        <v>301</v>
      </c>
      <c r="D130" s="2">
        <f>ROW(EtalonRes!A286)</f>
        <v>286</v>
      </c>
      <c r="E130" s="2" t="s">
        <v>3</v>
      </c>
      <c r="F130" s="2" t="s">
        <v>33</v>
      </c>
      <c r="G130" s="2" t="s">
        <v>34</v>
      </c>
      <c r="H130" s="2" t="s">
        <v>16</v>
      </c>
      <c r="I130" s="2">
        <v>1</v>
      </c>
      <c r="J130" s="2">
        <v>0</v>
      </c>
      <c r="K130" s="2">
        <v>1</v>
      </c>
      <c r="O130" s="2">
        <f t="shared" si="142"/>
        <v>665.35</v>
      </c>
      <c r="P130" s="2">
        <f t="shared" si="143"/>
        <v>0.61</v>
      </c>
      <c r="Q130" s="2">
        <f t="shared" si="144"/>
        <v>0</v>
      </c>
      <c r="R130" s="2">
        <f t="shared" si="145"/>
        <v>0</v>
      </c>
      <c r="S130" s="2">
        <f t="shared" si="146"/>
        <v>664.74</v>
      </c>
      <c r="T130" s="2">
        <f t="shared" si="147"/>
        <v>0</v>
      </c>
      <c r="U130" s="2">
        <f t="shared" si="148"/>
        <v>0.96600000000000008</v>
      </c>
      <c r="V130" s="2">
        <f t="shared" si="149"/>
        <v>0</v>
      </c>
      <c r="W130" s="2">
        <f t="shared" si="150"/>
        <v>0</v>
      </c>
      <c r="X130" s="2">
        <f t="shared" si="151"/>
        <v>465.32</v>
      </c>
      <c r="Y130" s="2">
        <f t="shared" si="152"/>
        <v>66.47</v>
      </c>
      <c r="AA130" s="2">
        <v>-1</v>
      </c>
      <c r="AB130" s="2">
        <f t="shared" si="153"/>
        <v>665.35450000000003</v>
      </c>
      <c r="AC130" s="2">
        <f t="shared" si="135"/>
        <v>0.61</v>
      </c>
      <c r="AD130" s="2">
        <f>ROUND(((((ET130*1.05))-((EU130*1.05)))+AE130),6)</f>
        <v>0</v>
      </c>
      <c r="AE130" s="2">
        <f t="shared" si="178"/>
        <v>0</v>
      </c>
      <c r="AF130" s="2">
        <f t="shared" si="178"/>
        <v>664.74450000000002</v>
      </c>
      <c r="AG130" s="2">
        <f t="shared" si="155"/>
        <v>0</v>
      </c>
      <c r="AH130" s="2">
        <f t="shared" si="179"/>
        <v>0.96600000000000008</v>
      </c>
      <c r="AI130" s="2">
        <f t="shared" si="179"/>
        <v>0</v>
      </c>
      <c r="AJ130" s="2">
        <f t="shared" si="157"/>
        <v>0</v>
      </c>
      <c r="AK130" s="2">
        <v>633.70000000000005</v>
      </c>
      <c r="AL130" s="2">
        <v>0.61</v>
      </c>
      <c r="AM130" s="2">
        <v>0</v>
      </c>
      <c r="AN130" s="2">
        <v>0</v>
      </c>
      <c r="AO130" s="2">
        <v>633.09</v>
      </c>
      <c r="AP130" s="2">
        <v>0</v>
      </c>
      <c r="AQ130" s="2">
        <v>0.92</v>
      </c>
      <c r="AR130" s="2">
        <v>0</v>
      </c>
      <c r="AS130" s="2">
        <v>0</v>
      </c>
      <c r="AT130" s="2">
        <v>70</v>
      </c>
      <c r="AU130" s="2">
        <v>10</v>
      </c>
      <c r="AV130" s="2">
        <v>1</v>
      </c>
      <c r="AW130" s="2">
        <v>1</v>
      </c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0</v>
      </c>
      <c r="BI130" s="2">
        <v>4</v>
      </c>
      <c r="BJ130" s="2" t="s">
        <v>35</v>
      </c>
      <c r="BM130" s="2">
        <v>0</v>
      </c>
      <c r="BN130" s="2">
        <v>0</v>
      </c>
      <c r="BO130" s="2" t="s">
        <v>3</v>
      </c>
      <c r="BP130" s="2">
        <v>0</v>
      </c>
      <c r="BQ130" s="2">
        <v>1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70</v>
      </c>
      <c r="CA130" s="2">
        <v>10</v>
      </c>
      <c r="CB130" s="2" t="s">
        <v>3</v>
      </c>
      <c r="CE130" s="2">
        <v>0</v>
      </c>
      <c r="CF130" s="2">
        <v>0</v>
      </c>
      <c r="CG130" s="2">
        <v>0</v>
      </c>
      <c r="CM130" s="2">
        <v>0</v>
      </c>
      <c r="CN130" s="2" t="s">
        <v>18</v>
      </c>
      <c r="CO130" s="2">
        <v>0</v>
      </c>
      <c r="CP130" s="2">
        <f t="shared" si="158"/>
        <v>665.35</v>
      </c>
      <c r="CQ130" s="2">
        <f t="shared" si="159"/>
        <v>0.61</v>
      </c>
      <c r="CR130" s="2">
        <f>(((((ET130*1.05))*BB130-((EU130*1.05))*BS130)+AE130*BS130)*AV130)</f>
        <v>0</v>
      </c>
      <c r="CS130" s="2">
        <f t="shared" si="160"/>
        <v>0</v>
      </c>
      <c r="CT130" s="2">
        <f t="shared" si="161"/>
        <v>664.74450000000002</v>
      </c>
      <c r="CU130" s="2">
        <f t="shared" si="162"/>
        <v>0</v>
      </c>
      <c r="CV130" s="2">
        <f t="shared" si="163"/>
        <v>0.96600000000000008</v>
      </c>
      <c r="CW130" s="2">
        <f t="shared" si="164"/>
        <v>0</v>
      </c>
      <c r="CX130" s="2">
        <f t="shared" si="165"/>
        <v>0</v>
      </c>
      <c r="CY130" s="2">
        <f t="shared" si="166"/>
        <v>465.31800000000004</v>
      </c>
      <c r="CZ130" s="2">
        <f t="shared" si="167"/>
        <v>66.47399999999999</v>
      </c>
      <c r="DB130" s="2">
        <v>64</v>
      </c>
      <c r="DC130" s="2" t="s">
        <v>3</v>
      </c>
      <c r="DD130" s="2" t="s">
        <v>3</v>
      </c>
      <c r="DE130" s="2" t="s">
        <v>19</v>
      </c>
      <c r="DF130" s="2" t="s">
        <v>19</v>
      </c>
      <c r="DG130" s="2" t="s">
        <v>19</v>
      </c>
      <c r="DH130" s="2" t="s">
        <v>3</v>
      </c>
      <c r="DI130" s="2" t="s">
        <v>19</v>
      </c>
      <c r="DJ130" s="2" t="s">
        <v>19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U130" s="2">
        <v>1013</v>
      </c>
      <c r="DV130" s="2" t="s">
        <v>16</v>
      </c>
      <c r="DW130" s="2" t="s">
        <v>16</v>
      </c>
      <c r="DX130" s="2">
        <v>1</v>
      </c>
      <c r="DZ130" s="2" t="s">
        <v>3</v>
      </c>
      <c r="EA130" s="2" t="s">
        <v>3</v>
      </c>
      <c r="EB130" s="2" t="s">
        <v>3</v>
      </c>
      <c r="EC130" s="2" t="s">
        <v>3</v>
      </c>
      <c r="EE130" s="2">
        <v>90740938</v>
      </c>
      <c r="EF130" s="2">
        <v>1</v>
      </c>
      <c r="EG130" s="2" t="s">
        <v>20</v>
      </c>
      <c r="EH130" s="2">
        <v>0</v>
      </c>
      <c r="EI130" s="2" t="s">
        <v>3</v>
      </c>
      <c r="EJ130" s="2">
        <v>4</v>
      </c>
      <c r="EK130" s="2">
        <v>0</v>
      </c>
      <c r="EL130" s="2" t="s">
        <v>21</v>
      </c>
      <c r="EM130" s="2" t="s">
        <v>22</v>
      </c>
      <c r="EO130" s="2" t="s">
        <v>23</v>
      </c>
      <c r="EQ130" s="2">
        <v>2360320</v>
      </c>
      <c r="ER130" s="2">
        <v>633.70000000000005</v>
      </c>
      <c r="ES130" s="2">
        <v>0.61</v>
      </c>
      <c r="ET130" s="2">
        <v>0</v>
      </c>
      <c r="EU130" s="2">
        <v>0</v>
      </c>
      <c r="EV130" s="2">
        <v>633.09</v>
      </c>
      <c r="EW130" s="2">
        <v>0.92</v>
      </c>
      <c r="EX130" s="2">
        <v>0</v>
      </c>
      <c r="EY130" s="2">
        <v>0</v>
      </c>
      <c r="FQ130" s="2">
        <v>0</v>
      </c>
      <c r="FR130" s="2">
        <v>0</v>
      </c>
      <c r="FS130" s="2">
        <v>0</v>
      </c>
      <c r="FX130" s="2">
        <v>70</v>
      </c>
      <c r="FY130" s="2">
        <v>10</v>
      </c>
      <c r="GA130" s="2" t="s">
        <v>3</v>
      </c>
      <c r="GD130" s="2">
        <v>0</v>
      </c>
      <c r="GF130" s="2">
        <v>1402171177</v>
      </c>
      <c r="GG130" s="2">
        <v>2</v>
      </c>
      <c r="GH130" s="2">
        <v>1</v>
      </c>
      <c r="GI130" s="2">
        <v>-2</v>
      </c>
      <c r="GJ130" s="2">
        <v>0</v>
      </c>
      <c r="GK130" s="2">
        <f>ROUND(R130*(R12)/100,2)</f>
        <v>0</v>
      </c>
      <c r="GL130" s="2">
        <f t="shared" si="168"/>
        <v>0</v>
      </c>
      <c r="GM130" s="2">
        <f t="shared" si="169"/>
        <v>1197.1400000000001</v>
      </c>
      <c r="GN130" s="2">
        <f t="shared" si="170"/>
        <v>0</v>
      </c>
      <c r="GO130" s="2">
        <f t="shared" si="171"/>
        <v>0</v>
      </c>
      <c r="GP130" s="2">
        <f t="shared" si="172"/>
        <v>1197.1400000000001</v>
      </c>
      <c r="GR130" s="2">
        <v>0</v>
      </c>
      <c r="GS130" s="2">
        <v>3</v>
      </c>
      <c r="GT130" s="2">
        <v>0</v>
      </c>
      <c r="GU130" s="2" t="s">
        <v>3</v>
      </c>
      <c r="GV130" s="2">
        <f t="shared" si="173"/>
        <v>0</v>
      </c>
      <c r="GW130" s="2">
        <v>1</v>
      </c>
      <c r="GX130" s="2">
        <f t="shared" si="174"/>
        <v>0</v>
      </c>
      <c r="HA130" s="2">
        <v>0</v>
      </c>
      <c r="HB130" s="2">
        <v>0</v>
      </c>
      <c r="HC130" s="2">
        <f t="shared" si="175"/>
        <v>0</v>
      </c>
      <c r="HE130" s="2" t="s">
        <v>3</v>
      </c>
      <c r="HF130" s="2" t="s">
        <v>3</v>
      </c>
      <c r="HM130" s="2" t="s">
        <v>3</v>
      </c>
      <c r="HN130" s="2" t="s">
        <v>3</v>
      </c>
      <c r="HO130" s="2" t="s">
        <v>3</v>
      </c>
      <c r="HP130" s="2" t="s">
        <v>3</v>
      </c>
      <c r="HQ130" s="2" t="s">
        <v>3</v>
      </c>
      <c r="HS130" s="2">
        <v>0</v>
      </c>
      <c r="IK130" s="2">
        <v>0</v>
      </c>
    </row>
    <row r="131" spans="1:245" x14ac:dyDescent="0.2">
      <c r="A131" s="2">
        <v>17</v>
      </c>
      <c r="B131" s="2">
        <v>1</v>
      </c>
      <c r="C131" s="2">
        <f>ROW(SmtRes!A303)</f>
        <v>303</v>
      </c>
      <c r="D131" s="2">
        <f>ROW(EtalonRes!A288)</f>
        <v>288</v>
      </c>
      <c r="E131" s="2" t="s">
        <v>3</v>
      </c>
      <c r="F131" s="2" t="s">
        <v>37</v>
      </c>
      <c r="G131" s="2" t="s">
        <v>223</v>
      </c>
      <c r="H131" s="2" t="s">
        <v>16</v>
      </c>
      <c r="I131" s="2">
        <v>3</v>
      </c>
      <c r="J131" s="2">
        <v>0</v>
      </c>
      <c r="K131" s="2">
        <v>3</v>
      </c>
      <c r="O131" s="2">
        <f t="shared" si="142"/>
        <v>1950.89</v>
      </c>
      <c r="P131" s="2">
        <f t="shared" si="143"/>
        <v>0</v>
      </c>
      <c r="Q131" s="2">
        <f t="shared" si="144"/>
        <v>0</v>
      </c>
      <c r="R131" s="2">
        <f t="shared" si="145"/>
        <v>0</v>
      </c>
      <c r="S131" s="2">
        <f t="shared" si="146"/>
        <v>1950.89</v>
      </c>
      <c r="T131" s="2">
        <f t="shared" si="147"/>
        <v>0</v>
      </c>
      <c r="U131" s="2">
        <f t="shared" si="148"/>
        <v>2.835</v>
      </c>
      <c r="V131" s="2">
        <f t="shared" si="149"/>
        <v>0</v>
      </c>
      <c r="W131" s="2">
        <f t="shared" si="150"/>
        <v>0</v>
      </c>
      <c r="X131" s="2">
        <f t="shared" si="151"/>
        <v>1365.62</v>
      </c>
      <c r="Y131" s="2">
        <f t="shared" si="152"/>
        <v>195.09</v>
      </c>
      <c r="AA131" s="2">
        <v>-1</v>
      </c>
      <c r="AB131" s="2">
        <f t="shared" si="153"/>
        <v>650.29650000000004</v>
      </c>
      <c r="AC131" s="2">
        <f t="shared" si="135"/>
        <v>0</v>
      </c>
      <c r="AD131" s="2">
        <f>ROUND(((((ET131*1.05))-((EU131*1.05)))+AE131),6)</f>
        <v>0</v>
      </c>
      <c r="AE131" s="2">
        <f t="shared" si="178"/>
        <v>0</v>
      </c>
      <c r="AF131" s="2">
        <f t="shared" si="178"/>
        <v>650.29650000000004</v>
      </c>
      <c r="AG131" s="2">
        <f t="shared" si="155"/>
        <v>0</v>
      </c>
      <c r="AH131" s="2">
        <f t="shared" si="179"/>
        <v>0.94500000000000006</v>
      </c>
      <c r="AI131" s="2">
        <f t="shared" si="179"/>
        <v>0</v>
      </c>
      <c r="AJ131" s="2">
        <f t="shared" si="157"/>
        <v>0</v>
      </c>
      <c r="AK131" s="2">
        <v>619.33000000000004</v>
      </c>
      <c r="AL131" s="2">
        <v>0</v>
      </c>
      <c r="AM131" s="2">
        <v>0</v>
      </c>
      <c r="AN131" s="2">
        <v>0</v>
      </c>
      <c r="AO131" s="2">
        <v>619.33000000000004</v>
      </c>
      <c r="AP131" s="2">
        <v>0</v>
      </c>
      <c r="AQ131" s="2">
        <v>0.9</v>
      </c>
      <c r="AR131" s="2">
        <v>0</v>
      </c>
      <c r="AS131" s="2">
        <v>0</v>
      </c>
      <c r="AT131" s="2">
        <v>70</v>
      </c>
      <c r="AU131" s="2">
        <v>10</v>
      </c>
      <c r="AV131" s="2">
        <v>1</v>
      </c>
      <c r="AW131" s="2">
        <v>1</v>
      </c>
      <c r="AZ131" s="2">
        <v>1</v>
      </c>
      <c r="BA131" s="2">
        <v>1</v>
      </c>
      <c r="BB131" s="2">
        <v>1</v>
      </c>
      <c r="BC131" s="2">
        <v>1</v>
      </c>
      <c r="BD131" s="2" t="s">
        <v>3</v>
      </c>
      <c r="BE131" s="2" t="s">
        <v>3</v>
      </c>
      <c r="BF131" s="2" t="s">
        <v>3</v>
      </c>
      <c r="BG131" s="2" t="s">
        <v>3</v>
      </c>
      <c r="BH131" s="2">
        <v>0</v>
      </c>
      <c r="BI131" s="2">
        <v>4</v>
      </c>
      <c r="BJ131" s="2" t="s">
        <v>39</v>
      </c>
      <c r="BM131" s="2">
        <v>0</v>
      </c>
      <c r="BN131" s="2">
        <v>0</v>
      </c>
      <c r="BO131" s="2" t="s">
        <v>3</v>
      </c>
      <c r="BP131" s="2">
        <v>0</v>
      </c>
      <c r="BQ131" s="2">
        <v>1</v>
      </c>
      <c r="BR131" s="2">
        <v>0</v>
      </c>
      <c r="BS131" s="2">
        <v>1</v>
      </c>
      <c r="BT131" s="2">
        <v>1</v>
      </c>
      <c r="BU131" s="2">
        <v>1</v>
      </c>
      <c r="BV131" s="2">
        <v>1</v>
      </c>
      <c r="BW131" s="2">
        <v>1</v>
      </c>
      <c r="BX131" s="2">
        <v>1</v>
      </c>
      <c r="BY131" s="2" t="s">
        <v>3</v>
      </c>
      <c r="BZ131" s="2">
        <v>70</v>
      </c>
      <c r="CA131" s="2">
        <v>10</v>
      </c>
      <c r="CB131" s="2" t="s">
        <v>3</v>
      </c>
      <c r="CE131" s="2">
        <v>0</v>
      </c>
      <c r="CF131" s="2">
        <v>0</v>
      </c>
      <c r="CG131" s="2">
        <v>0</v>
      </c>
      <c r="CM131" s="2">
        <v>0</v>
      </c>
      <c r="CN131" s="2" t="s">
        <v>18</v>
      </c>
      <c r="CO131" s="2">
        <v>0</v>
      </c>
      <c r="CP131" s="2">
        <f t="shared" si="158"/>
        <v>1950.89</v>
      </c>
      <c r="CQ131" s="2">
        <f t="shared" si="159"/>
        <v>0</v>
      </c>
      <c r="CR131" s="2">
        <f>(((((ET131*1.05))*BB131-((EU131*1.05))*BS131)+AE131*BS131)*AV131)</f>
        <v>0</v>
      </c>
      <c r="CS131" s="2">
        <f t="shared" si="160"/>
        <v>0</v>
      </c>
      <c r="CT131" s="2">
        <f t="shared" si="161"/>
        <v>650.29650000000004</v>
      </c>
      <c r="CU131" s="2">
        <f t="shared" si="162"/>
        <v>0</v>
      </c>
      <c r="CV131" s="2">
        <f t="shared" si="163"/>
        <v>0.94500000000000006</v>
      </c>
      <c r="CW131" s="2">
        <f t="shared" si="164"/>
        <v>0</v>
      </c>
      <c r="CX131" s="2">
        <f t="shared" si="165"/>
        <v>0</v>
      </c>
      <c r="CY131" s="2">
        <f t="shared" si="166"/>
        <v>1365.6230000000003</v>
      </c>
      <c r="CZ131" s="2">
        <f t="shared" si="167"/>
        <v>195.08900000000003</v>
      </c>
      <c r="DB131" s="2">
        <v>65</v>
      </c>
      <c r="DC131" s="2" t="s">
        <v>3</v>
      </c>
      <c r="DD131" s="2" t="s">
        <v>3</v>
      </c>
      <c r="DE131" s="2" t="s">
        <v>19</v>
      </c>
      <c r="DF131" s="2" t="s">
        <v>19</v>
      </c>
      <c r="DG131" s="2" t="s">
        <v>19</v>
      </c>
      <c r="DH131" s="2" t="s">
        <v>3</v>
      </c>
      <c r="DI131" s="2" t="s">
        <v>19</v>
      </c>
      <c r="DJ131" s="2" t="s">
        <v>19</v>
      </c>
      <c r="DK131" s="2" t="s">
        <v>3</v>
      </c>
      <c r="DL131" s="2" t="s">
        <v>3</v>
      </c>
      <c r="DM131" s="2" t="s">
        <v>3</v>
      </c>
      <c r="DN131" s="2">
        <v>0</v>
      </c>
      <c r="DO131" s="2">
        <v>0</v>
      </c>
      <c r="DP131" s="2">
        <v>1</v>
      </c>
      <c r="DQ131" s="2">
        <v>1</v>
      </c>
      <c r="DU131" s="2">
        <v>1013</v>
      </c>
      <c r="DV131" s="2" t="s">
        <v>16</v>
      </c>
      <c r="DW131" s="2" t="s">
        <v>16</v>
      </c>
      <c r="DX131" s="2">
        <v>1</v>
      </c>
      <c r="DZ131" s="2" t="s">
        <v>3</v>
      </c>
      <c r="EA131" s="2" t="s">
        <v>3</v>
      </c>
      <c r="EB131" s="2" t="s">
        <v>3</v>
      </c>
      <c r="EC131" s="2" t="s">
        <v>3</v>
      </c>
      <c r="EE131" s="2">
        <v>90740938</v>
      </c>
      <c r="EF131" s="2">
        <v>1</v>
      </c>
      <c r="EG131" s="2" t="s">
        <v>20</v>
      </c>
      <c r="EH131" s="2">
        <v>0</v>
      </c>
      <c r="EI131" s="2" t="s">
        <v>3</v>
      </c>
      <c r="EJ131" s="2">
        <v>4</v>
      </c>
      <c r="EK131" s="2">
        <v>0</v>
      </c>
      <c r="EL131" s="2" t="s">
        <v>21</v>
      </c>
      <c r="EM131" s="2" t="s">
        <v>22</v>
      </c>
      <c r="EO131" s="2" t="s">
        <v>23</v>
      </c>
      <c r="EQ131" s="2">
        <v>2360320</v>
      </c>
      <c r="ER131" s="2">
        <v>619.33000000000004</v>
      </c>
      <c r="ES131" s="2">
        <v>0</v>
      </c>
      <c r="ET131" s="2">
        <v>0</v>
      </c>
      <c r="EU131" s="2">
        <v>0</v>
      </c>
      <c r="EV131" s="2">
        <v>619.33000000000004</v>
      </c>
      <c r="EW131" s="2">
        <v>0.9</v>
      </c>
      <c r="EX131" s="2">
        <v>0</v>
      </c>
      <c r="EY131" s="2">
        <v>0</v>
      </c>
      <c r="FQ131" s="2">
        <v>0</v>
      </c>
      <c r="FR131" s="2">
        <v>0</v>
      </c>
      <c r="FS131" s="2">
        <v>0</v>
      </c>
      <c r="FX131" s="2">
        <v>70</v>
      </c>
      <c r="FY131" s="2">
        <v>10</v>
      </c>
      <c r="GA131" s="2" t="s">
        <v>3</v>
      </c>
      <c r="GD131" s="2">
        <v>0</v>
      </c>
      <c r="GF131" s="2">
        <v>1090778068</v>
      </c>
      <c r="GG131" s="2">
        <v>2</v>
      </c>
      <c r="GH131" s="2">
        <v>1</v>
      </c>
      <c r="GI131" s="2">
        <v>-2</v>
      </c>
      <c r="GJ131" s="2">
        <v>0</v>
      </c>
      <c r="GK131" s="2">
        <f>ROUND(R131*(R12)/100,2)</f>
        <v>0</v>
      </c>
      <c r="GL131" s="2">
        <f t="shared" si="168"/>
        <v>0</v>
      </c>
      <c r="GM131" s="2">
        <f t="shared" si="169"/>
        <v>3511.6</v>
      </c>
      <c r="GN131" s="2">
        <f t="shared" si="170"/>
        <v>0</v>
      </c>
      <c r="GO131" s="2">
        <f t="shared" si="171"/>
        <v>0</v>
      </c>
      <c r="GP131" s="2">
        <f t="shared" si="172"/>
        <v>3511.6</v>
      </c>
      <c r="GR131" s="2">
        <v>0</v>
      </c>
      <c r="GS131" s="2">
        <v>3</v>
      </c>
      <c r="GT131" s="2">
        <v>0</v>
      </c>
      <c r="GU131" s="2" t="s">
        <v>3</v>
      </c>
      <c r="GV131" s="2">
        <f t="shared" si="173"/>
        <v>0</v>
      </c>
      <c r="GW131" s="2">
        <v>1</v>
      </c>
      <c r="GX131" s="2">
        <f t="shared" si="174"/>
        <v>0</v>
      </c>
      <c r="HA131" s="2">
        <v>0</v>
      </c>
      <c r="HB131" s="2">
        <v>0</v>
      </c>
      <c r="HC131" s="2">
        <f t="shared" si="175"/>
        <v>0</v>
      </c>
      <c r="HE131" s="2" t="s">
        <v>3</v>
      </c>
      <c r="HF131" s="2" t="s">
        <v>3</v>
      </c>
      <c r="HM131" s="2" t="s">
        <v>3</v>
      </c>
      <c r="HN131" s="2" t="s">
        <v>3</v>
      </c>
      <c r="HO131" s="2" t="s">
        <v>3</v>
      </c>
      <c r="HP131" s="2" t="s">
        <v>3</v>
      </c>
      <c r="HQ131" s="2" t="s">
        <v>3</v>
      </c>
      <c r="HS131" s="2">
        <v>0</v>
      </c>
      <c r="IK131" s="2">
        <v>0</v>
      </c>
    </row>
    <row r="132" spans="1:245" x14ac:dyDescent="0.2">
      <c r="A132" s="2">
        <v>18</v>
      </c>
      <c r="B132" s="2">
        <v>1</v>
      </c>
      <c r="C132" s="2">
        <v>303</v>
      </c>
      <c r="E132" s="2" t="s">
        <v>3</v>
      </c>
      <c r="F132" s="2" t="s">
        <v>41</v>
      </c>
      <c r="G132" s="2" t="s">
        <v>42</v>
      </c>
      <c r="H132" s="2" t="s">
        <v>43</v>
      </c>
      <c r="I132" s="2">
        <f>I131*J132</f>
        <v>5.4</v>
      </c>
      <c r="J132" s="2">
        <v>1.8</v>
      </c>
      <c r="K132" s="2">
        <v>1.8</v>
      </c>
      <c r="O132" s="2">
        <f t="shared" si="142"/>
        <v>4746.55</v>
      </c>
      <c r="P132" s="2">
        <f t="shared" si="143"/>
        <v>4746.55</v>
      </c>
      <c r="Q132" s="2">
        <f t="shared" si="144"/>
        <v>0</v>
      </c>
      <c r="R132" s="2">
        <f t="shared" si="145"/>
        <v>0</v>
      </c>
      <c r="S132" s="2">
        <f t="shared" si="146"/>
        <v>0</v>
      </c>
      <c r="T132" s="2">
        <f t="shared" si="147"/>
        <v>0</v>
      </c>
      <c r="U132" s="2">
        <f t="shared" si="148"/>
        <v>0</v>
      </c>
      <c r="V132" s="2">
        <f t="shared" si="149"/>
        <v>0</v>
      </c>
      <c r="W132" s="2">
        <f t="shared" si="150"/>
        <v>0</v>
      </c>
      <c r="X132" s="2">
        <f t="shared" si="151"/>
        <v>0</v>
      </c>
      <c r="Y132" s="2">
        <f t="shared" si="152"/>
        <v>0</v>
      </c>
      <c r="AA132" s="2">
        <v>-1</v>
      </c>
      <c r="AB132" s="2">
        <f t="shared" si="153"/>
        <v>878.99</v>
      </c>
      <c r="AC132" s="2">
        <f t="shared" si="135"/>
        <v>878.99</v>
      </c>
      <c r="AD132" s="2">
        <f>ROUND((((ET132)-(EU132))+AE132),6)</f>
        <v>0</v>
      </c>
      <c r="AE132" s="2">
        <f>ROUND((EU132),6)</f>
        <v>0</v>
      </c>
      <c r="AF132" s="2">
        <f>ROUND((EV132),6)</f>
        <v>0</v>
      </c>
      <c r="AG132" s="2">
        <f t="shared" si="155"/>
        <v>0</v>
      </c>
      <c r="AH132" s="2">
        <f>(EW132)</f>
        <v>0</v>
      </c>
      <c r="AI132" s="2">
        <f>(EX132)</f>
        <v>0</v>
      </c>
      <c r="AJ132" s="2">
        <f t="shared" si="157"/>
        <v>0</v>
      </c>
      <c r="AK132" s="2">
        <v>878.99</v>
      </c>
      <c r="AL132" s="2">
        <v>878.99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70</v>
      </c>
      <c r="AU132" s="2">
        <v>10</v>
      </c>
      <c r="AV132" s="2">
        <v>1</v>
      </c>
      <c r="AW132" s="2">
        <v>1</v>
      </c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3</v>
      </c>
      <c r="BI132" s="2">
        <v>4</v>
      </c>
      <c r="BJ132" s="2" t="s">
        <v>44</v>
      </c>
      <c r="BM132" s="2">
        <v>0</v>
      </c>
      <c r="BN132" s="2">
        <v>0</v>
      </c>
      <c r="BO132" s="2" t="s">
        <v>3</v>
      </c>
      <c r="BP132" s="2">
        <v>0</v>
      </c>
      <c r="BQ132" s="2">
        <v>1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70</v>
      </c>
      <c r="CA132" s="2">
        <v>10</v>
      </c>
      <c r="CB132" s="2" t="s">
        <v>3</v>
      </c>
      <c r="CE132" s="2">
        <v>0</v>
      </c>
      <c r="CF132" s="2">
        <v>0</v>
      </c>
      <c r="CG132" s="2">
        <v>0</v>
      </c>
      <c r="CM132" s="2">
        <v>0</v>
      </c>
      <c r="CN132" s="2" t="s">
        <v>3</v>
      </c>
      <c r="CO132" s="2">
        <v>0</v>
      </c>
      <c r="CP132" s="2">
        <f t="shared" si="158"/>
        <v>4746.55</v>
      </c>
      <c r="CQ132" s="2">
        <f t="shared" si="159"/>
        <v>878.99</v>
      </c>
      <c r="CR132" s="2">
        <f>((((ET132)*BB132-(EU132)*BS132)+AE132*BS132)*AV132)</f>
        <v>0</v>
      </c>
      <c r="CS132" s="2">
        <f t="shared" si="160"/>
        <v>0</v>
      </c>
      <c r="CT132" s="2">
        <f t="shared" si="161"/>
        <v>0</v>
      </c>
      <c r="CU132" s="2">
        <f t="shared" si="162"/>
        <v>0</v>
      </c>
      <c r="CV132" s="2">
        <f t="shared" si="163"/>
        <v>0</v>
      </c>
      <c r="CW132" s="2">
        <f t="shared" si="164"/>
        <v>0</v>
      </c>
      <c r="CX132" s="2">
        <f t="shared" si="165"/>
        <v>0</v>
      </c>
      <c r="CY132" s="2">
        <f t="shared" si="166"/>
        <v>0</v>
      </c>
      <c r="CZ132" s="2">
        <f t="shared" si="167"/>
        <v>0</v>
      </c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U132" s="2">
        <v>1009</v>
      </c>
      <c r="DV132" s="2" t="s">
        <v>43</v>
      </c>
      <c r="DW132" s="2" t="s">
        <v>43</v>
      </c>
      <c r="DX132" s="2">
        <v>1</v>
      </c>
      <c r="DZ132" s="2" t="s">
        <v>3</v>
      </c>
      <c r="EA132" s="2" t="s">
        <v>3</v>
      </c>
      <c r="EB132" s="2" t="s">
        <v>3</v>
      </c>
      <c r="EC132" s="2" t="s">
        <v>3</v>
      </c>
      <c r="EE132" s="2">
        <v>90740938</v>
      </c>
      <c r="EF132" s="2">
        <v>1</v>
      </c>
      <c r="EG132" s="2" t="s">
        <v>20</v>
      </c>
      <c r="EH132" s="2">
        <v>0</v>
      </c>
      <c r="EI132" s="2" t="s">
        <v>3</v>
      </c>
      <c r="EJ132" s="2">
        <v>4</v>
      </c>
      <c r="EK132" s="2">
        <v>0</v>
      </c>
      <c r="EL132" s="2" t="s">
        <v>21</v>
      </c>
      <c r="EM132" s="2" t="s">
        <v>22</v>
      </c>
      <c r="EO132" s="2" t="s">
        <v>3</v>
      </c>
      <c r="EQ132" s="2">
        <v>2360320</v>
      </c>
      <c r="ER132" s="2">
        <v>878.99</v>
      </c>
      <c r="ES132" s="2">
        <v>878.99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FQ132" s="2">
        <v>0</v>
      </c>
      <c r="FR132" s="2">
        <v>0</v>
      </c>
      <c r="FS132" s="2">
        <v>0</v>
      </c>
      <c r="FX132" s="2">
        <v>70</v>
      </c>
      <c r="FY132" s="2">
        <v>10</v>
      </c>
      <c r="GA132" s="2" t="s">
        <v>3</v>
      </c>
      <c r="GD132" s="2">
        <v>0</v>
      </c>
      <c r="GF132" s="2">
        <v>930069253</v>
      </c>
      <c r="GG132" s="2">
        <v>2</v>
      </c>
      <c r="GH132" s="2">
        <v>1</v>
      </c>
      <c r="GI132" s="2">
        <v>-2</v>
      </c>
      <c r="GJ132" s="2">
        <v>0</v>
      </c>
      <c r="GK132" s="2">
        <f>ROUND(R132*(R12)/100,2)</f>
        <v>0</v>
      </c>
      <c r="GL132" s="2">
        <f t="shared" si="168"/>
        <v>0</v>
      </c>
      <c r="GM132" s="2">
        <f t="shared" si="169"/>
        <v>4746.55</v>
      </c>
      <c r="GN132" s="2">
        <f t="shared" si="170"/>
        <v>0</v>
      </c>
      <c r="GO132" s="2">
        <f t="shared" si="171"/>
        <v>0</v>
      </c>
      <c r="GP132" s="2">
        <f t="shared" si="172"/>
        <v>4746.55</v>
      </c>
      <c r="GR132" s="2">
        <v>0</v>
      </c>
      <c r="GS132" s="2">
        <v>3</v>
      </c>
      <c r="GT132" s="2">
        <v>0</v>
      </c>
      <c r="GU132" s="2" t="s">
        <v>3</v>
      </c>
      <c r="GV132" s="2">
        <f t="shared" si="173"/>
        <v>0</v>
      </c>
      <c r="GW132" s="2">
        <v>1</v>
      </c>
      <c r="GX132" s="2">
        <f t="shared" si="174"/>
        <v>0</v>
      </c>
      <c r="HA132" s="2">
        <v>0</v>
      </c>
      <c r="HB132" s="2">
        <v>0</v>
      </c>
      <c r="HC132" s="2">
        <f t="shared" si="175"/>
        <v>0</v>
      </c>
      <c r="HE132" s="2" t="s">
        <v>3</v>
      </c>
      <c r="HF132" s="2" t="s">
        <v>3</v>
      </c>
      <c r="HM132" s="2" t="s">
        <v>3</v>
      </c>
      <c r="HN132" s="2" t="s">
        <v>3</v>
      </c>
      <c r="HO132" s="2" t="s">
        <v>3</v>
      </c>
      <c r="HP132" s="2" t="s">
        <v>3</v>
      </c>
      <c r="HQ132" s="2" t="s">
        <v>3</v>
      </c>
      <c r="HS132" s="2">
        <v>0</v>
      </c>
      <c r="IK132" s="2">
        <v>0</v>
      </c>
    </row>
    <row r="133" spans="1:245" x14ac:dyDescent="0.2">
      <c r="A133" s="2">
        <v>17</v>
      </c>
      <c r="B133" s="2">
        <v>1</v>
      </c>
      <c r="C133" s="2">
        <f>ROW(SmtRes!A313)</f>
        <v>313</v>
      </c>
      <c r="D133" s="2">
        <f>ROW(EtalonRes!A297)</f>
        <v>297</v>
      </c>
      <c r="E133" s="2" t="s">
        <v>3</v>
      </c>
      <c r="F133" s="2" t="s">
        <v>46</v>
      </c>
      <c r="G133" s="2" t="s">
        <v>224</v>
      </c>
      <c r="H133" s="2" t="s">
        <v>48</v>
      </c>
      <c r="I133" s="2">
        <f>ROUND(1,9)</f>
        <v>1</v>
      </c>
      <c r="J133" s="2">
        <v>0</v>
      </c>
      <c r="K133" s="2">
        <f>ROUND(1,9)</f>
        <v>1</v>
      </c>
      <c r="O133" s="2">
        <f t="shared" si="142"/>
        <v>32031.27</v>
      </c>
      <c r="P133" s="2">
        <f t="shared" si="143"/>
        <v>7153.67</v>
      </c>
      <c r="Q133" s="2">
        <f t="shared" si="144"/>
        <v>0</v>
      </c>
      <c r="R133" s="2">
        <f t="shared" si="145"/>
        <v>0</v>
      </c>
      <c r="S133" s="2">
        <f t="shared" si="146"/>
        <v>24877.599999999999</v>
      </c>
      <c r="T133" s="2">
        <f t="shared" si="147"/>
        <v>0</v>
      </c>
      <c r="U133" s="2">
        <f t="shared" si="148"/>
        <v>38.85</v>
      </c>
      <c r="V133" s="2">
        <f t="shared" si="149"/>
        <v>0</v>
      </c>
      <c r="W133" s="2">
        <f t="shared" si="150"/>
        <v>0</v>
      </c>
      <c r="X133" s="2">
        <f t="shared" si="151"/>
        <v>17414.32</v>
      </c>
      <c r="Y133" s="2">
        <f t="shared" si="152"/>
        <v>2487.7600000000002</v>
      </c>
      <c r="AA133" s="2">
        <v>-1</v>
      </c>
      <c r="AB133" s="2">
        <f t="shared" si="153"/>
        <v>32031.267500000002</v>
      </c>
      <c r="AC133" s="2">
        <f t="shared" si="135"/>
        <v>7153.67</v>
      </c>
      <c r="AD133" s="2">
        <f>ROUND(((((ET133*1.05))-((EU133*1.05)))+AE133),6)</f>
        <v>0</v>
      </c>
      <c r="AE133" s="2">
        <f>ROUND(((EU133*1.05)),6)</f>
        <v>0</v>
      </c>
      <c r="AF133" s="2">
        <f>ROUND(((EV133*1.05)),6)</f>
        <v>24877.5975</v>
      </c>
      <c r="AG133" s="2">
        <f t="shared" si="155"/>
        <v>0</v>
      </c>
      <c r="AH133" s="2">
        <f>((EW133*1.05))</f>
        <v>38.85</v>
      </c>
      <c r="AI133" s="2">
        <f>((EX133*1.05))</f>
        <v>0</v>
      </c>
      <c r="AJ133" s="2">
        <f t="shared" si="157"/>
        <v>0</v>
      </c>
      <c r="AK133" s="2">
        <v>30846.62</v>
      </c>
      <c r="AL133" s="2">
        <v>7153.67</v>
      </c>
      <c r="AM133" s="2">
        <v>0</v>
      </c>
      <c r="AN133" s="2">
        <v>0</v>
      </c>
      <c r="AO133" s="2">
        <v>23692.95</v>
      </c>
      <c r="AP133" s="2">
        <v>0</v>
      </c>
      <c r="AQ133" s="2">
        <v>37</v>
      </c>
      <c r="AR133" s="2">
        <v>0</v>
      </c>
      <c r="AS133" s="2">
        <v>0</v>
      </c>
      <c r="AT133" s="2">
        <v>70</v>
      </c>
      <c r="AU133" s="2">
        <v>10</v>
      </c>
      <c r="AV133" s="2">
        <v>1</v>
      </c>
      <c r="AW133" s="2">
        <v>1</v>
      </c>
      <c r="AZ133" s="2">
        <v>1</v>
      </c>
      <c r="BA133" s="2">
        <v>1</v>
      </c>
      <c r="BB133" s="2">
        <v>1</v>
      </c>
      <c r="BC133" s="2">
        <v>1</v>
      </c>
      <c r="BD133" s="2" t="s">
        <v>3</v>
      </c>
      <c r="BE133" s="2" t="s">
        <v>3</v>
      </c>
      <c r="BF133" s="2" t="s">
        <v>3</v>
      </c>
      <c r="BG133" s="2" t="s">
        <v>3</v>
      </c>
      <c r="BH133" s="2">
        <v>0</v>
      </c>
      <c r="BI133" s="2">
        <v>4</v>
      </c>
      <c r="BJ133" s="2" t="s">
        <v>49</v>
      </c>
      <c r="BM133" s="2">
        <v>0</v>
      </c>
      <c r="BN133" s="2">
        <v>0</v>
      </c>
      <c r="BO133" s="2" t="s">
        <v>3</v>
      </c>
      <c r="BP133" s="2">
        <v>0</v>
      </c>
      <c r="BQ133" s="2">
        <v>1</v>
      </c>
      <c r="BR133" s="2">
        <v>0</v>
      </c>
      <c r="BS133" s="2">
        <v>1</v>
      </c>
      <c r="BT133" s="2">
        <v>1</v>
      </c>
      <c r="BU133" s="2">
        <v>1</v>
      </c>
      <c r="BV133" s="2">
        <v>1</v>
      </c>
      <c r="BW133" s="2">
        <v>1</v>
      </c>
      <c r="BX133" s="2">
        <v>1</v>
      </c>
      <c r="BY133" s="2" t="s">
        <v>3</v>
      </c>
      <c r="BZ133" s="2">
        <v>70</v>
      </c>
      <c r="CA133" s="2">
        <v>10</v>
      </c>
      <c r="CB133" s="2" t="s">
        <v>3</v>
      </c>
      <c r="CE133" s="2">
        <v>0</v>
      </c>
      <c r="CF133" s="2">
        <v>0</v>
      </c>
      <c r="CG133" s="2">
        <v>0</v>
      </c>
      <c r="CM133" s="2">
        <v>0</v>
      </c>
      <c r="CN133" s="2" t="s">
        <v>18</v>
      </c>
      <c r="CO133" s="2">
        <v>0</v>
      </c>
      <c r="CP133" s="2">
        <f t="shared" si="158"/>
        <v>32031.269999999997</v>
      </c>
      <c r="CQ133" s="2">
        <f t="shared" si="159"/>
        <v>7153.67</v>
      </c>
      <c r="CR133" s="2">
        <f>(((((ET133*1.05))*BB133-((EU133*1.05))*BS133)+AE133*BS133)*AV133)</f>
        <v>0</v>
      </c>
      <c r="CS133" s="2">
        <f t="shared" si="160"/>
        <v>0</v>
      </c>
      <c r="CT133" s="2">
        <f t="shared" si="161"/>
        <v>24877.5975</v>
      </c>
      <c r="CU133" s="2">
        <f t="shared" si="162"/>
        <v>0</v>
      </c>
      <c r="CV133" s="2">
        <f t="shared" si="163"/>
        <v>38.85</v>
      </c>
      <c r="CW133" s="2">
        <f t="shared" si="164"/>
        <v>0</v>
      </c>
      <c r="CX133" s="2">
        <f t="shared" si="165"/>
        <v>0</v>
      </c>
      <c r="CY133" s="2">
        <f t="shared" si="166"/>
        <v>17414.32</v>
      </c>
      <c r="CZ133" s="2">
        <f t="shared" si="167"/>
        <v>2487.7600000000002</v>
      </c>
      <c r="DB133" s="2">
        <v>66</v>
      </c>
      <c r="DC133" s="2" t="s">
        <v>3</v>
      </c>
      <c r="DD133" s="2" t="s">
        <v>3</v>
      </c>
      <c r="DE133" s="2" t="s">
        <v>19</v>
      </c>
      <c r="DF133" s="2" t="s">
        <v>19</v>
      </c>
      <c r="DG133" s="2" t="s">
        <v>19</v>
      </c>
      <c r="DH133" s="2" t="s">
        <v>3</v>
      </c>
      <c r="DI133" s="2" t="s">
        <v>19</v>
      </c>
      <c r="DJ133" s="2" t="s">
        <v>19</v>
      </c>
      <c r="DK133" s="2" t="s">
        <v>3</v>
      </c>
      <c r="DL133" s="2" t="s">
        <v>3</v>
      </c>
      <c r="DM133" s="2" t="s">
        <v>3</v>
      </c>
      <c r="DN133" s="2">
        <v>0</v>
      </c>
      <c r="DO133" s="2">
        <v>0</v>
      </c>
      <c r="DP133" s="2">
        <v>1</v>
      </c>
      <c r="DQ133" s="2">
        <v>1</v>
      </c>
      <c r="DU133" s="2">
        <v>1010</v>
      </c>
      <c r="DV133" s="2" t="s">
        <v>48</v>
      </c>
      <c r="DW133" s="2" t="s">
        <v>48</v>
      </c>
      <c r="DX133" s="2">
        <v>1</v>
      </c>
      <c r="DZ133" s="2" t="s">
        <v>3</v>
      </c>
      <c r="EA133" s="2" t="s">
        <v>3</v>
      </c>
      <c r="EB133" s="2" t="s">
        <v>3</v>
      </c>
      <c r="EC133" s="2" t="s">
        <v>3</v>
      </c>
      <c r="EE133" s="2">
        <v>90740938</v>
      </c>
      <c r="EF133" s="2">
        <v>1</v>
      </c>
      <c r="EG133" s="2" t="s">
        <v>20</v>
      </c>
      <c r="EH133" s="2">
        <v>0</v>
      </c>
      <c r="EI133" s="2" t="s">
        <v>3</v>
      </c>
      <c r="EJ133" s="2">
        <v>4</v>
      </c>
      <c r="EK133" s="2">
        <v>0</v>
      </c>
      <c r="EL133" s="2" t="s">
        <v>21</v>
      </c>
      <c r="EM133" s="2" t="s">
        <v>22</v>
      </c>
      <c r="EO133" s="2" t="s">
        <v>23</v>
      </c>
      <c r="EQ133" s="2">
        <v>2098176</v>
      </c>
      <c r="ER133" s="2">
        <v>30846.62</v>
      </c>
      <c r="ES133" s="2">
        <v>7153.67</v>
      </c>
      <c r="ET133" s="2">
        <v>0</v>
      </c>
      <c r="EU133" s="2">
        <v>0</v>
      </c>
      <c r="EV133" s="2">
        <v>23692.95</v>
      </c>
      <c r="EW133" s="2">
        <v>37</v>
      </c>
      <c r="EX133" s="2">
        <v>0</v>
      </c>
      <c r="EY133" s="2">
        <v>0</v>
      </c>
      <c r="FQ133" s="2">
        <v>0</v>
      </c>
      <c r="FR133" s="2">
        <v>0</v>
      </c>
      <c r="FS133" s="2">
        <v>0</v>
      </c>
      <c r="FX133" s="2">
        <v>70</v>
      </c>
      <c r="FY133" s="2">
        <v>10</v>
      </c>
      <c r="GA133" s="2" t="s">
        <v>3</v>
      </c>
      <c r="GD133" s="2">
        <v>0</v>
      </c>
      <c r="GF133" s="2">
        <v>-1705449316</v>
      </c>
      <c r="GG133" s="2">
        <v>2</v>
      </c>
      <c r="GH133" s="2">
        <v>1</v>
      </c>
      <c r="GI133" s="2">
        <v>-2</v>
      </c>
      <c r="GJ133" s="2">
        <v>0</v>
      </c>
      <c r="GK133" s="2">
        <f>ROUND(R133*(R12)/100,2)</f>
        <v>0</v>
      </c>
      <c r="GL133" s="2">
        <f t="shared" si="168"/>
        <v>0</v>
      </c>
      <c r="GM133" s="2">
        <f t="shared" si="169"/>
        <v>51933.35</v>
      </c>
      <c r="GN133" s="2">
        <f t="shared" si="170"/>
        <v>0</v>
      </c>
      <c r="GO133" s="2">
        <f t="shared" si="171"/>
        <v>0</v>
      </c>
      <c r="GP133" s="2">
        <f t="shared" si="172"/>
        <v>51933.35</v>
      </c>
      <c r="GR133" s="2">
        <v>0</v>
      </c>
      <c r="GS133" s="2">
        <v>3</v>
      </c>
      <c r="GT133" s="2">
        <v>0</v>
      </c>
      <c r="GU133" s="2" t="s">
        <v>3</v>
      </c>
      <c r="GV133" s="2">
        <f t="shared" si="173"/>
        <v>0</v>
      </c>
      <c r="GW133" s="2">
        <v>1</v>
      </c>
      <c r="GX133" s="2">
        <f t="shared" si="174"/>
        <v>0</v>
      </c>
      <c r="HA133" s="2">
        <v>0</v>
      </c>
      <c r="HB133" s="2">
        <v>0</v>
      </c>
      <c r="HC133" s="2">
        <f t="shared" si="175"/>
        <v>0</v>
      </c>
      <c r="HE133" s="2" t="s">
        <v>3</v>
      </c>
      <c r="HF133" s="2" t="s">
        <v>3</v>
      </c>
      <c r="HM133" s="2" t="s">
        <v>3</v>
      </c>
      <c r="HN133" s="2" t="s">
        <v>3</v>
      </c>
      <c r="HO133" s="2" t="s">
        <v>3</v>
      </c>
      <c r="HP133" s="2" t="s">
        <v>3</v>
      </c>
      <c r="HQ133" s="2" t="s">
        <v>3</v>
      </c>
      <c r="HS133" s="2">
        <v>0</v>
      </c>
      <c r="IK133" s="2">
        <v>0</v>
      </c>
    </row>
    <row r="134" spans="1:245" x14ac:dyDescent="0.2">
      <c r="A134" s="2">
        <v>18</v>
      </c>
      <c r="B134" s="2">
        <v>1</v>
      </c>
      <c r="C134" s="2">
        <v>313</v>
      </c>
      <c r="E134" s="2" t="s">
        <v>3</v>
      </c>
      <c r="F134" s="2" t="s">
        <v>120</v>
      </c>
      <c r="G134" s="2" t="s">
        <v>121</v>
      </c>
      <c r="H134" s="2" t="s">
        <v>57</v>
      </c>
      <c r="I134" s="2">
        <f>I133*J134</f>
        <v>1</v>
      </c>
      <c r="J134" s="2">
        <v>1</v>
      </c>
      <c r="K134" s="2">
        <v>1</v>
      </c>
      <c r="O134" s="2">
        <f t="shared" si="142"/>
        <v>1663.77</v>
      </c>
      <c r="P134" s="2">
        <f t="shared" si="143"/>
        <v>1663.77</v>
      </c>
      <c r="Q134" s="2">
        <f t="shared" si="144"/>
        <v>0</v>
      </c>
      <c r="R134" s="2">
        <f t="shared" si="145"/>
        <v>0</v>
      </c>
      <c r="S134" s="2">
        <f t="shared" si="146"/>
        <v>0</v>
      </c>
      <c r="T134" s="2">
        <f t="shared" si="147"/>
        <v>0</v>
      </c>
      <c r="U134" s="2">
        <f t="shared" si="148"/>
        <v>0</v>
      </c>
      <c r="V134" s="2">
        <f t="shared" si="149"/>
        <v>0</v>
      </c>
      <c r="W134" s="2">
        <f t="shared" si="150"/>
        <v>0</v>
      </c>
      <c r="X134" s="2">
        <f t="shared" si="151"/>
        <v>0</v>
      </c>
      <c r="Y134" s="2">
        <f t="shared" si="152"/>
        <v>0</v>
      </c>
      <c r="AA134" s="2">
        <v>-1</v>
      </c>
      <c r="AB134" s="2">
        <f t="shared" si="153"/>
        <v>1663.77</v>
      </c>
      <c r="AC134" s="2">
        <f t="shared" si="135"/>
        <v>1663.77</v>
      </c>
      <c r="AD134" s="2">
        <f>ROUND((((ET134)-(EU134))+AE134),6)</f>
        <v>0</v>
      </c>
      <c r="AE134" s="2">
        <f>ROUND((EU134),6)</f>
        <v>0</v>
      </c>
      <c r="AF134" s="2">
        <f>ROUND((EV134),6)</f>
        <v>0</v>
      </c>
      <c r="AG134" s="2">
        <f t="shared" si="155"/>
        <v>0</v>
      </c>
      <c r="AH134" s="2">
        <f>(EW134)</f>
        <v>0</v>
      </c>
      <c r="AI134" s="2">
        <f>(EX134)</f>
        <v>0</v>
      </c>
      <c r="AJ134" s="2">
        <f t="shared" si="157"/>
        <v>0</v>
      </c>
      <c r="AK134" s="2">
        <v>1663.77</v>
      </c>
      <c r="AL134" s="2">
        <v>1663.77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70</v>
      </c>
      <c r="AU134" s="2">
        <v>10</v>
      </c>
      <c r="AV134" s="2">
        <v>1</v>
      </c>
      <c r="AW134" s="2">
        <v>1</v>
      </c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4</v>
      </c>
      <c r="BJ134" s="2" t="s">
        <v>3</v>
      </c>
      <c r="BM134" s="2">
        <v>0</v>
      </c>
      <c r="BN134" s="2">
        <v>0</v>
      </c>
      <c r="BO134" s="2" t="s">
        <v>3</v>
      </c>
      <c r="BP134" s="2">
        <v>0</v>
      </c>
      <c r="BQ134" s="2">
        <v>1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70</v>
      </c>
      <c r="CA134" s="2">
        <v>10</v>
      </c>
      <c r="CB134" s="2" t="s">
        <v>3</v>
      </c>
      <c r="CE134" s="2">
        <v>0</v>
      </c>
      <c r="CF134" s="2">
        <v>0</v>
      </c>
      <c r="CG134" s="2">
        <v>0</v>
      </c>
      <c r="CM134" s="2">
        <v>0</v>
      </c>
      <c r="CN134" s="2" t="s">
        <v>3</v>
      </c>
      <c r="CO134" s="2">
        <v>0</v>
      </c>
      <c r="CP134" s="2">
        <f t="shared" si="158"/>
        <v>1663.77</v>
      </c>
      <c r="CQ134" s="2">
        <f t="shared" si="159"/>
        <v>1663.77</v>
      </c>
      <c r="CR134" s="2">
        <f>((((ET134)*BB134-(EU134)*BS134)+AE134*BS134)*AV134)</f>
        <v>0</v>
      </c>
      <c r="CS134" s="2">
        <f t="shared" si="160"/>
        <v>0</v>
      </c>
      <c r="CT134" s="2">
        <f t="shared" si="161"/>
        <v>0</v>
      </c>
      <c r="CU134" s="2">
        <f t="shared" si="162"/>
        <v>0</v>
      </c>
      <c r="CV134" s="2">
        <f t="shared" si="163"/>
        <v>0</v>
      </c>
      <c r="CW134" s="2">
        <f t="shared" si="164"/>
        <v>0</v>
      </c>
      <c r="CX134" s="2">
        <f t="shared" si="165"/>
        <v>0</v>
      </c>
      <c r="CY134" s="2">
        <f t="shared" si="166"/>
        <v>0</v>
      </c>
      <c r="CZ134" s="2">
        <f t="shared" si="167"/>
        <v>0</v>
      </c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U134" s="2">
        <v>1013</v>
      </c>
      <c r="DV134" s="2" t="s">
        <v>57</v>
      </c>
      <c r="DW134" s="2" t="s">
        <v>57</v>
      </c>
      <c r="DX134" s="2">
        <v>1</v>
      </c>
      <c r="DZ134" s="2" t="s">
        <v>3</v>
      </c>
      <c r="EA134" s="2" t="s">
        <v>3</v>
      </c>
      <c r="EB134" s="2" t="s">
        <v>3</v>
      </c>
      <c r="EC134" s="2" t="s">
        <v>3</v>
      </c>
      <c r="EE134" s="2">
        <v>90740938</v>
      </c>
      <c r="EF134" s="2">
        <v>1</v>
      </c>
      <c r="EG134" s="2" t="s">
        <v>20</v>
      </c>
      <c r="EH134" s="2">
        <v>0</v>
      </c>
      <c r="EI134" s="2" t="s">
        <v>3</v>
      </c>
      <c r="EJ134" s="2">
        <v>4</v>
      </c>
      <c r="EK134" s="2">
        <v>0</v>
      </c>
      <c r="EL134" s="2" t="s">
        <v>21</v>
      </c>
      <c r="EM134" s="2" t="s">
        <v>22</v>
      </c>
      <c r="EO134" s="2" t="s">
        <v>3</v>
      </c>
      <c r="EQ134" s="2">
        <v>1024</v>
      </c>
      <c r="ER134" s="2">
        <v>1663.77</v>
      </c>
      <c r="ES134" s="2">
        <v>1663.77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Z134" s="2">
        <v>5</v>
      </c>
      <c r="FC134" s="2">
        <v>1</v>
      </c>
      <c r="FD134" s="2">
        <v>18</v>
      </c>
      <c r="FF134" s="2">
        <v>1990</v>
      </c>
      <c r="FQ134" s="2">
        <v>0</v>
      </c>
      <c r="FR134" s="2">
        <v>0</v>
      </c>
      <c r="FS134" s="2">
        <v>0</v>
      </c>
      <c r="FX134" s="2">
        <v>70</v>
      </c>
      <c r="FY134" s="2">
        <v>10</v>
      </c>
      <c r="GA134" s="2" t="s">
        <v>122</v>
      </c>
      <c r="GD134" s="2">
        <v>0</v>
      </c>
      <c r="GF134" s="2">
        <v>-1742523515</v>
      </c>
      <c r="GG134" s="2">
        <v>2</v>
      </c>
      <c r="GH134" s="2">
        <v>3</v>
      </c>
      <c r="GI134" s="2">
        <v>-2</v>
      </c>
      <c r="GJ134" s="2">
        <v>0</v>
      </c>
      <c r="GK134" s="2">
        <f>ROUND(R134*(R12)/100,2)</f>
        <v>0</v>
      </c>
      <c r="GL134" s="2">
        <f t="shared" si="168"/>
        <v>0</v>
      </c>
      <c r="GM134" s="2">
        <f t="shared" si="169"/>
        <v>1663.77</v>
      </c>
      <c r="GN134" s="2">
        <f t="shared" si="170"/>
        <v>0</v>
      </c>
      <c r="GO134" s="2">
        <f t="shared" si="171"/>
        <v>0</v>
      </c>
      <c r="GP134" s="2">
        <f t="shared" si="172"/>
        <v>1663.77</v>
      </c>
      <c r="GR134" s="2">
        <v>1</v>
      </c>
      <c r="GS134" s="2">
        <v>1</v>
      </c>
      <c r="GT134" s="2">
        <v>0</v>
      </c>
      <c r="GU134" s="2" t="s">
        <v>3</v>
      </c>
      <c r="GV134" s="2">
        <f t="shared" si="173"/>
        <v>0</v>
      </c>
      <c r="GW134" s="2">
        <v>1</v>
      </c>
      <c r="GX134" s="2">
        <f t="shared" si="174"/>
        <v>0</v>
      </c>
      <c r="HA134" s="2">
        <v>0</v>
      </c>
      <c r="HB134" s="2">
        <v>0</v>
      </c>
      <c r="HC134" s="2">
        <f t="shared" si="175"/>
        <v>0</v>
      </c>
      <c r="HE134" s="2" t="s">
        <v>59</v>
      </c>
      <c r="HF134" s="2" t="s">
        <v>32</v>
      </c>
      <c r="HM134" s="2" t="s">
        <v>3</v>
      </c>
      <c r="HN134" s="2" t="s">
        <v>3</v>
      </c>
      <c r="HO134" s="2" t="s">
        <v>3</v>
      </c>
      <c r="HP134" s="2" t="s">
        <v>3</v>
      </c>
      <c r="HQ134" s="2" t="s">
        <v>3</v>
      </c>
      <c r="HS134" s="2">
        <v>0</v>
      </c>
      <c r="IK134" s="2">
        <v>0</v>
      </c>
    </row>
    <row r="135" spans="1:245" x14ac:dyDescent="0.2">
      <c r="A135" s="2">
        <v>17</v>
      </c>
      <c r="B135" s="2">
        <v>1</v>
      </c>
      <c r="C135" s="2">
        <f>ROW(SmtRes!A317)</f>
        <v>317</v>
      </c>
      <c r="D135" s="2">
        <f>ROW(EtalonRes!A300)</f>
        <v>300</v>
      </c>
      <c r="E135" s="2" t="s">
        <v>3</v>
      </c>
      <c r="F135" s="2" t="s">
        <v>29</v>
      </c>
      <c r="G135" s="2" t="s">
        <v>225</v>
      </c>
      <c r="H135" s="2" t="s">
        <v>16</v>
      </c>
      <c r="I135" s="2">
        <v>1</v>
      </c>
      <c r="J135" s="2">
        <v>0</v>
      </c>
      <c r="K135" s="2">
        <v>1</v>
      </c>
      <c r="O135" s="2">
        <f t="shared" si="142"/>
        <v>1348.65</v>
      </c>
      <c r="P135" s="2">
        <f t="shared" si="143"/>
        <v>0.91</v>
      </c>
      <c r="Q135" s="2">
        <f t="shared" si="144"/>
        <v>3.8</v>
      </c>
      <c r="R135" s="2">
        <f t="shared" si="145"/>
        <v>0.05</v>
      </c>
      <c r="S135" s="2">
        <f t="shared" si="146"/>
        <v>1343.94</v>
      </c>
      <c r="T135" s="2">
        <f t="shared" si="147"/>
        <v>0</v>
      </c>
      <c r="U135" s="2">
        <f t="shared" si="148"/>
        <v>1.9530000000000003</v>
      </c>
      <c r="V135" s="2">
        <f t="shared" si="149"/>
        <v>0</v>
      </c>
      <c r="W135" s="2">
        <f t="shared" si="150"/>
        <v>0</v>
      </c>
      <c r="X135" s="2">
        <f t="shared" si="151"/>
        <v>940.76</v>
      </c>
      <c r="Y135" s="2">
        <f t="shared" si="152"/>
        <v>134.38999999999999</v>
      </c>
      <c r="AA135" s="2">
        <v>-1</v>
      </c>
      <c r="AB135" s="2">
        <f t="shared" si="153"/>
        <v>1348.6479999999999</v>
      </c>
      <c r="AC135" s="2">
        <f t="shared" si="135"/>
        <v>0.91</v>
      </c>
      <c r="AD135" s="2">
        <f>ROUND(((((ET135*1.05))-((EU135*1.05)))+AE135),6)</f>
        <v>3.8010000000000002</v>
      </c>
      <c r="AE135" s="2">
        <f>ROUND(((EU135*1.05)),6)</f>
        <v>5.2499999999999998E-2</v>
      </c>
      <c r="AF135" s="2">
        <f>ROUND(((EV135*1.05)),6)</f>
        <v>1343.9369999999999</v>
      </c>
      <c r="AG135" s="2">
        <f t="shared" si="155"/>
        <v>0</v>
      </c>
      <c r="AH135" s="2">
        <f>((EW135*1.05))</f>
        <v>1.9530000000000003</v>
      </c>
      <c r="AI135" s="2">
        <f>((EX135*1.05))</f>
        <v>0</v>
      </c>
      <c r="AJ135" s="2">
        <f t="shared" si="157"/>
        <v>0</v>
      </c>
      <c r="AK135" s="2">
        <v>1284.47</v>
      </c>
      <c r="AL135" s="2">
        <v>0.91</v>
      </c>
      <c r="AM135" s="2">
        <v>3.62</v>
      </c>
      <c r="AN135" s="2">
        <v>0.05</v>
      </c>
      <c r="AO135" s="2">
        <v>1279.94</v>
      </c>
      <c r="AP135" s="2">
        <v>0</v>
      </c>
      <c r="AQ135" s="2">
        <v>1.86</v>
      </c>
      <c r="AR135" s="2">
        <v>0</v>
      </c>
      <c r="AS135" s="2">
        <v>0</v>
      </c>
      <c r="AT135" s="2">
        <v>70</v>
      </c>
      <c r="AU135" s="2">
        <v>10</v>
      </c>
      <c r="AV135" s="2">
        <v>1</v>
      </c>
      <c r="AW135" s="2">
        <v>1</v>
      </c>
      <c r="AZ135" s="2">
        <v>1</v>
      </c>
      <c r="BA135" s="2">
        <v>1</v>
      </c>
      <c r="BB135" s="2">
        <v>1</v>
      </c>
      <c r="BC135" s="2">
        <v>1</v>
      </c>
      <c r="BD135" s="2" t="s">
        <v>3</v>
      </c>
      <c r="BE135" s="2" t="s">
        <v>3</v>
      </c>
      <c r="BF135" s="2" t="s">
        <v>3</v>
      </c>
      <c r="BG135" s="2" t="s">
        <v>3</v>
      </c>
      <c r="BH135" s="2">
        <v>0</v>
      </c>
      <c r="BI135" s="2">
        <v>4</v>
      </c>
      <c r="BJ135" s="2" t="s">
        <v>31</v>
      </c>
      <c r="BM135" s="2">
        <v>0</v>
      </c>
      <c r="BN135" s="2">
        <v>0</v>
      </c>
      <c r="BO135" s="2" t="s">
        <v>3</v>
      </c>
      <c r="BP135" s="2">
        <v>0</v>
      </c>
      <c r="BQ135" s="2">
        <v>1</v>
      </c>
      <c r="BR135" s="2">
        <v>0</v>
      </c>
      <c r="BS135" s="2">
        <v>1</v>
      </c>
      <c r="BT135" s="2">
        <v>1</v>
      </c>
      <c r="BU135" s="2">
        <v>1</v>
      </c>
      <c r="BV135" s="2">
        <v>1</v>
      </c>
      <c r="BW135" s="2">
        <v>1</v>
      </c>
      <c r="BX135" s="2">
        <v>1</v>
      </c>
      <c r="BY135" s="2" t="s">
        <v>3</v>
      </c>
      <c r="BZ135" s="2">
        <v>70</v>
      </c>
      <c r="CA135" s="2">
        <v>10</v>
      </c>
      <c r="CB135" s="2" t="s">
        <v>3</v>
      </c>
      <c r="CE135" s="2">
        <v>0</v>
      </c>
      <c r="CF135" s="2">
        <v>0</v>
      </c>
      <c r="CG135" s="2">
        <v>0</v>
      </c>
      <c r="CM135" s="2">
        <v>0</v>
      </c>
      <c r="CN135" s="2" t="s">
        <v>18</v>
      </c>
      <c r="CO135" s="2">
        <v>0</v>
      </c>
      <c r="CP135" s="2">
        <f t="shared" si="158"/>
        <v>1348.65</v>
      </c>
      <c r="CQ135" s="2">
        <f t="shared" si="159"/>
        <v>0.91</v>
      </c>
      <c r="CR135" s="2">
        <f>(((((ET135*1.05))*BB135-((EU135*1.05))*BS135)+AE135*BS135)*AV135)</f>
        <v>3.8010000000000002</v>
      </c>
      <c r="CS135" s="2">
        <f t="shared" si="160"/>
        <v>5.2499999999999998E-2</v>
      </c>
      <c r="CT135" s="2">
        <f t="shared" si="161"/>
        <v>1343.9369999999999</v>
      </c>
      <c r="CU135" s="2">
        <f t="shared" si="162"/>
        <v>0</v>
      </c>
      <c r="CV135" s="2">
        <f t="shared" si="163"/>
        <v>1.9530000000000003</v>
      </c>
      <c r="CW135" s="2">
        <f t="shared" si="164"/>
        <v>0</v>
      </c>
      <c r="CX135" s="2">
        <f t="shared" si="165"/>
        <v>0</v>
      </c>
      <c r="CY135" s="2">
        <f t="shared" si="166"/>
        <v>940.75800000000004</v>
      </c>
      <c r="CZ135" s="2">
        <f t="shared" si="167"/>
        <v>134.39400000000001</v>
      </c>
      <c r="DB135" s="2">
        <v>67</v>
      </c>
      <c r="DC135" s="2" t="s">
        <v>3</v>
      </c>
      <c r="DD135" s="2" t="s">
        <v>3</v>
      </c>
      <c r="DE135" s="2" t="s">
        <v>19</v>
      </c>
      <c r="DF135" s="2" t="s">
        <v>19</v>
      </c>
      <c r="DG135" s="2" t="s">
        <v>19</v>
      </c>
      <c r="DH135" s="2" t="s">
        <v>3</v>
      </c>
      <c r="DI135" s="2" t="s">
        <v>19</v>
      </c>
      <c r="DJ135" s="2" t="s">
        <v>19</v>
      </c>
      <c r="DK135" s="2" t="s">
        <v>3</v>
      </c>
      <c r="DL135" s="2" t="s">
        <v>3</v>
      </c>
      <c r="DM135" s="2" t="s">
        <v>3</v>
      </c>
      <c r="DN135" s="2">
        <v>0</v>
      </c>
      <c r="DO135" s="2">
        <v>0</v>
      </c>
      <c r="DP135" s="2">
        <v>1</v>
      </c>
      <c r="DQ135" s="2">
        <v>1</v>
      </c>
      <c r="DU135" s="2">
        <v>1013</v>
      </c>
      <c r="DV135" s="2" t="s">
        <v>16</v>
      </c>
      <c r="DW135" s="2" t="s">
        <v>16</v>
      </c>
      <c r="DX135" s="2">
        <v>1</v>
      </c>
      <c r="DZ135" s="2" t="s">
        <v>3</v>
      </c>
      <c r="EA135" s="2" t="s">
        <v>3</v>
      </c>
      <c r="EB135" s="2" t="s">
        <v>3</v>
      </c>
      <c r="EC135" s="2" t="s">
        <v>3</v>
      </c>
      <c r="EE135" s="2">
        <v>90740938</v>
      </c>
      <c r="EF135" s="2">
        <v>1</v>
      </c>
      <c r="EG135" s="2" t="s">
        <v>20</v>
      </c>
      <c r="EH135" s="2">
        <v>0</v>
      </c>
      <c r="EI135" s="2" t="s">
        <v>3</v>
      </c>
      <c r="EJ135" s="2">
        <v>4</v>
      </c>
      <c r="EK135" s="2">
        <v>0</v>
      </c>
      <c r="EL135" s="2" t="s">
        <v>21</v>
      </c>
      <c r="EM135" s="2" t="s">
        <v>22</v>
      </c>
      <c r="EO135" s="2" t="s">
        <v>23</v>
      </c>
      <c r="EQ135" s="2">
        <v>1024</v>
      </c>
      <c r="ER135" s="2">
        <v>1284.47</v>
      </c>
      <c r="ES135" s="2">
        <v>0.91</v>
      </c>
      <c r="ET135" s="2">
        <v>3.62</v>
      </c>
      <c r="EU135" s="2">
        <v>0.05</v>
      </c>
      <c r="EV135" s="2">
        <v>1279.94</v>
      </c>
      <c r="EW135" s="2">
        <v>1.86</v>
      </c>
      <c r="EX135" s="2">
        <v>0</v>
      </c>
      <c r="EY135" s="2">
        <v>0</v>
      </c>
      <c r="FQ135" s="2">
        <v>0</v>
      </c>
      <c r="FR135" s="2">
        <v>0</v>
      </c>
      <c r="FS135" s="2">
        <v>0</v>
      </c>
      <c r="FX135" s="2">
        <v>70</v>
      </c>
      <c r="FY135" s="2">
        <v>10</v>
      </c>
      <c r="GA135" s="2" t="s">
        <v>3</v>
      </c>
      <c r="GD135" s="2">
        <v>0</v>
      </c>
      <c r="GF135" s="2">
        <v>730312320</v>
      </c>
      <c r="GG135" s="2">
        <v>2</v>
      </c>
      <c r="GH135" s="2">
        <v>1</v>
      </c>
      <c r="GI135" s="2">
        <v>-2</v>
      </c>
      <c r="GJ135" s="2">
        <v>0</v>
      </c>
      <c r="GK135" s="2">
        <f>ROUND(R135*(R12)/100,2)</f>
        <v>0.05</v>
      </c>
      <c r="GL135" s="2">
        <f t="shared" si="168"/>
        <v>0</v>
      </c>
      <c r="GM135" s="2">
        <f t="shared" si="169"/>
        <v>2423.85</v>
      </c>
      <c r="GN135" s="2">
        <f t="shared" si="170"/>
        <v>0</v>
      </c>
      <c r="GO135" s="2">
        <f t="shared" si="171"/>
        <v>0</v>
      </c>
      <c r="GP135" s="2">
        <f t="shared" si="172"/>
        <v>2423.85</v>
      </c>
      <c r="GR135" s="2">
        <v>0</v>
      </c>
      <c r="GS135" s="2">
        <v>3</v>
      </c>
      <c r="GT135" s="2">
        <v>0</v>
      </c>
      <c r="GU135" s="2" t="s">
        <v>3</v>
      </c>
      <c r="GV135" s="2">
        <f t="shared" si="173"/>
        <v>0</v>
      </c>
      <c r="GW135" s="2">
        <v>1</v>
      </c>
      <c r="GX135" s="2">
        <f t="shared" si="174"/>
        <v>0</v>
      </c>
      <c r="HA135" s="2">
        <v>0</v>
      </c>
      <c r="HB135" s="2">
        <v>0</v>
      </c>
      <c r="HC135" s="2">
        <f t="shared" si="175"/>
        <v>0</v>
      </c>
      <c r="HE135" s="2" t="s">
        <v>3</v>
      </c>
      <c r="HF135" s="2" t="s">
        <v>3</v>
      </c>
      <c r="HM135" s="2" t="s">
        <v>3</v>
      </c>
      <c r="HN135" s="2" t="s">
        <v>3</v>
      </c>
      <c r="HO135" s="2" t="s">
        <v>3</v>
      </c>
      <c r="HP135" s="2" t="s">
        <v>3</v>
      </c>
      <c r="HQ135" s="2" t="s">
        <v>3</v>
      </c>
      <c r="HS135" s="2">
        <v>0</v>
      </c>
      <c r="IK135" s="2">
        <v>0</v>
      </c>
    </row>
    <row r="136" spans="1:245" x14ac:dyDescent="0.2">
      <c r="A136" s="2">
        <v>18</v>
      </c>
      <c r="B136" s="2">
        <v>1</v>
      </c>
      <c r="C136" s="2">
        <v>317</v>
      </c>
      <c r="E136" s="2" t="s">
        <v>3</v>
      </c>
      <c r="F136" s="2" t="s">
        <v>120</v>
      </c>
      <c r="G136" s="2" t="s">
        <v>121</v>
      </c>
      <c r="H136" s="2" t="s">
        <v>57</v>
      </c>
      <c r="I136" s="2">
        <f>I135*J136</f>
        <v>1</v>
      </c>
      <c r="J136" s="2">
        <v>1</v>
      </c>
      <c r="K136" s="2">
        <v>1</v>
      </c>
      <c r="O136" s="2">
        <f t="shared" si="142"/>
        <v>1663.77</v>
      </c>
      <c r="P136" s="2">
        <f t="shared" si="143"/>
        <v>1663.77</v>
      </c>
      <c r="Q136" s="2">
        <f t="shared" si="144"/>
        <v>0</v>
      </c>
      <c r="R136" s="2">
        <f t="shared" si="145"/>
        <v>0</v>
      </c>
      <c r="S136" s="2">
        <f t="shared" si="146"/>
        <v>0</v>
      </c>
      <c r="T136" s="2">
        <f t="shared" si="147"/>
        <v>0</v>
      </c>
      <c r="U136" s="2">
        <f t="shared" si="148"/>
        <v>0</v>
      </c>
      <c r="V136" s="2">
        <f t="shared" si="149"/>
        <v>0</v>
      </c>
      <c r="W136" s="2">
        <f t="shared" si="150"/>
        <v>0</v>
      </c>
      <c r="X136" s="2">
        <f t="shared" si="151"/>
        <v>0</v>
      </c>
      <c r="Y136" s="2">
        <f t="shared" si="152"/>
        <v>0</v>
      </c>
      <c r="AA136" s="2">
        <v>-1</v>
      </c>
      <c r="AB136" s="2">
        <f t="shared" si="153"/>
        <v>1663.77</v>
      </c>
      <c r="AC136" s="2">
        <f t="shared" si="135"/>
        <v>1663.77</v>
      </c>
      <c r="AD136" s="2">
        <f>ROUND((((ET136)-(EU136))+AE136),6)</f>
        <v>0</v>
      </c>
      <c r="AE136" s="2">
        <f>ROUND((EU136),6)</f>
        <v>0</v>
      </c>
      <c r="AF136" s="2">
        <f>ROUND((EV136),6)</f>
        <v>0</v>
      </c>
      <c r="AG136" s="2">
        <f t="shared" si="155"/>
        <v>0</v>
      </c>
      <c r="AH136" s="2">
        <f>(EW136)</f>
        <v>0</v>
      </c>
      <c r="AI136" s="2">
        <f>(EX136)</f>
        <v>0</v>
      </c>
      <c r="AJ136" s="2">
        <f t="shared" si="157"/>
        <v>0</v>
      </c>
      <c r="AK136" s="2">
        <v>1663.77</v>
      </c>
      <c r="AL136" s="2">
        <v>1663.77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70</v>
      </c>
      <c r="AU136" s="2">
        <v>10</v>
      </c>
      <c r="AV136" s="2">
        <v>1</v>
      </c>
      <c r="AW136" s="2">
        <v>1</v>
      </c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3</v>
      </c>
      <c r="BI136" s="2">
        <v>4</v>
      </c>
      <c r="BJ136" s="2" t="s">
        <v>3</v>
      </c>
      <c r="BM136" s="2">
        <v>0</v>
      </c>
      <c r="BN136" s="2">
        <v>0</v>
      </c>
      <c r="BO136" s="2" t="s">
        <v>3</v>
      </c>
      <c r="BP136" s="2">
        <v>0</v>
      </c>
      <c r="BQ136" s="2">
        <v>1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70</v>
      </c>
      <c r="CA136" s="2">
        <v>10</v>
      </c>
      <c r="CB136" s="2" t="s">
        <v>3</v>
      </c>
      <c r="CE136" s="2">
        <v>0</v>
      </c>
      <c r="CF136" s="2">
        <v>0</v>
      </c>
      <c r="CG136" s="2">
        <v>0</v>
      </c>
      <c r="CM136" s="2">
        <v>0</v>
      </c>
      <c r="CN136" s="2" t="s">
        <v>3</v>
      </c>
      <c r="CO136" s="2">
        <v>0</v>
      </c>
      <c r="CP136" s="2">
        <f t="shared" si="158"/>
        <v>1663.77</v>
      </c>
      <c r="CQ136" s="2">
        <f t="shared" si="159"/>
        <v>1663.77</v>
      </c>
      <c r="CR136" s="2">
        <f>((((ET136)*BB136-(EU136)*BS136)+AE136*BS136)*AV136)</f>
        <v>0</v>
      </c>
      <c r="CS136" s="2">
        <f t="shared" si="160"/>
        <v>0</v>
      </c>
      <c r="CT136" s="2">
        <f t="shared" si="161"/>
        <v>0</v>
      </c>
      <c r="CU136" s="2">
        <f t="shared" si="162"/>
        <v>0</v>
      </c>
      <c r="CV136" s="2">
        <f t="shared" si="163"/>
        <v>0</v>
      </c>
      <c r="CW136" s="2">
        <f t="shared" si="164"/>
        <v>0</v>
      </c>
      <c r="CX136" s="2">
        <f t="shared" si="165"/>
        <v>0</v>
      </c>
      <c r="CY136" s="2">
        <f t="shared" si="166"/>
        <v>0</v>
      </c>
      <c r="CZ136" s="2">
        <f t="shared" si="167"/>
        <v>0</v>
      </c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</v>
      </c>
      <c r="DQ136" s="2">
        <v>1</v>
      </c>
      <c r="DU136" s="2">
        <v>1013</v>
      </c>
      <c r="DV136" s="2" t="s">
        <v>57</v>
      </c>
      <c r="DW136" s="2" t="s">
        <v>57</v>
      </c>
      <c r="DX136" s="2">
        <v>1</v>
      </c>
      <c r="DZ136" s="2" t="s">
        <v>3</v>
      </c>
      <c r="EA136" s="2" t="s">
        <v>3</v>
      </c>
      <c r="EB136" s="2" t="s">
        <v>3</v>
      </c>
      <c r="EC136" s="2" t="s">
        <v>3</v>
      </c>
      <c r="EE136" s="2">
        <v>90740938</v>
      </c>
      <c r="EF136" s="2">
        <v>1</v>
      </c>
      <c r="EG136" s="2" t="s">
        <v>20</v>
      </c>
      <c r="EH136" s="2">
        <v>0</v>
      </c>
      <c r="EI136" s="2" t="s">
        <v>3</v>
      </c>
      <c r="EJ136" s="2">
        <v>4</v>
      </c>
      <c r="EK136" s="2">
        <v>0</v>
      </c>
      <c r="EL136" s="2" t="s">
        <v>21</v>
      </c>
      <c r="EM136" s="2" t="s">
        <v>22</v>
      </c>
      <c r="EO136" s="2" t="s">
        <v>3</v>
      </c>
      <c r="EQ136" s="2">
        <v>1024</v>
      </c>
      <c r="ER136" s="2">
        <v>1663.77</v>
      </c>
      <c r="ES136" s="2">
        <v>1663.77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Z136" s="2">
        <v>5</v>
      </c>
      <c r="FC136" s="2">
        <v>1</v>
      </c>
      <c r="FD136" s="2">
        <v>18</v>
      </c>
      <c r="FF136" s="2">
        <v>1990</v>
      </c>
      <c r="FQ136" s="2">
        <v>0</v>
      </c>
      <c r="FR136" s="2">
        <v>0</v>
      </c>
      <c r="FS136" s="2">
        <v>0</v>
      </c>
      <c r="FX136" s="2">
        <v>70</v>
      </c>
      <c r="FY136" s="2">
        <v>10</v>
      </c>
      <c r="GA136" s="2" t="s">
        <v>122</v>
      </c>
      <c r="GD136" s="2">
        <v>0</v>
      </c>
      <c r="GF136" s="2">
        <v>-1742523515</v>
      </c>
      <c r="GG136" s="2">
        <v>2</v>
      </c>
      <c r="GH136" s="2">
        <v>3</v>
      </c>
      <c r="GI136" s="2">
        <v>-2</v>
      </c>
      <c r="GJ136" s="2">
        <v>0</v>
      </c>
      <c r="GK136" s="2">
        <f>ROUND(R136*(R12)/100,2)</f>
        <v>0</v>
      </c>
      <c r="GL136" s="2">
        <f t="shared" si="168"/>
        <v>0</v>
      </c>
      <c r="GM136" s="2">
        <f t="shared" si="169"/>
        <v>1663.77</v>
      </c>
      <c r="GN136" s="2">
        <f t="shared" si="170"/>
        <v>0</v>
      </c>
      <c r="GO136" s="2">
        <f t="shared" si="171"/>
        <v>0</v>
      </c>
      <c r="GP136" s="2">
        <f t="shared" si="172"/>
        <v>1663.77</v>
      </c>
      <c r="GR136" s="2">
        <v>1</v>
      </c>
      <c r="GS136" s="2">
        <v>1</v>
      </c>
      <c r="GT136" s="2">
        <v>0</v>
      </c>
      <c r="GU136" s="2" t="s">
        <v>3</v>
      </c>
      <c r="GV136" s="2">
        <f t="shared" si="173"/>
        <v>0</v>
      </c>
      <c r="GW136" s="2">
        <v>1</v>
      </c>
      <c r="GX136" s="2">
        <f t="shared" si="174"/>
        <v>0</v>
      </c>
      <c r="HA136" s="2">
        <v>0</v>
      </c>
      <c r="HB136" s="2">
        <v>0</v>
      </c>
      <c r="HC136" s="2">
        <f t="shared" si="175"/>
        <v>0</v>
      </c>
      <c r="HE136" s="2" t="s">
        <v>59</v>
      </c>
      <c r="HF136" s="2" t="s">
        <v>32</v>
      </c>
      <c r="HM136" s="2" t="s">
        <v>3</v>
      </c>
      <c r="HN136" s="2" t="s">
        <v>3</v>
      </c>
      <c r="HO136" s="2" t="s">
        <v>3</v>
      </c>
      <c r="HP136" s="2" t="s">
        <v>3</v>
      </c>
      <c r="HQ136" s="2" t="s">
        <v>3</v>
      </c>
      <c r="HS136" s="2">
        <v>0</v>
      </c>
      <c r="IK136" s="2">
        <v>0</v>
      </c>
    </row>
    <row r="137" spans="1:245" x14ac:dyDescent="0.2">
      <c r="A137" s="2">
        <v>17</v>
      </c>
      <c r="B137" s="2">
        <v>1</v>
      </c>
      <c r="C137" s="2">
        <f>ROW(SmtRes!A320)</f>
        <v>320</v>
      </c>
      <c r="D137" s="2">
        <f>ROW(EtalonRes!A303)</f>
        <v>303</v>
      </c>
      <c r="E137" s="2" t="s">
        <v>3</v>
      </c>
      <c r="F137" s="2" t="s">
        <v>160</v>
      </c>
      <c r="G137" s="2" t="s">
        <v>226</v>
      </c>
      <c r="H137" s="2" t="s">
        <v>48</v>
      </c>
      <c r="I137" s="2">
        <v>1</v>
      </c>
      <c r="J137" s="2">
        <v>0</v>
      </c>
      <c r="K137" s="2">
        <v>1</v>
      </c>
      <c r="O137" s="2">
        <f t="shared" si="142"/>
        <v>483.77</v>
      </c>
      <c r="P137" s="2">
        <f t="shared" si="143"/>
        <v>168.4</v>
      </c>
      <c r="Q137" s="2">
        <f t="shared" si="144"/>
        <v>0</v>
      </c>
      <c r="R137" s="2">
        <f t="shared" si="145"/>
        <v>0</v>
      </c>
      <c r="S137" s="2">
        <f t="shared" si="146"/>
        <v>315.37</v>
      </c>
      <c r="T137" s="2">
        <f t="shared" si="147"/>
        <v>0</v>
      </c>
      <c r="U137" s="2">
        <f t="shared" si="148"/>
        <v>0.6</v>
      </c>
      <c r="V137" s="2">
        <f t="shared" si="149"/>
        <v>0</v>
      </c>
      <c r="W137" s="2">
        <f t="shared" si="150"/>
        <v>0</v>
      </c>
      <c r="X137" s="2">
        <f t="shared" si="151"/>
        <v>220.76</v>
      </c>
      <c r="Y137" s="2">
        <f t="shared" si="152"/>
        <v>31.54</v>
      </c>
      <c r="AA137" s="2">
        <v>-1</v>
      </c>
      <c r="AB137" s="2">
        <f t="shared" si="153"/>
        <v>483.77</v>
      </c>
      <c r="AC137" s="2">
        <f t="shared" si="135"/>
        <v>168.4</v>
      </c>
      <c r="AD137" s="2">
        <f>ROUND((((ET137)-(EU137))+AE137),6)</f>
        <v>0</v>
      </c>
      <c r="AE137" s="2">
        <f>ROUND((EU137),6)</f>
        <v>0</v>
      </c>
      <c r="AF137" s="2">
        <f>ROUND((EV137),6)</f>
        <v>315.37</v>
      </c>
      <c r="AG137" s="2">
        <f t="shared" si="155"/>
        <v>0</v>
      </c>
      <c r="AH137" s="2">
        <f>(EW137)</f>
        <v>0.6</v>
      </c>
      <c r="AI137" s="2">
        <f>(EX137)</f>
        <v>0</v>
      </c>
      <c r="AJ137" s="2">
        <f t="shared" si="157"/>
        <v>0</v>
      </c>
      <c r="AK137" s="2">
        <v>483.77</v>
      </c>
      <c r="AL137" s="2">
        <v>168.4</v>
      </c>
      <c r="AM137" s="2">
        <v>0</v>
      </c>
      <c r="AN137" s="2">
        <v>0</v>
      </c>
      <c r="AO137" s="2">
        <v>315.37</v>
      </c>
      <c r="AP137" s="2">
        <v>0</v>
      </c>
      <c r="AQ137" s="2">
        <v>0.6</v>
      </c>
      <c r="AR137" s="2">
        <v>0</v>
      </c>
      <c r="AS137" s="2">
        <v>0</v>
      </c>
      <c r="AT137" s="2">
        <v>70</v>
      </c>
      <c r="AU137" s="2">
        <v>10</v>
      </c>
      <c r="AV137" s="2">
        <v>1</v>
      </c>
      <c r="AW137" s="2">
        <v>1</v>
      </c>
      <c r="AZ137" s="2">
        <v>1</v>
      </c>
      <c r="BA137" s="2">
        <v>1</v>
      </c>
      <c r="BB137" s="2">
        <v>1</v>
      </c>
      <c r="BC137" s="2">
        <v>1</v>
      </c>
      <c r="BD137" s="2" t="s">
        <v>3</v>
      </c>
      <c r="BE137" s="2" t="s">
        <v>3</v>
      </c>
      <c r="BF137" s="2" t="s">
        <v>3</v>
      </c>
      <c r="BG137" s="2" t="s">
        <v>3</v>
      </c>
      <c r="BH137" s="2">
        <v>0</v>
      </c>
      <c r="BI137" s="2">
        <v>4</v>
      </c>
      <c r="BJ137" s="2" t="s">
        <v>162</v>
      </c>
      <c r="BM137" s="2">
        <v>0</v>
      </c>
      <c r="BN137" s="2">
        <v>0</v>
      </c>
      <c r="BO137" s="2" t="s">
        <v>3</v>
      </c>
      <c r="BP137" s="2">
        <v>0</v>
      </c>
      <c r="BQ137" s="2">
        <v>1</v>
      </c>
      <c r="BR137" s="2">
        <v>0</v>
      </c>
      <c r="BS137" s="2">
        <v>1</v>
      </c>
      <c r="BT137" s="2">
        <v>1</v>
      </c>
      <c r="BU137" s="2">
        <v>1</v>
      </c>
      <c r="BV137" s="2">
        <v>1</v>
      </c>
      <c r="BW137" s="2">
        <v>1</v>
      </c>
      <c r="BX137" s="2">
        <v>1</v>
      </c>
      <c r="BY137" s="2" t="s">
        <v>3</v>
      </c>
      <c r="BZ137" s="2">
        <v>70</v>
      </c>
      <c r="CA137" s="2">
        <v>10</v>
      </c>
      <c r="CB137" s="2" t="s">
        <v>3</v>
      </c>
      <c r="CE137" s="2">
        <v>0</v>
      </c>
      <c r="CF137" s="2">
        <v>0</v>
      </c>
      <c r="CG137" s="2">
        <v>0</v>
      </c>
      <c r="CM137" s="2">
        <v>0</v>
      </c>
      <c r="CN137" s="2" t="s">
        <v>3</v>
      </c>
      <c r="CO137" s="2">
        <v>0</v>
      </c>
      <c r="CP137" s="2">
        <f t="shared" si="158"/>
        <v>483.77</v>
      </c>
      <c r="CQ137" s="2">
        <f t="shared" si="159"/>
        <v>168.4</v>
      </c>
      <c r="CR137" s="2">
        <f>((((ET137)*BB137-(EU137)*BS137)+AE137*BS137)*AV137)</f>
        <v>0</v>
      </c>
      <c r="CS137" s="2">
        <f t="shared" si="160"/>
        <v>0</v>
      </c>
      <c r="CT137" s="2">
        <f t="shared" si="161"/>
        <v>315.37</v>
      </c>
      <c r="CU137" s="2">
        <f t="shared" si="162"/>
        <v>0</v>
      </c>
      <c r="CV137" s="2">
        <f t="shared" si="163"/>
        <v>0.6</v>
      </c>
      <c r="CW137" s="2">
        <f t="shared" si="164"/>
        <v>0</v>
      </c>
      <c r="CX137" s="2">
        <f t="shared" si="165"/>
        <v>0</v>
      </c>
      <c r="CY137" s="2">
        <f t="shared" si="166"/>
        <v>220.75900000000001</v>
      </c>
      <c r="CZ137" s="2">
        <f t="shared" si="167"/>
        <v>31.536999999999999</v>
      </c>
      <c r="DC137" s="2" t="s">
        <v>3</v>
      </c>
      <c r="DD137" s="2" t="s">
        <v>3</v>
      </c>
      <c r="DE137" s="2" t="s">
        <v>3</v>
      </c>
      <c r="DF137" s="2" t="s">
        <v>3</v>
      </c>
      <c r="DG137" s="2" t="s">
        <v>3</v>
      </c>
      <c r="DH137" s="2" t="s">
        <v>3</v>
      </c>
      <c r="DI137" s="2" t="s">
        <v>3</v>
      </c>
      <c r="DJ137" s="2" t="s">
        <v>3</v>
      </c>
      <c r="DK137" s="2" t="s">
        <v>3</v>
      </c>
      <c r="DL137" s="2" t="s">
        <v>3</v>
      </c>
      <c r="DM137" s="2" t="s">
        <v>3</v>
      </c>
      <c r="DN137" s="2">
        <v>0</v>
      </c>
      <c r="DO137" s="2">
        <v>0</v>
      </c>
      <c r="DP137" s="2">
        <v>1</v>
      </c>
      <c r="DQ137" s="2">
        <v>1</v>
      </c>
      <c r="DU137" s="2">
        <v>1010</v>
      </c>
      <c r="DV137" s="2" t="s">
        <v>48</v>
      </c>
      <c r="DW137" s="2" t="s">
        <v>48</v>
      </c>
      <c r="DX137" s="2">
        <v>1</v>
      </c>
      <c r="DZ137" s="2" t="s">
        <v>3</v>
      </c>
      <c r="EA137" s="2" t="s">
        <v>3</v>
      </c>
      <c r="EB137" s="2" t="s">
        <v>3</v>
      </c>
      <c r="EC137" s="2" t="s">
        <v>3</v>
      </c>
      <c r="EE137" s="2">
        <v>90740938</v>
      </c>
      <c r="EF137" s="2">
        <v>1</v>
      </c>
      <c r="EG137" s="2" t="s">
        <v>20</v>
      </c>
      <c r="EH137" s="2">
        <v>0</v>
      </c>
      <c r="EI137" s="2" t="s">
        <v>3</v>
      </c>
      <c r="EJ137" s="2">
        <v>4</v>
      </c>
      <c r="EK137" s="2">
        <v>0</v>
      </c>
      <c r="EL137" s="2" t="s">
        <v>21</v>
      </c>
      <c r="EM137" s="2" t="s">
        <v>22</v>
      </c>
      <c r="EO137" s="2" t="s">
        <v>3</v>
      </c>
      <c r="EQ137" s="2">
        <v>2098176</v>
      </c>
      <c r="ER137" s="2">
        <v>483.77</v>
      </c>
      <c r="ES137" s="2">
        <v>168.4</v>
      </c>
      <c r="ET137" s="2">
        <v>0</v>
      </c>
      <c r="EU137" s="2">
        <v>0</v>
      </c>
      <c r="EV137" s="2">
        <v>315.37</v>
      </c>
      <c r="EW137" s="2">
        <v>0.6</v>
      </c>
      <c r="EX137" s="2">
        <v>0</v>
      </c>
      <c r="EY137" s="2">
        <v>0</v>
      </c>
      <c r="FQ137" s="2">
        <v>0</v>
      </c>
      <c r="FR137" s="2">
        <v>0</v>
      </c>
      <c r="FS137" s="2">
        <v>0</v>
      </c>
      <c r="FX137" s="2">
        <v>70</v>
      </c>
      <c r="FY137" s="2">
        <v>10</v>
      </c>
      <c r="GA137" s="2" t="s">
        <v>3</v>
      </c>
      <c r="GD137" s="2">
        <v>0</v>
      </c>
      <c r="GF137" s="2">
        <v>-604843725</v>
      </c>
      <c r="GG137" s="2">
        <v>2</v>
      </c>
      <c r="GH137" s="2">
        <v>1</v>
      </c>
      <c r="GI137" s="2">
        <v>-2</v>
      </c>
      <c r="GJ137" s="2">
        <v>0</v>
      </c>
      <c r="GK137" s="2">
        <f>ROUND(R137*(R12)/100,2)</f>
        <v>0</v>
      </c>
      <c r="GL137" s="2">
        <f t="shared" si="168"/>
        <v>0</v>
      </c>
      <c r="GM137" s="2">
        <f t="shared" si="169"/>
        <v>736.07</v>
      </c>
      <c r="GN137" s="2">
        <f t="shared" si="170"/>
        <v>0</v>
      </c>
      <c r="GO137" s="2">
        <f t="shared" si="171"/>
        <v>0</v>
      </c>
      <c r="GP137" s="2">
        <f t="shared" si="172"/>
        <v>736.07</v>
      </c>
      <c r="GR137" s="2">
        <v>0</v>
      </c>
      <c r="GS137" s="2">
        <v>3</v>
      </c>
      <c r="GT137" s="2">
        <v>0</v>
      </c>
      <c r="GU137" s="2" t="s">
        <v>3</v>
      </c>
      <c r="GV137" s="2">
        <f t="shared" si="173"/>
        <v>0</v>
      </c>
      <c r="GW137" s="2">
        <v>1</v>
      </c>
      <c r="GX137" s="2">
        <f t="shared" si="174"/>
        <v>0</v>
      </c>
      <c r="HA137" s="2">
        <v>0</v>
      </c>
      <c r="HB137" s="2">
        <v>0</v>
      </c>
      <c r="HC137" s="2">
        <f t="shared" si="175"/>
        <v>0</v>
      </c>
      <c r="HE137" s="2" t="s">
        <v>3</v>
      </c>
      <c r="HF137" s="2" t="s">
        <v>3</v>
      </c>
      <c r="HM137" s="2" t="s">
        <v>3</v>
      </c>
      <c r="HN137" s="2" t="s">
        <v>3</v>
      </c>
      <c r="HO137" s="2" t="s">
        <v>3</v>
      </c>
      <c r="HP137" s="2" t="s">
        <v>3</v>
      </c>
      <c r="HQ137" s="2" t="s">
        <v>3</v>
      </c>
      <c r="HS137" s="2">
        <v>0</v>
      </c>
      <c r="IK137" s="2">
        <v>0</v>
      </c>
    </row>
    <row r="138" spans="1:245" x14ac:dyDescent="0.2">
      <c r="A138" s="2">
        <v>17</v>
      </c>
      <c r="B138" s="2">
        <v>1</v>
      </c>
      <c r="C138" s="2">
        <f>ROW(SmtRes!A323)</f>
        <v>323</v>
      </c>
      <c r="D138" s="2">
        <f>ROW(EtalonRes!A306)</f>
        <v>306</v>
      </c>
      <c r="E138" s="2" t="s">
        <v>3</v>
      </c>
      <c r="F138" s="2" t="s">
        <v>29</v>
      </c>
      <c r="G138" s="2" t="s">
        <v>227</v>
      </c>
      <c r="H138" s="2" t="s">
        <v>16</v>
      </c>
      <c r="I138" s="2">
        <f>ROUND(1,9)</f>
        <v>1</v>
      </c>
      <c r="J138" s="2">
        <v>0</v>
      </c>
      <c r="K138" s="2">
        <f>ROUND(1,9)</f>
        <v>1</v>
      </c>
      <c r="O138" s="2">
        <f t="shared" si="142"/>
        <v>1348.65</v>
      </c>
      <c r="P138" s="2">
        <f t="shared" si="143"/>
        <v>0.91</v>
      </c>
      <c r="Q138" s="2">
        <f t="shared" si="144"/>
        <v>3.8</v>
      </c>
      <c r="R138" s="2">
        <f t="shared" si="145"/>
        <v>0.05</v>
      </c>
      <c r="S138" s="2">
        <f t="shared" si="146"/>
        <v>1343.94</v>
      </c>
      <c r="T138" s="2">
        <f t="shared" si="147"/>
        <v>0</v>
      </c>
      <c r="U138" s="2">
        <f t="shared" si="148"/>
        <v>1.9530000000000003</v>
      </c>
      <c r="V138" s="2">
        <f t="shared" si="149"/>
        <v>0</v>
      </c>
      <c r="W138" s="2">
        <f t="shared" si="150"/>
        <v>0</v>
      </c>
      <c r="X138" s="2">
        <f t="shared" si="151"/>
        <v>940.76</v>
      </c>
      <c r="Y138" s="2">
        <f t="shared" si="152"/>
        <v>134.38999999999999</v>
      </c>
      <c r="AA138" s="2">
        <v>-1</v>
      </c>
      <c r="AB138" s="2">
        <f t="shared" si="153"/>
        <v>1348.6479999999999</v>
      </c>
      <c r="AC138" s="2">
        <f t="shared" si="135"/>
        <v>0.91</v>
      </c>
      <c r="AD138" s="2">
        <f t="shared" ref="AD138:AD143" si="180">ROUND(((((ET138*1.05))-((EU138*1.05)))+AE138),6)</f>
        <v>3.8010000000000002</v>
      </c>
      <c r="AE138" s="2">
        <f t="shared" ref="AE138:AF143" si="181">ROUND(((EU138*1.05)),6)</f>
        <v>5.2499999999999998E-2</v>
      </c>
      <c r="AF138" s="2">
        <f t="shared" si="181"/>
        <v>1343.9369999999999</v>
      </c>
      <c r="AG138" s="2">
        <f t="shared" si="155"/>
        <v>0</v>
      </c>
      <c r="AH138" s="2">
        <f t="shared" ref="AH138:AI143" si="182">((EW138*1.05))</f>
        <v>1.9530000000000003</v>
      </c>
      <c r="AI138" s="2">
        <f t="shared" si="182"/>
        <v>0</v>
      </c>
      <c r="AJ138" s="2">
        <f t="shared" si="157"/>
        <v>0</v>
      </c>
      <c r="AK138" s="2">
        <v>1284.47</v>
      </c>
      <c r="AL138" s="2">
        <v>0.91</v>
      </c>
      <c r="AM138" s="2">
        <v>3.62</v>
      </c>
      <c r="AN138" s="2">
        <v>0.05</v>
      </c>
      <c r="AO138" s="2">
        <v>1279.94</v>
      </c>
      <c r="AP138" s="2">
        <v>0</v>
      </c>
      <c r="AQ138" s="2">
        <v>1.86</v>
      </c>
      <c r="AR138" s="2">
        <v>0</v>
      </c>
      <c r="AS138" s="2">
        <v>0</v>
      </c>
      <c r="AT138" s="2">
        <v>70</v>
      </c>
      <c r="AU138" s="2">
        <v>10</v>
      </c>
      <c r="AV138" s="2">
        <v>1</v>
      </c>
      <c r="AW138" s="2">
        <v>1</v>
      </c>
      <c r="AZ138" s="2">
        <v>1</v>
      </c>
      <c r="BA138" s="2">
        <v>1</v>
      </c>
      <c r="BB138" s="2">
        <v>1</v>
      </c>
      <c r="BC138" s="2">
        <v>1</v>
      </c>
      <c r="BD138" s="2" t="s">
        <v>3</v>
      </c>
      <c r="BE138" s="2" t="s">
        <v>3</v>
      </c>
      <c r="BF138" s="2" t="s">
        <v>3</v>
      </c>
      <c r="BG138" s="2" t="s">
        <v>3</v>
      </c>
      <c r="BH138" s="2">
        <v>0</v>
      </c>
      <c r="BI138" s="2">
        <v>4</v>
      </c>
      <c r="BJ138" s="2" t="s">
        <v>31</v>
      </c>
      <c r="BM138" s="2">
        <v>0</v>
      </c>
      <c r="BN138" s="2">
        <v>0</v>
      </c>
      <c r="BO138" s="2" t="s">
        <v>3</v>
      </c>
      <c r="BP138" s="2">
        <v>0</v>
      </c>
      <c r="BQ138" s="2">
        <v>1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</v>
      </c>
      <c r="BZ138" s="2">
        <v>70</v>
      </c>
      <c r="CA138" s="2">
        <v>10</v>
      </c>
      <c r="CB138" s="2" t="s">
        <v>3</v>
      </c>
      <c r="CE138" s="2">
        <v>0</v>
      </c>
      <c r="CF138" s="2">
        <v>0</v>
      </c>
      <c r="CG138" s="2">
        <v>0</v>
      </c>
      <c r="CM138" s="2">
        <v>0</v>
      </c>
      <c r="CN138" s="2" t="s">
        <v>18</v>
      </c>
      <c r="CO138" s="2">
        <v>0</v>
      </c>
      <c r="CP138" s="2">
        <f t="shared" si="158"/>
        <v>1348.65</v>
      </c>
      <c r="CQ138" s="2">
        <f t="shared" si="159"/>
        <v>0.91</v>
      </c>
      <c r="CR138" s="2">
        <f t="shared" ref="CR138:CR143" si="183">(((((ET138*1.05))*BB138-((EU138*1.05))*BS138)+AE138*BS138)*AV138)</f>
        <v>3.8010000000000002</v>
      </c>
      <c r="CS138" s="2">
        <f t="shared" si="160"/>
        <v>5.2499999999999998E-2</v>
      </c>
      <c r="CT138" s="2">
        <f t="shared" si="161"/>
        <v>1343.9369999999999</v>
      </c>
      <c r="CU138" s="2">
        <f t="shared" si="162"/>
        <v>0</v>
      </c>
      <c r="CV138" s="2">
        <f t="shared" si="163"/>
        <v>1.9530000000000003</v>
      </c>
      <c r="CW138" s="2">
        <f t="shared" si="164"/>
        <v>0</v>
      </c>
      <c r="CX138" s="2">
        <f t="shared" si="165"/>
        <v>0</v>
      </c>
      <c r="CY138" s="2">
        <f t="shared" si="166"/>
        <v>940.75800000000004</v>
      </c>
      <c r="CZ138" s="2">
        <f t="shared" si="167"/>
        <v>134.39400000000001</v>
      </c>
      <c r="DB138" s="2">
        <v>68</v>
      </c>
      <c r="DC138" s="2" t="s">
        <v>3</v>
      </c>
      <c r="DD138" s="2" t="s">
        <v>3</v>
      </c>
      <c r="DE138" s="2" t="s">
        <v>19</v>
      </c>
      <c r="DF138" s="2" t="s">
        <v>19</v>
      </c>
      <c r="DG138" s="2" t="s">
        <v>19</v>
      </c>
      <c r="DH138" s="2" t="s">
        <v>3</v>
      </c>
      <c r="DI138" s="2" t="s">
        <v>19</v>
      </c>
      <c r="DJ138" s="2" t="s">
        <v>19</v>
      </c>
      <c r="DK138" s="2" t="s">
        <v>3</v>
      </c>
      <c r="DL138" s="2" t="s">
        <v>3</v>
      </c>
      <c r="DM138" s="2" t="s">
        <v>3</v>
      </c>
      <c r="DN138" s="2">
        <v>0</v>
      </c>
      <c r="DO138" s="2">
        <v>0</v>
      </c>
      <c r="DP138" s="2">
        <v>1</v>
      </c>
      <c r="DQ138" s="2">
        <v>1</v>
      </c>
      <c r="DU138" s="2">
        <v>1013</v>
      </c>
      <c r="DV138" s="2" t="s">
        <v>16</v>
      </c>
      <c r="DW138" s="2" t="s">
        <v>16</v>
      </c>
      <c r="DX138" s="2">
        <v>1</v>
      </c>
      <c r="DZ138" s="2" t="s">
        <v>3</v>
      </c>
      <c r="EA138" s="2" t="s">
        <v>3</v>
      </c>
      <c r="EB138" s="2" t="s">
        <v>3</v>
      </c>
      <c r="EC138" s="2" t="s">
        <v>3</v>
      </c>
      <c r="EE138" s="2">
        <v>90740938</v>
      </c>
      <c r="EF138" s="2">
        <v>1</v>
      </c>
      <c r="EG138" s="2" t="s">
        <v>20</v>
      </c>
      <c r="EH138" s="2">
        <v>0</v>
      </c>
      <c r="EI138" s="2" t="s">
        <v>3</v>
      </c>
      <c r="EJ138" s="2">
        <v>4</v>
      </c>
      <c r="EK138" s="2">
        <v>0</v>
      </c>
      <c r="EL138" s="2" t="s">
        <v>21</v>
      </c>
      <c r="EM138" s="2" t="s">
        <v>22</v>
      </c>
      <c r="EO138" s="2" t="s">
        <v>23</v>
      </c>
      <c r="EQ138" s="2">
        <v>2360320</v>
      </c>
      <c r="ER138" s="2">
        <v>1284.47</v>
      </c>
      <c r="ES138" s="2">
        <v>0.91</v>
      </c>
      <c r="ET138" s="2">
        <v>3.62</v>
      </c>
      <c r="EU138" s="2">
        <v>0.05</v>
      </c>
      <c r="EV138" s="2">
        <v>1279.94</v>
      </c>
      <c r="EW138" s="2">
        <v>1.86</v>
      </c>
      <c r="EX138" s="2">
        <v>0</v>
      </c>
      <c r="EY138" s="2">
        <v>0</v>
      </c>
      <c r="FQ138" s="2">
        <v>0</v>
      </c>
      <c r="FR138" s="2">
        <v>0</v>
      </c>
      <c r="FS138" s="2">
        <v>0</v>
      </c>
      <c r="FX138" s="2">
        <v>70</v>
      </c>
      <c r="FY138" s="2">
        <v>10</v>
      </c>
      <c r="GA138" s="2" t="s">
        <v>3</v>
      </c>
      <c r="GD138" s="2">
        <v>0</v>
      </c>
      <c r="GF138" s="2">
        <v>986301593</v>
      </c>
      <c r="GG138" s="2">
        <v>2</v>
      </c>
      <c r="GH138" s="2">
        <v>1</v>
      </c>
      <c r="GI138" s="2">
        <v>-2</v>
      </c>
      <c r="GJ138" s="2">
        <v>0</v>
      </c>
      <c r="GK138" s="2">
        <f>ROUND(R138*(R12)/100,2)</f>
        <v>0.05</v>
      </c>
      <c r="GL138" s="2">
        <f t="shared" si="168"/>
        <v>0</v>
      </c>
      <c r="GM138" s="2">
        <f t="shared" si="169"/>
        <v>2423.85</v>
      </c>
      <c r="GN138" s="2">
        <f t="shared" si="170"/>
        <v>0</v>
      </c>
      <c r="GO138" s="2">
        <f t="shared" si="171"/>
        <v>0</v>
      </c>
      <c r="GP138" s="2">
        <f t="shared" si="172"/>
        <v>2423.85</v>
      </c>
      <c r="GR138" s="2">
        <v>0</v>
      </c>
      <c r="GS138" s="2">
        <v>3</v>
      </c>
      <c r="GT138" s="2">
        <v>0</v>
      </c>
      <c r="GU138" s="2" t="s">
        <v>3</v>
      </c>
      <c r="GV138" s="2">
        <f t="shared" si="173"/>
        <v>0</v>
      </c>
      <c r="GW138" s="2">
        <v>1</v>
      </c>
      <c r="GX138" s="2">
        <f t="shared" si="174"/>
        <v>0</v>
      </c>
      <c r="HA138" s="2">
        <v>0</v>
      </c>
      <c r="HB138" s="2">
        <v>0</v>
      </c>
      <c r="HC138" s="2">
        <f t="shared" si="175"/>
        <v>0</v>
      </c>
      <c r="HE138" s="2" t="s">
        <v>3</v>
      </c>
      <c r="HF138" s="2" t="s">
        <v>3</v>
      </c>
      <c r="HM138" s="2" t="s">
        <v>3</v>
      </c>
      <c r="HN138" s="2" t="s">
        <v>3</v>
      </c>
      <c r="HO138" s="2" t="s">
        <v>3</v>
      </c>
      <c r="HP138" s="2" t="s">
        <v>3</v>
      </c>
      <c r="HQ138" s="2" t="s">
        <v>3</v>
      </c>
      <c r="HS138" s="2">
        <v>0</v>
      </c>
      <c r="IK138" s="2">
        <v>0</v>
      </c>
    </row>
    <row r="139" spans="1:245" x14ac:dyDescent="0.2">
      <c r="A139" s="2">
        <v>17</v>
      </c>
      <c r="B139" s="2">
        <v>1</v>
      </c>
      <c r="C139" s="2">
        <f>ROW(SmtRes!A325)</f>
        <v>325</v>
      </c>
      <c r="D139" s="2">
        <f>ROW(EtalonRes!A308)</f>
        <v>308</v>
      </c>
      <c r="E139" s="2" t="s">
        <v>3</v>
      </c>
      <c r="F139" s="2" t="s">
        <v>33</v>
      </c>
      <c r="G139" s="2" t="s">
        <v>34</v>
      </c>
      <c r="H139" s="2" t="s">
        <v>16</v>
      </c>
      <c r="I139" s="2">
        <v>1</v>
      </c>
      <c r="J139" s="2">
        <v>0</v>
      </c>
      <c r="K139" s="2">
        <v>1</v>
      </c>
      <c r="O139" s="2">
        <f t="shared" si="142"/>
        <v>665.35</v>
      </c>
      <c r="P139" s="2">
        <f t="shared" si="143"/>
        <v>0.61</v>
      </c>
      <c r="Q139" s="2">
        <f t="shared" si="144"/>
        <v>0</v>
      </c>
      <c r="R139" s="2">
        <f t="shared" si="145"/>
        <v>0</v>
      </c>
      <c r="S139" s="2">
        <f t="shared" si="146"/>
        <v>664.74</v>
      </c>
      <c r="T139" s="2">
        <f t="shared" si="147"/>
        <v>0</v>
      </c>
      <c r="U139" s="2">
        <f t="shared" si="148"/>
        <v>0.96600000000000008</v>
      </c>
      <c r="V139" s="2">
        <f t="shared" si="149"/>
        <v>0</v>
      </c>
      <c r="W139" s="2">
        <f t="shared" si="150"/>
        <v>0</v>
      </c>
      <c r="X139" s="2">
        <f t="shared" si="151"/>
        <v>465.32</v>
      </c>
      <c r="Y139" s="2">
        <f t="shared" si="152"/>
        <v>66.47</v>
      </c>
      <c r="AA139" s="2">
        <v>-1</v>
      </c>
      <c r="AB139" s="2">
        <f t="shared" si="153"/>
        <v>665.35450000000003</v>
      </c>
      <c r="AC139" s="2">
        <f t="shared" si="135"/>
        <v>0.61</v>
      </c>
      <c r="AD139" s="2">
        <f t="shared" si="180"/>
        <v>0</v>
      </c>
      <c r="AE139" s="2">
        <f t="shared" si="181"/>
        <v>0</v>
      </c>
      <c r="AF139" s="2">
        <f t="shared" si="181"/>
        <v>664.74450000000002</v>
      </c>
      <c r="AG139" s="2">
        <f t="shared" si="155"/>
        <v>0</v>
      </c>
      <c r="AH139" s="2">
        <f t="shared" si="182"/>
        <v>0.96600000000000008</v>
      </c>
      <c r="AI139" s="2">
        <f t="shared" si="182"/>
        <v>0</v>
      </c>
      <c r="AJ139" s="2">
        <f t="shared" si="157"/>
        <v>0</v>
      </c>
      <c r="AK139" s="2">
        <v>633.70000000000005</v>
      </c>
      <c r="AL139" s="2">
        <v>0.61</v>
      </c>
      <c r="AM139" s="2">
        <v>0</v>
      </c>
      <c r="AN139" s="2">
        <v>0</v>
      </c>
      <c r="AO139" s="2">
        <v>633.09</v>
      </c>
      <c r="AP139" s="2">
        <v>0</v>
      </c>
      <c r="AQ139" s="2">
        <v>0.92</v>
      </c>
      <c r="AR139" s="2">
        <v>0</v>
      </c>
      <c r="AS139" s="2">
        <v>0</v>
      </c>
      <c r="AT139" s="2">
        <v>70</v>
      </c>
      <c r="AU139" s="2">
        <v>10</v>
      </c>
      <c r="AV139" s="2">
        <v>1</v>
      </c>
      <c r="AW139" s="2">
        <v>1</v>
      </c>
      <c r="AZ139" s="2">
        <v>1</v>
      </c>
      <c r="BA139" s="2">
        <v>1</v>
      </c>
      <c r="BB139" s="2">
        <v>1</v>
      </c>
      <c r="BC139" s="2">
        <v>1</v>
      </c>
      <c r="BD139" s="2" t="s">
        <v>3</v>
      </c>
      <c r="BE139" s="2" t="s">
        <v>3</v>
      </c>
      <c r="BF139" s="2" t="s">
        <v>3</v>
      </c>
      <c r="BG139" s="2" t="s">
        <v>3</v>
      </c>
      <c r="BH139" s="2">
        <v>0</v>
      </c>
      <c r="BI139" s="2">
        <v>4</v>
      </c>
      <c r="BJ139" s="2" t="s">
        <v>35</v>
      </c>
      <c r="BM139" s="2">
        <v>0</v>
      </c>
      <c r="BN139" s="2">
        <v>0</v>
      </c>
      <c r="BO139" s="2" t="s">
        <v>3</v>
      </c>
      <c r="BP139" s="2">
        <v>0</v>
      </c>
      <c r="BQ139" s="2">
        <v>1</v>
      </c>
      <c r="BR139" s="2">
        <v>0</v>
      </c>
      <c r="BS139" s="2">
        <v>1</v>
      </c>
      <c r="BT139" s="2">
        <v>1</v>
      </c>
      <c r="BU139" s="2">
        <v>1</v>
      </c>
      <c r="BV139" s="2">
        <v>1</v>
      </c>
      <c r="BW139" s="2">
        <v>1</v>
      </c>
      <c r="BX139" s="2">
        <v>1</v>
      </c>
      <c r="BY139" s="2" t="s">
        <v>3</v>
      </c>
      <c r="BZ139" s="2">
        <v>70</v>
      </c>
      <c r="CA139" s="2">
        <v>10</v>
      </c>
      <c r="CB139" s="2" t="s">
        <v>3</v>
      </c>
      <c r="CE139" s="2">
        <v>0</v>
      </c>
      <c r="CF139" s="2">
        <v>0</v>
      </c>
      <c r="CG139" s="2">
        <v>0</v>
      </c>
      <c r="CM139" s="2">
        <v>0</v>
      </c>
      <c r="CN139" s="2" t="s">
        <v>18</v>
      </c>
      <c r="CO139" s="2">
        <v>0</v>
      </c>
      <c r="CP139" s="2">
        <f t="shared" si="158"/>
        <v>665.35</v>
      </c>
      <c r="CQ139" s="2">
        <f t="shared" si="159"/>
        <v>0.61</v>
      </c>
      <c r="CR139" s="2">
        <f t="shared" si="183"/>
        <v>0</v>
      </c>
      <c r="CS139" s="2">
        <f t="shared" si="160"/>
        <v>0</v>
      </c>
      <c r="CT139" s="2">
        <f t="shared" si="161"/>
        <v>664.74450000000002</v>
      </c>
      <c r="CU139" s="2">
        <f t="shared" si="162"/>
        <v>0</v>
      </c>
      <c r="CV139" s="2">
        <f t="shared" si="163"/>
        <v>0.96600000000000008</v>
      </c>
      <c r="CW139" s="2">
        <f t="shared" si="164"/>
        <v>0</v>
      </c>
      <c r="CX139" s="2">
        <f t="shared" si="165"/>
        <v>0</v>
      </c>
      <c r="CY139" s="2">
        <f t="shared" si="166"/>
        <v>465.31800000000004</v>
      </c>
      <c r="CZ139" s="2">
        <f t="shared" si="167"/>
        <v>66.47399999999999</v>
      </c>
      <c r="DB139" s="2">
        <v>69</v>
      </c>
      <c r="DC139" s="2" t="s">
        <v>3</v>
      </c>
      <c r="DD139" s="2" t="s">
        <v>3</v>
      </c>
      <c r="DE139" s="2" t="s">
        <v>19</v>
      </c>
      <c r="DF139" s="2" t="s">
        <v>19</v>
      </c>
      <c r="DG139" s="2" t="s">
        <v>19</v>
      </c>
      <c r="DH139" s="2" t="s">
        <v>3</v>
      </c>
      <c r="DI139" s="2" t="s">
        <v>19</v>
      </c>
      <c r="DJ139" s="2" t="s">
        <v>19</v>
      </c>
      <c r="DK139" s="2" t="s">
        <v>3</v>
      </c>
      <c r="DL139" s="2" t="s">
        <v>3</v>
      </c>
      <c r="DM139" s="2" t="s">
        <v>3</v>
      </c>
      <c r="DN139" s="2">
        <v>0</v>
      </c>
      <c r="DO139" s="2">
        <v>0</v>
      </c>
      <c r="DP139" s="2">
        <v>1</v>
      </c>
      <c r="DQ139" s="2">
        <v>1</v>
      </c>
      <c r="DU139" s="2">
        <v>1013</v>
      </c>
      <c r="DV139" s="2" t="s">
        <v>16</v>
      </c>
      <c r="DW139" s="2" t="s">
        <v>16</v>
      </c>
      <c r="DX139" s="2">
        <v>1</v>
      </c>
      <c r="DZ139" s="2" t="s">
        <v>3</v>
      </c>
      <c r="EA139" s="2" t="s">
        <v>3</v>
      </c>
      <c r="EB139" s="2" t="s">
        <v>3</v>
      </c>
      <c r="EC139" s="2" t="s">
        <v>3</v>
      </c>
      <c r="EE139" s="2">
        <v>90740938</v>
      </c>
      <c r="EF139" s="2">
        <v>1</v>
      </c>
      <c r="EG139" s="2" t="s">
        <v>20</v>
      </c>
      <c r="EH139" s="2">
        <v>0</v>
      </c>
      <c r="EI139" s="2" t="s">
        <v>3</v>
      </c>
      <c r="EJ139" s="2">
        <v>4</v>
      </c>
      <c r="EK139" s="2">
        <v>0</v>
      </c>
      <c r="EL139" s="2" t="s">
        <v>21</v>
      </c>
      <c r="EM139" s="2" t="s">
        <v>22</v>
      </c>
      <c r="EO139" s="2" t="s">
        <v>23</v>
      </c>
      <c r="EQ139" s="2">
        <v>2098176</v>
      </c>
      <c r="ER139" s="2">
        <v>633.70000000000005</v>
      </c>
      <c r="ES139" s="2">
        <v>0.61</v>
      </c>
      <c r="ET139" s="2">
        <v>0</v>
      </c>
      <c r="EU139" s="2">
        <v>0</v>
      </c>
      <c r="EV139" s="2">
        <v>633.09</v>
      </c>
      <c r="EW139" s="2">
        <v>0.92</v>
      </c>
      <c r="EX139" s="2">
        <v>0</v>
      </c>
      <c r="EY139" s="2">
        <v>0</v>
      </c>
      <c r="FQ139" s="2">
        <v>0</v>
      </c>
      <c r="FR139" s="2">
        <v>0</v>
      </c>
      <c r="FS139" s="2">
        <v>0</v>
      </c>
      <c r="FX139" s="2">
        <v>70</v>
      </c>
      <c r="FY139" s="2">
        <v>10</v>
      </c>
      <c r="GA139" s="2" t="s">
        <v>3</v>
      </c>
      <c r="GD139" s="2">
        <v>0</v>
      </c>
      <c r="GF139" s="2">
        <v>1402171177</v>
      </c>
      <c r="GG139" s="2">
        <v>2</v>
      </c>
      <c r="GH139" s="2">
        <v>1</v>
      </c>
      <c r="GI139" s="2">
        <v>-2</v>
      </c>
      <c r="GJ139" s="2">
        <v>0</v>
      </c>
      <c r="GK139" s="2">
        <f>ROUND(R139*(R12)/100,2)</f>
        <v>0</v>
      </c>
      <c r="GL139" s="2">
        <f t="shared" si="168"/>
        <v>0</v>
      </c>
      <c r="GM139" s="2">
        <f t="shared" si="169"/>
        <v>1197.1400000000001</v>
      </c>
      <c r="GN139" s="2">
        <f t="shared" si="170"/>
        <v>0</v>
      </c>
      <c r="GO139" s="2">
        <f t="shared" si="171"/>
        <v>0</v>
      </c>
      <c r="GP139" s="2">
        <f t="shared" si="172"/>
        <v>1197.1400000000001</v>
      </c>
      <c r="GR139" s="2">
        <v>0</v>
      </c>
      <c r="GS139" s="2">
        <v>3</v>
      </c>
      <c r="GT139" s="2">
        <v>0</v>
      </c>
      <c r="GU139" s="2" t="s">
        <v>3</v>
      </c>
      <c r="GV139" s="2">
        <f t="shared" si="173"/>
        <v>0</v>
      </c>
      <c r="GW139" s="2">
        <v>1</v>
      </c>
      <c r="GX139" s="2">
        <f t="shared" si="174"/>
        <v>0</v>
      </c>
      <c r="HA139" s="2">
        <v>0</v>
      </c>
      <c r="HB139" s="2">
        <v>0</v>
      </c>
      <c r="HC139" s="2">
        <f t="shared" si="175"/>
        <v>0</v>
      </c>
      <c r="HE139" s="2" t="s">
        <v>3</v>
      </c>
      <c r="HF139" s="2" t="s">
        <v>3</v>
      </c>
      <c r="HM139" s="2" t="s">
        <v>3</v>
      </c>
      <c r="HN139" s="2" t="s">
        <v>3</v>
      </c>
      <c r="HO139" s="2" t="s">
        <v>3</v>
      </c>
      <c r="HP139" s="2" t="s">
        <v>3</v>
      </c>
      <c r="HQ139" s="2" t="s">
        <v>3</v>
      </c>
      <c r="HS139" s="2">
        <v>0</v>
      </c>
      <c r="IK139" s="2">
        <v>0</v>
      </c>
    </row>
    <row r="140" spans="1:245" x14ac:dyDescent="0.2">
      <c r="A140" s="2">
        <v>17</v>
      </c>
      <c r="B140" s="2">
        <v>1</v>
      </c>
      <c r="C140" s="2">
        <f>ROW(SmtRes!A326)</f>
        <v>326</v>
      </c>
      <c r="D140" s="2">
        <f>ROW(EtalonRes!A309)</f>
        <v>309</v>
      </c>
      <c r="E140" s="2" t="s">
        <v>3</v>
      </c>
      <c r="F140" s="2" t="s">
        <v>88</v>
      </c>
      <c r="G140" s="2" t="s">
        <v>228</v>
      </c>
      <c r="H140" s="2" t="s">
        <v>90</v>
      </c>
      <c r="I140" s="2">
        <v>1</v>
      </c>
      <c r="J140" s="2">
        <v>0</v>
      </c>
      <c r="K140" s="2">
        <v>1</v>
      </c>
      <c r="O140" s="2">
        <f t="shared" si="142"/>
        <v>5836.12</v>
      </c>
      <c r="P140" s="2">
        <f t="shared" si="143"/>
        <v>0</v>
      </c>
      <c r="Q140" s="2">
        <f t="shared" si="144"/>
        <v>0</v>
      </c>
      <c r="R140" s="2">
        <f t="shared" si="145"/>
        <v>0</v>
      </c>
      <c r="S140" s="2">
        <f t="shared" si="146"/>
        <v>5836.12</v>
      </c>
      <c r="T140" s="2">
        <f t="shared" si="147"/>
        <v>0</v>
      </c>
      <c r="U140" s="2">
        <f t="shared" si="148"/>
        <v>6.5100000000000007</v>
      </c>
      <c r="V140" s="2">
        <f t="shared" si="149"/>
        <v>0</v>
      </c>
      <c r="W140" s="2">
        <f t="shared" si="150"/>
        <v>0</v>
      </c>
      <c r="X140" s="2">
        <f t="shared" si="151"/>
        <v>4085.28</v>
      </c>
      <c r="Y140" s="2">
        <f t="shared" si="152"/>
        <v>583.61</v>
      </c>
      <c r="AA140" s="2">
        <v>-1</v>
      </c>
      <c r="AB140" s="2">
        <f t="shared" si="153"/>
        <v>5836.1205</v>
      </c>
      <c r="AC140" s="2">
        <f t="shared" si="135"/>
        <v>0</v>
      </c>
      <c r="AD140" s="2">
        <f t="shared" si="180"/>
        <v>0</v>
      </c>
      <c r="AE140" s="2">
        <f t="shared" si="181"/>
        <v>0</v>
      </c>
      <c r="AF140" s="2">
        <f t="shared" si="181"/>
        <v>5836.1205</v>
      </c>
      <c r="AG140" s="2">
        <f t="shared" si="155"/>
        <v>0</v>
      </c>
      <c r="AH140" s="2">
        <f t="shared" si="182"/>
        <v>6.5100000000000007</v>
      </c>
      <c r="AI140" s="2">
        <f t="shared" si="182"/>
        <v>0</v>
      </c>
      <c r="AJ140" s="2">
        <f t="shared" si="157"/>
        <v>0</v>
      </c>
      <c r="AK140" s="2">
        <v>5558.21</v>
      </c>
      <c r="AL140" s="2">
        <v>0</v>
      </c>
      <c r="AM140" s="2">
        <v>0</v>
      </c>
      <c r="AN140" s="2">
        <v>0</v>
      </c>
      <c r="AO140" s="2">
        <v>5558.21</v>
      </c>
      <c r="AP140" s="2">
        <v>0</v>
      </c>
      <c r="AQ140" s="2">
        <v>6.2</v>
      </c>
      <c r="AR140" s="2">
        <v>0</v>
      </c>
      <c r="AS140" s="2">
        <v>0</v>
      </c>
      <c r="AT140" s="2">
        <v>70</v>
      </c>
      <c r="AU140" s="2">
        <v>10</v>
      </c>
      <c r="AV140" s="2">
        <v>1</v>
      </c>
      <c r="AW140" s="2">
        <v>1</v>
      </c>
      <c r="AZ140" s="2">
        <v>1</v>
      </c>
      <c r="BA140" s="2">
        <v>1</v>
      </c>
      <c r="BB140" s="2">
        <v>1</v>
      </c>
      <c r="BC140" s="2">
        <v>1</v>
      </c>
      <c r="BD140" s="2" t="s">
        <v>3</v>
      </c>
      <c r="BE140" s="2" t="s">
        <v>3</v>
      </c>
      <c r="BF140" s="2" t="s">
        <v>3</v>
      </c>
      <c r="BG140" s="2" t="s">
        <v>3</v>
      </c>
      <c r="BH140" s="2">
        <v>0</v>
      </c>
      <c r="BI140" s="2">
        <v>4</v>
      </c>
      <c r="BJ140" s="2" t="s">
        <v>91</v>
      </c>
      <c r="BM140" s="2">
        <v>0</v>
      </c>
      <c r="BN140" s="2">
        <v>0</v>
      </c>
      <c r="BO140" s="2" t="s">
        <v>3</v>
      </c>
      <c r="BP140" s="2">
        <v>0</v>
      </c>
      <c r="BQ140" s="2">
        <v>1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</v>
      </c>
      <c r="BZ140" s="2">
        <v>70</v>
      </c>
      <c r="CA140" s="2">
        <v>10</v>
      </c>
      <c r="CB140" s="2" t="s">
        <v>3</v>
      </c>
      <c r="CE140" s="2">
        <v>0</v>
      </c>
      <c r="CF140" s="2">
        <v>0</v>
      </c>
      <c r="CG140" s="2">
        <v>0</v>
      </c>
      <c r="CM140" s="2">
        <v>0</v>
      </c>
      <c r="CN140" s="2" t="s">
        <v>18</v>
      </c>
      <c r="CO140" s="2">
        <v>0</v>
      </c>
      <c r="CP140" s="2">
        <f t="shared" si="158"/>
        <v>5836.12</v>
      </c>
      <c r="CQ140" s="2">
        <f t="shared" si="159"/>
        <v>0</v>
      </c>
      <c r="CR140" s="2">
        <f t="shared" si="183"/>
        <v>0</v>
      </c>
      <c r="CS140" s="2">
        <f t="shared" si="160"/>
        <v>0</v>
      </c>
      <c r="CT140" s="2">
        <f t="shared" si="161"/>
        <v>5836.1205</v>
      </c>
      <c r="CU140" s="2">
        <f t="shared" si="162"/>
        <v>0</v>
      </c>
      <c r="CV140" s="2">
        <f t="shared" si="163"/>
        <v>6.5100000000000007</v>
      </c>
      <c r="CW140" s="2">
        <f t="shared" si="164"/>
        <v>0</v>
      </c>
      <c r="CX140" s="2">
        <f t="shared" si="165"/>
        <v>0</v>
      </c>
      <c r="CY140" s="2">
        <f t="shared" si="166"/>
        <v>4085.2839999999997</v>
      </c>
      <c r="CZ140" s="2">
        <f t="shared" si="167"/>
        <v>583.61199999999997</v>
      </c>
      <c r="DB140" s="2">
        <v>70</v>
      </c>
      <c r="DC140" s="2" t="s">
        <v>3</v>
      </c>
      <c r="DD140" s="2" t="s">
        <v>3</v>
      </c>
      <c r="DE140" s="2" t="s">
        <v>19</v>
      </c>
      <c r="DF140" s="2" t="s">
        <v>19</v>
      </c>
      <c r="DG140" s="2" t="s">
        <v>19</v>
      </c>
      <c r="DH140" s="2" t="s">
        <v>3</v>
      </c>
      <c r="DI140" s="2" t="s">
        <v>19</v>
      </c>
      <c r="DJ140" s="2" t="s">
        <v>19</v>
      </c>
      <c r="DK140" s="2" t="s">
        <v>3</v>
      </c>
      <c r="DL140" s="2" t="s">
        <v>3</v>
      </c>
      <c r="DM140" s="2" t="s">
        <v>3</v>
      </c>
      <c r="DN140" s="2">
        <v>0</v>
      </c>
      <c r="DO140" s="2">
        <v>0</v>
      </c>
      <c r="DP140" s="2">
        <v>1</v>
      </c>
      <c r="DQ140" s="2">
        <v>1</v>
      </c>
      <c r="DU140" s="2">
        <v>1013</v>
      </c>
      <c r="DV140" s="2" t="s">
        <v>90</v>
      </c>
      <c r="DW140" s="2" t="s">
        <v>90</v>
      </c>
      <c r="DX140" s="2">
        <v>1</v>
      </c>
      <c r="DZ140" s="2" t="s">
        <v>3</v>
      </c>
      <c r="EA140" s="2" t="s">
        <v>3</v>
      </c>
      <c r="EB140" s="2" t="s">
        <v>3</v>
      </c>
      <c r="EC140" s="2" t="s">
        <v>3</v>
      </c>
      <c r="EE140" s="2">
        <v>90740938</v>
      </c>
      <c r="EF140" s="2">
        <v>1</v>
      </c>
      <c r="EG140" s="2" t="s">
        <v>20</v>
      </c>
      <c r="EH140" s="2">
        <v>0</v>
      </c>
      <c r="EI140" s="2" t="s">
        <v>3</v>
      </c>
      <c r="EJ140" s="2">
        <v>4</v>
      </c>
      <c r="EK140" s="2">
        <v>0</v>
      </c>
      <c r="EL140" s="2" t="s">
        <v>21</v>
      </c>
      <c r="EM140" s="2" t="s">
        <v>22</v>
      </c>
      <c r="EO140" s="2" t="s">
        <v>23</v>
      </c>
      <c r="EQ140" s="2">
        <v>2098176</v>
      </c>
      <c r="ER140" s="2">
        <v>5558.21</v>
      </c>
      <c r="ES140" s="2">
        <v>0</v>
      </c>
      <c r="ET140" s="2">
        <v>0</v>
      </c>
      <c r="EU140" s="2">
        <v>0</v>
      </c>
      <c r="EV140" s="2">
        <v>5558.21</v>
      </c>
      <c r="EW140" s="2">
        <v>6.2</v>
      </c>
      <c r="EX140" s="2">
        <v>0</v>
      </c>
      <c r="EY140" s="2">
        <v>0</v>
      </c>
      <c r="FQ140" s="2">
        <v>0</v>
      </c>
      <c r="FR140" s="2">
        <v>0</v>
      </c>
      <c r="FS140" s="2">
        <v>0</v>
      </c>
      <c r="FX140" s="2">
        <v>70</v>
      </c>
      <c r="FY140" s="2">
        <v>10</v>
      </c>
      <c r="GA140" s="2" t="s">
        <v>3</v>
      </c>
      <c r="GD140" s="2">
        <v>0</v>
      </c>
      <c r="GF140" s="2">
        <v>-154259896</v>
      </c>
      <c r="GG140" s="2">
        <v>2</v>
      </c>
      <c r="GH140" s="2">
        <v>1</v>
      </c>
      <c r="GI140" s="2">
        <v>-2</v>
      </c>
      <c r="GJ140" s="2">
        <v>0</v>
      </c>
      <c r="GK140" s="2">
        <f>ROUND(R140*(R12)/100,2)</f>
        <v>0</v>
      </c>
      <c r="GL140" s="2">
        <f t="shared" si="168"/>
        <v>0</v>
      </c>
      <c r="GM140" s="2">
        <f t="shared" si="169"/>
        <v>10505.01</v>
      </c>
      <c r="GN140" s="2">
        <f t="shared" si="170"/>
        <v>0</v>
      </c>
      <c r="GO140" s="2">
        <f t="shared" si="171"/>
        <v>0</v>
      </c>
      <c r="GP140" s="2">
        <f t="shared" si="172"/>
        <v>10505.01</v>
      </c>
      <c r="GR140" s="2">
        <v>0</v>
      </c>
      <c r="GS140" s="2">
        <v>3</v>
      </c>
      <c r="GT140" s="2">
        <v>0</v>
      </c>
      <c r="GU140" s="2" t="s">
        <v>3</v>
      </c>
      <c r="GV140" s="2">
        <f t="shared" si="173"/>
        <v>0</v>
      </c>
      <c r="GW140" s="2">
        <v>1</v>
      </c>
      <c r="GX140" s="2">
        <f t="shared" si="174"/>
        <v>0</v>
      </c>
      <c r="HA140" s="2">
        <v>0</v>
      </c>
      <c r="HB140" s="2">
        <v>0</v>
      </c>
      <c r="HC140" s="2">
        <f t="shared" si="175"/>
        <v>0</v>
      </c>
      <c r="HE140" s="2" t="s">
        <v>3</v>
      </c>
      <c r="HF140" s="2" t="s">
        <v>3</v>
      </c>
      <c r="HM140" s="2" t="s">
        <v>3</v>
      </c>
      <c r="HN140" s="2" t="s">
        <v>3</v>
      </c>
      <c r="HO140" s="2" t="s">
        <v>3</v>
      </c>
      <c r="HP140" s="2" t="s">
        <v>3</v>
      </c>
      <c r="HQ140" s="2" t="s">
        <v>3</v>
      </c>
      <c r="HS140" s="2">
        <v>0</v>
      </c>
      <c r="IK140" s="2">
        <v>0</v>
      </c>
    </row>
    <row r="141" spans="1:245" x14ac:dyDescent="0.2">
      <c r="A141" s="2">
        <v>17</v>
      </c>
      <c r="B141" s="2">
        <v>1</v>
      </c>
      <c r="C141" s="2">
        <f>ROW(SmtRes!A329)</f>
        <v>329</v>
      </c>
      <c r="D141" s="2">
        <f>ROW(EtalonRes!A312)</f>
        <v>312</v>
      </c>
      <c r="E141" s="2" t="s">
        <v>3</v>
      </c>
      <c r="F141" s="2" t="s">
        <v>29</v>
      </c>
      <c r="G141" s="2" t="s">
        <v>229</v>
      </c>
      <c r="H141" s="2" t="s">
        <v>16</v>
      </c>
      <c r="I141" s="2">
        <v>1</v>
      </c>
      <c r="J141" s="2">
        <v>0</v>
      </c>
      <c r="K141" s="2">
        <v>1</v>
      </c>
      <c r="O141" s="2">
        <f t="shared" si="142"/>
        <v>1348.65</v>
      </c>
      <c r="P141" s="2">
        <f t="shared" si="143"/>
        <v>0.91</v>
      </c>
      <c r="Q141" s="2">
        <f t="shared" si="144"/>
        <v>3.8</v>
      </c>
      <c r="R141" s="2">
        <f t="shared" si="145"/>
        <v>0.05</v>
      </c>
      <c r="S141" s="2">
        <f t="shared" si="146"/>
        <v>1343.94</v>
      </c>
      <c r="T141" s="2">
        <f t="shared" si="147"/>
        <v>0</v>
      </c>
      <c r="U141" s="2">
        <f t="shared" si="148"/>
        <v>1.9530000000000003</v>
      </c>
      <c r="V141" s="2">
        <f t="shared" si="149"/>
        <v>0</v>
      </c>
      <c r="W141" s="2">
        <f t="shared" si="150"/>
        <v>0</v>
      </c>
      <c r="X141" s="2">
        <f t="shared" si="151"/>
        <v>940.76</v>
      </c>
      <c r="Y141" s="2">
        <f t="shared" si="152"/>
        <v>134.38999999999999</v>
      </c>
      <c r="AA141" s="2">
        <v>-1</v>
      </c>
      <c r="AB141" s="2">
        <f t="shared" si="153"/>
        <v>1348.6479999999999</v>
      </c>
      <c r="AC141" s="2">
        <f t="shared" si="135"/>
        <v>0.91</v>
      </c>
      <c r="AD141" s="2">
        <f t="shared" si="180"/>
        <v>3.8010000000000002</v>
      </c>
      <c r="AE141" s="2">
        <f t="shared" si="181"/>
        <v>5.2499999999999998E-2</v>
      </c>
      <c r="AF141" s="2">
        <f t="shared" si="181"/>
        <v>1343.9369999999999</v>
      </c>
      <c r="AG141" s="2">
        <f t="shared" si="155"/>
        <v>0</v>
      </c>
      <c r="AH141" s="2">
        <f t="shared" si="182"/>
        <v>1.9530000000000003</v>
      </c>
      <c r="AI141" s="2">
        <f t="shared" si="182"/>
        <v>0</v>
      </c>
      <c r="AJ141" s="2">
        <f t="shared" si="157"/>
        <v>0</v>
      </c>
      <c r="AK141" s="2">
        <v>1284.47</v>
      </c>
      <c r="AL141" s="2">
        <v>0.91</v>
      </c>
      <c r="AM141" s="2">
        <v>3.62</v>
      </c>
      <c r="AN141" s="2">
        <v>0.05</v>
      </c>
      <c r="AO141" s="2">
        <v>1279.94</v>
      </c>
      <c r="AP141" s="2">
        <v>0</v>
      </c>
      <c r="AQ141" s="2">
        <v>1.86</v>
      </c>
      <c r="AR141" s="2">
        <v>0</v>
      </c>
      <c r="AS141" s="2">
        <v>0</v>
      </c>
      <c r="AT141" s="2">
        <v>70</v>
      </c>
      <c r="AU141" s="2">
        <v>10</v>
      </c>
      <c r="AV141" s="2">
        <v>1</v>
      </c>
      <c r="AW141" s="2">
        <v>1</v>
      </c>
      <c r="AZ141" s="2">
        <v>1</v>
      </c>
      <c r="BA141" s="2">
        <v>1</v>
      </c>
      <c r="BB141" s="2">
        <v>1</v>
      </c>
      <c r="BC141" s="2">
        <v>1</v>
      </c>
      <c r="BD141" s="2" t="s">
        <v>3</v>
      </c>
      <c r="BE141" s="2" t="s">
        <v>3</v>
      </c>
      <c r="BF141" s="2" t="s">
        <v>3</v>
      </c>
      <c r="BG141" s="2" t="s">
        <v>3</v>
      </c>
      <c r="BH141" s="2">
        <v>0</v>
      </c>
      <c r="BI141" s="2">
        <v>4</v>
      </c>
      <c r="BJ141" s="2" t="s">
        <v>31</v>
      </c>
      <c r="BM141" s="2">
        <v>0</v>
      </c>
      <c r="BN141" s="2">
        <v>0</v>
      </c>
      <c r="BO141" s="2" t="s">
        <v>3</v>
      </c>
      <c r="BP141" s="2">
        <v>0</v>
      </c>
      <c r="BQ141" s="2">
        <v>1</v>
      </c>
      <c r="BR141" s="2">
        <v>0</v>
      </c>
      <c r="BS141" s="2">
        <v>1</v>
      </c>
      <c r="BT141" s="2">
        <v>1</v>
      </c>
      <c r="BU141" s="2">
        <v>1</v>
      </c>
      <c r="BV141" s="2">
        <v>1</v>
      </c>
      <c r="BW141" s="2">
        <v>1</v>
      </c>
      <c r="BX141" s="2">
        <v>1</v>
      </c>
      <c r="BY141" s="2" t="s">
        <v>3</v>
      </c>
      <c r="BZ141" s="2">
        <v>70</v>
      </c>
      <c r="CA141" s="2">
        <v>10</v>
      </c>
      <c r="CB141" s="2" t="s">
        <v>3</v>
      </c>
      <c r="CE141" s="2">
        <v>0</v>
      </c>
      <c r="CF141" s="2">
        <v>0</v>
      </c>
      <c r="CG141" s="2">
        <v>0</v>
      </c>
      <c r="CM141" s="2">
        <v>0</v>
      </c>
      <c r="CN141" s="2" t="s">
        <v>18</v>
      </c>
      <c r="CO141" s="2">
        <v>0</v>
      </c>
      <c r="CP141" s="2">
        <f t="shared" si="158"/>
        <v>1348.65</v>
      </c>
      <c r="CQ141" s="2">
        <f t="shared" si="159"/>
        <v>0.91</v>
      </c>
      <c r="CR141" s="2">
        <f t="shared" si="183"/>
        <v>3.8010000000000002</v>
      </c>
      <c r="CS141" s="2">
        <f t="shared" si="160"/>
        <v>5.2499999999999998E-2</v>
      </c>
      <c r="CT141" s="2">
        <f t="shared" si="161"/>
        <v>1343.9369999999999</v>
      </c>
      <c r="CU141" s="2">
        <f t="shared" si="162"/>
        <v>0</v>
      </c>
      <c r="CV141" s="2">
        <f t="shared" si="163"/>
        <v>1.9530000000000003</v>
      </c>
      <c r="CW141" s="2">
        <f t="shared" si="164"/>
        <v>0</v>
      </c>
      <c r="CX141" s="2">
        <f t="shared" si="165"/>
        <v>0</v>
      </c>
      <c r="CY141" s="2">
        <f t="shared" si="166"/>
        <v>940.75800000000004</v>
      </c>
      <c r="CZ141" s="2">
        <f t="shared" si="167"/>
        <v>134.39400000000001</v>
      </c>
      <c r="DB141" s="2">
        <v>71</v>
      </c>
      <c r="DC141" s="2" t="s">
        <v>3</v>
      </c>
      <c r="DD141" s="2" t="s">
        <v>3</v>
      </c>
      <c r="DE141" s="2" t="s">
        <v>19</v>
      </c>
      <c r="DF141" s="2" t="s">
        <v>19</v>
      </c>
      <c r="DG141" s="2" t="s">
        <v>19</v>
      </c>
      <c r="DH141" s="2" t="s">
        <v>3</v>
      </c>
      <c r="DI141" s="2" t="s">
        <v>19</v>
      </c>
      <c r="DJ141" s="2" t="s">
        <v>19</v>
      </c>
      <c r="DK141" s="2" t="s">
        <v>3</v>
      </c>
      <c r="DL141" s="2" t="s">
        <v>3</v>
      </c>
      <c r="DM141" s="2" t="s">
        <v>3</v>
      </c>
      <c r="DN141" s="2">
        <v>0</v>
      </c>
      <c r="DO141" s="2">
        <v>0</v>
      </c>
      <c r="DP141" s="2">
        <v>1</v>
      </c>
      <c r="DQ141" s="2">
        <v>1</v>
      </c>
      <c r="DU141" s="2">
        <v>1013</v>
      </c>
      <c r="DV141" s="2" t="s">
        <v>16</v>
      </c>
      <c r="DW141" s="2" t="s">
        <v>16</v>
      </c>
      <c r="DX141" s="2">
        <v>1</v>
      </c>
      <c r="DZ141" s="2" t="s">
        <v>3</v>
      </c>
      <c r="EA141" s="2" t="s">
        <v>3</v>
      </c>
      <c r="EB141" s="2" t="s">
        <v>3</v>
      </c>
      <c r="EC141" s="2" t="s">
        <v>3</v>
      </c>
      <c r="EE141" s="2">
        <v>90740938</v>
      </c>
      <c r="EF141" s="2">
        <v>1</v>
      </c>
      <c r="EG141" s="2" t="s">
        <v>20</v>
      </c>
      <c r="EH141" s="2">
        <v>0</v>
      </c>
      <c r="EI141" s="2" t="s">
        <v>3</v>
      </c>
      <c r="EJ141" s="2">
        <v>4</v>
      </c>
      <c r="EK141" s="2">
        <v>0</v>
      </c>
      <c r="EL141" s="2" t="s">
        <v>21</v>
      </c>
      <c r="EM141" s="2" t="s">
        <v>22</v>
      </c>
      <c r="EO141" s="2" t="s">
        <v>23</v>
      </c>
      <c r="EQ141" s="2">
        <v>2360320</v>
      </c>
      <c r="ER141" s="2">
        <v>1284.47</v>
      </c>
      <c r="ES141" s="2">
        <v>0.91</v>
      </c>
      <c r="ET141" s="2">
        <v>3.62</v>
      </c>
      <c r="EU141" s="2">
        <v>0.05</v>
      </c>
      <c r="EV141" s="2">
        <v>1279.94</v>
      </c>
      <c r="EW141" s="2">
        <v>1.86</v>
      </c>
      <c r="EX141" s="2">
        <v>0</v>
      </c>
      <c r="EY141" s="2">
        <v>0</v>
      </c>
      <c r="FQ141" s="2">
        <v>0</v>
      </c>
      <c r="FR141" s="2">
        <v>0</v>
      </c>
      <c r="FS141" s="2">
        <v>0</v>
      </c>
      <c r="FX141" s="2">
        <v>70</v>
      </c>
      <c r="FY141" s="2">
        <v>10</v>
      </c>
      <c r="GA141" s="2" t="s">
        <v>3</v>
      </c>
      <c r="GD141" s="2">
        <v>0</v>
      </c>
      <c r="GF141" s="2">
        <v>1578335385</v>
      </c>
      <c r="GG141" s="2">
        <v>2</v>
      </c>
      <c r="GH141" s="2">
        <v>1</v>
      </c>
      <c r="GI141" s="2">
        <v>-2</v>
      </c>
      <c r="GJ141" s="2">
        <v>0</v>
      </c>
      <c r="GK141" s="2">
        <f>ROUND(R141*(R12)/100,2)</f>
        <v>0.05</v>
      </c>
      <c r="GL141" s="2">
        <f t="shared" si="168"/>
        <v>0</v>
      </c>
      <c r="GM141" s="2">
        <f t="shared" si="169"/>
        <v>2423.85</v>
      </c>
      <c r="GN141" s="2">
        <f t="shared" si="170"/>
        <v>0</v>
      </c>
      <c r="GO141" s="2">
        <f t="shared" si="171"/>
        <v>0</v>
      </c>
      <c r="GP141" s="2">
        <f t="shared" si="172"/>
        <v>2423.85</v>
      </c>
      <c r="GR141" s="2">
        <v>0</v>
      </c>
      <c r="GS141" s="2">
        <v>3</v>
      </c>
      <c r="GT141" s="2">
        <v>0</v>
      </c>
      <c r="GU141" s="2" t="s">
        <v>3</v>
      </c>
      <c r="GV141" s="2">
        <f t="shared" si="173"/>
        <v>0</v>
      </c>
      <c r="GW141" s="2">
        <v>1</v>
      </c>
      <c r="GX141" s="2">
        <f t="shared" si="174"/>
        <v>0</v>
      </c>
      <c r="HA141" s="2">
        <v>0</v>
      </c>
      <c r="HB141" s="2">
        <v>0</v>
      </c>
      <c r="HC141" s="2">
        <f t="shared" si="175"/>
        <v>0</v>
      </c>
      <c r="HE141" s="2" t="s">
        <v>3</v>
      </c>
      <c r="HF141" s="2" t="s">
        <v>3</v>
      </c>
      <c r="HM141" s="2" t="s">
        <v>3</v>
      </c>
      <c r="HN141" s="2" t="s">
        <v>3</v>
      </c>
      <c r="HO141" s="2" t="s">
        <v>3</v>
      </c>
      <c r="HP141" s="2" t="s">
        <v>3</v>
      </c>
      <c r="HQ141" s="2" t="s">
        <v>3</v>
      </c>
      <c r="HS141" s="2">
        <v>0</v>
      </c>
      <c r="IK141" s="2">
        <v>0</v>
      </c>
    </row>
    <row r="142" spans="1:245" x14ac:dyDescent="0.2">
      <c r="A142" s="2">
        <v>17</v>
      </c>
      <c r="B142" s="2">
        <v>1</v>
      </c>
      <c r="C142" s="2">
        <f>ROW(SmtRes!A331)</f>
        <v>331</v>
      </c>
      <c r="D142" s="2">
        <f>ROW(EtalonRes!A314)</f>
        <v>314</v>
      </c>
      <c r="E142" s="2" t="s">
        <v>3</v>
      </c>
      <c r="F142" s="2" t="s">
        <v>33</v>
      </c>
      <c r="G142" s="2" t="s">
        <v>34</v>
      </c>
      <c r="H142" s="2" t="s">
        <v>16</v>
      </c>
      <c r="I142" s="2">
        <v>1</v>
      </c>
      <c r="J142" s="2">
        <v>0</v>
      </c>
      <c r="K142" s="2">
        <v>1</v>
      </c>
      <c r="O142" s="2">
        <f t="shared" si="142"/>
        <v>665.35</v>
      </c>
      <c r="P142" s="2">
        <f t="shared" si="143"/>
        <v>0.61</v>
      </c>
      <c r="Q142" s="2">
        <f t="shared" si="144"/>
        <v>0</v>
      </c>
      <c r="R142" s="2">
        <f t="shared" si="145"/>
        <v>0</v>
      </c>
      <c r="S142" s="2">
        <f t="shared" si="146"/>
        <v>664.74</v>
      </c>
      <c r="T142" s="2">
        <f t="shared" si="147"/>
        <v>0</v>
      </c>
      <c r="U142" s="2">
        <f t="shared" si="148"/>
        <v>0.96600000000000008</v>
      </c>
      <c r="V142" s="2">
        <f t="shared" si="149"/>
        <v>0</v>
      </c>
      <c r="W142" s="2">
        <f t="shared" si="150"/>
        <v>0</v>
      </c>
      <c r="X142" s="2">
        <f t="shared" si="151"/>
        <v>465.32</v>
      </c>
      <c r="Y142" s="2">
        <f t="shared" si="152"/>
        <v>66.47</v>
      </c>
      <c r="AA142" s="2">
        <v>-1</v>
      </c>
      <c r="AB142" s="2">
        <f t="shared" si="153"/>
        <v>665.35450000000003</v>
      </c>
      <c r="AC142" s="2">
        <f t="shared" si="135"/>
        <v>0.61</v>
      </c>
      <c r="AD142" s="2">
        <f t="shared" si="180"/>
        <v>0</v>
      </c>
      <c r="AE142" s="2">
        <f t="shared" si="181"/>
        <v>0</v>
      </c>
      <c r="AF142" s="2">
        <f t="shared" si="181"/>
        <v>664.74450000000002</v>
      </c>
      <c r="AG142" s="2">
        <f t="shared" si="155"/>
        <v>0</v>
      </c>
      <c r="AH142" s="2">
        <f t="shared" si="182"/>
        <v>0.96600000000000008</v>
      </c>
      <c r="AI142" s="2">
        <f t="shared" si="182"/>
        <v>0</v>
      </c>
      <c r="AJ142" s="2">
        <f t="shared" si="157"/>
        <v>0</v>
      </c>
      <c r="AK142" s="2">
        <v>633.70000000000005</v>
      </c>
      <c r="AL142" s="2">
        <v>0.61</v>
      </c>
      <c r="AM142" s="2">
        <v>0</v>
      </c>
      <c r="AN142" s="2">
        <v>0</v>
      </c>
      <c r="AO142" s="2">
        <v>633.09</v>
      </c>
      <c r="AP142" s="2">
        <v>0</v>
      </c>
      <c r="AQ142" s="2">
        <v>0.92</v>
      </c>
      <c r="AR142" s="2">
        <v>0</v>
      </c>
      <c r="AS142" s="2">
        <v>0</v>
      </c>
      <c r="AT142" s="2">
        <v>70</v>
      </c>
      <c r="AU142" s="2">
        <v>10</v>
      </c>
      <c r="AV142" s="2">
        <v>1</v>
      </c>
      <c r="AW142" s="2">
        <v>1</v>
      </c>
      <c r="AZ142" s="2">
        <v>1</v>
      </c>
      <c r="BA142" s="2">
        <v>1</v>
      </c>
      <c r="BB142" s="2">
        <v>1</v>
      </c>
      <c r="BC142" s="2">
        <v>1</v>
      </c>
      <c r="BD142" s="2" t="s">
        <v>3</v>
      </c>
      <c r="BE142" s="2" t="s">
        <v>3</v>
      </c>
      <c r="BF142" s="2" t="s">
        <v>3</v>
      </c>
      <c r="BG142" s="2" t="s">
        <v>3</v>
      </c>
      <c r="BH142" s="2">
        <v>0</v>
      </c>
      <c r="BI142" s="2">
        <v>4</v>
      </c>
      <c r="BJ142" s="2" t="s">
        <v>35</v>
      </c>
      <c r="BM142" s="2">
        <v>0</v>
      </c>
      <c r="BN142" s="2">
        <v>0</v>
      </c>
      <c r="BO142" s="2" t="s">
        <v>3</v>
      </c>
      <c r="BP142" s="2">
        <v>0</v>
      </c>
      <c r="BQ142" s="2">
        <v>1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</v>
      </c>
      <c r="BZ142" s="2">
        <v>70</v>
      </c>
      <c r="CA142" s="2">
        <v>10</v>
      </c>
      <c r="CB142" s="2" t="s">
        <v>3</v>
      </c>
      <c r="CE142" s="2">
        <v>0</v>
      </c>
      <c r="CF142" s="2">
        <v>0</v>
      </c>
      <c r="CG142" s="2">
        <v>0</v>
      </c>
      <c r="CM142" s="2">
        <v>0</v>
      </c>
      <c r="CN142" s="2" t="s">
        <v>18</v>
      </c>
      <c r="CO142" s="2">
        <v>0</v>
      </c>
      <c r="CP142" s="2">
        <f t="shared" si="158"/>
        <v>665.35</v>
      </c>
      <c r="CQ142" s="2">
        <f t="shared" si="159"/>
        <v>0.61</v>
      </c>
      <c r="CR142" s="2">
        <f t="shared" si="183"/>
        <v>0</v>
      </c>
      <c r="CS142" s="2">
        <f t="shared" si="160"/>
        <v>0</v>
      </c>
      <c r="CT142" s="2">
        <f t="shared" si="161"/>
        <v>664.74450000000002</v>
      </c>
      <c r="CU142" s="2">
        <f t="shared" si="162"/>
        <v>0</v>
      </c>
      <c r="CV142" s="2">
        <f t="shared" si="163"/>
        <v>0.96600000000000008</v>
      </c>
      <c r="CW142" s="2">
        <f t="shared" si="164"/>
        <v>0</v>
      </c>
      <c r="CX142" s="2">
        <f t="shared" si="165"/>
        <v>0</v>
      </c>
      <c r="CY142" s="2">
        <f t="shared" si="166"/>
        <v>465.31800000000004</v>
      </c>
      <c r="CZ142" s="2">
        <f t="shared" si="167"/>
        <v>66.47399999999999</v>
      </c>
      <c r="DB142" s="2">
        <v>72</v>
      </c>
      <c r="DC142" s="2" t="s">
        <v>3</v>
      </c>
      <c r="DD142" s="2" t="s">
        <v>3</v>
      </c>
      <c r="DE142" s="2" t="s">
        <v>19</v>
      </c>
      <c r="DF142" s="2" t="s">
        <v>19</v>
      </c>
      <c r="DG142" s="2" t="s">
        <v>19</v>
      </c>
      <c r="DH142" s="2" t="s">
        <v>3</v>
      </c>
      <c r="DI142" s="2" t="s">
        <v>19</v>
      </c>
      <c r="DJ142" s="2" t="s">
        <v>19</v>
      </c>
      <c r="DK142" s="2" t="s">
        <v>3</v>
      </c>
      <c r="DL142" s="2" t="s">
        <v>3</v>
      </c>
      <c r="DM142" s="2" t="s">
        <v>3</v>
      </c>
      <c r="DN142" s="2">
        <v>0</v>
      </c>
      <c r="DO142" s="2">
        <v>0</v>
      </c>
      <c r="DP142" s="2">
        <v>1</v>
      </c>
      <c r="DQ142" s="2">
        <v>1</v>
      </c>
      <c r="DU142" s="2">
        <v>1013</v>
      </c>
      <c r="DV142" s="2" t="s">
        <v>16</v>
      </c>
      <c r="DW142" s="2" t="s">
        <v>16</v>
      </c>
      <c r="DX142" s="2">
        <v>1</v>
      </c>
      <c r="DZ142" s="2" t="s">
        <v>3</v>
      </c>
      <c r="EA142" s="2" t="s">
        <v>3</v>
      </c>
      <c r="EB142" s="2" t="s">
        <v>3</v>
      </c>
      <c r="EC142" s="2" t="s">
        <v>3</v>
      </c>
      <c r="EE142" s="2">
        <v>90740938</v>
      </c>
      <c r="EF142" s="2">
        <v>1</v>
      </c>
      <c r="EG142" s="2" t="s">
        <v>20</v>
      </c>
      <c r="EH142" s="2">
        <v>0</v>
      </c>
      <c r="EI142" s="2" t="s">
        <v>3</v>
      </c>
      <c r="EJ142" s="2">
        <v>4</v>
      </c>
      <c r="EK142" s="2">
        <v>0</v>
      </c>
      <c r="EL142" s="2" t="s">
        <v>21</v>
      </c>
      <c r="EM142" s="2" t="s">
        <v>22</v>
      </c>
      <c r="EO142" s="2" t="s">
        <v>23</v>
      </c>
      <c r="EQ142" s="2">
        <v>1024</v>
      </c>
      <c r="ER142" s="2">
        <v>633.70000000000005</v>
      </c>
      <c r="ES142" s="2">
        <v>0.61</v>
      </c>
      <c r="ET142" s="2">
        <v>0</v>
      </c>
      <c r="EU142" s="2">
        <v>0</v>
      </c>
      <c r="EV142" s="2">
        <v>633.09</v>
      </c>
      <c r="EW142" s="2">
        <v>0.92</v>
      </c>
      <c r="EX142" s="2">
        <v>0</v>
      </c>
      <c r="EY142" s="2">
        <v>0</v>
      </c>
      <c r="FQ142" s="2">
        <v>0</v>
      </c>
      <c r="FR142" s="2">
        <v>0</v>
      </c>
      <c r="FS142" s="2">
        <v>0</v>
      </c>
      <c r="FX142" s="2">
        <v>70</v>
      </c>
      <c r="FY142" s="2">
        <v>10</v>
      </c>
      <c r="GA142" s="2" t="s">
        <v>3</v>
      </c>
      <c r="GD142" s="2">
        <v>0</v>
      </c>
      <c r="GF142" s="2">
        <v>1402171177</v>
      </c>
      <c r="GG142" s="2">
        <v>2</v>
      </c>
      <c r="GH142" s="2">
        <v>1</v>
      </c>
      <c r="GI142" s="2">
        <v>-2</v>
      </c>
      <c r="GJ142" s="2">
        <v>0</v>
      </c>
      <c r="GK142" s="2">
        <f>ROUND(R142*(R12)/100,2)</f>
        <v>0</v>
      </c>
      <c r="GL142" s="2">
        <f t="shared" si="168"/>
        <v>0</v>
      </c>
      <c r="GM142" s="2">
        <f t="shared" si="169"/>
        <v>1197.1400000000001</v>
      </c>
      <c r="GN142" s="2">
        <f t="shared" si="170"/>
        <v>0</v>
      </c>
      <c r="GO142" s="2">
        <f t="shared" si="171"/>
        <v>0</v>
      </c>
      <c r="GP142" s="2">
        <f t="shared" si="172"/>
        <v>1197.1400000000001</v>
      </c>
      <c r="GR142" s="2">
        <v>0</v>
      </c>
      <c r="GS142" s="2">
        <v>3</v>
      </c>
      <c r="GT142" s="2">
        <v>0</v>
      </c>
      <c r="GU142" s="2" t="s">
        <v>3</v>
      </c>
      <c r="GV142" s="2">
        <f t="shared" si="173"/>
        <v>0</v>
      </c>
      <c r="GW142" s="2">
        <v>1</v>
      </c>
      <c r="GX142" s="2">
        <f t="shared" si="174"/>
        <v>0</v>
      </c>
      <c r="HA142" s="2">
        <v>0</v>
      </c>
      <c r="HB142" s="2">
        <v>0</v>
      </c>
      <c r="HC142" s="2">
        <f t="shared" si="175"/>
        <v>0</v>
      </c>
      <c r="HE142" s="2" t="s">
        <v>3</v>
      </c>
      <c r="HF142" s="2" t="s">
        <v>3</v>
      </c>
      <c r="HM142" s="2" t="s">
        <v>3</v>
      </c>
      <c r="HN142" s="2" t="s">
        <v>3</v>
      </c>
      <c r="HO142" s="2" t="s">
        <v>3</v>
      </c>
      <c r="HP142" s="2" t="s">
        <v>3</v>
      </c>
      <c r="HQ142" s="2" t="s">
        <v>3</v>
      </c>
      <c r="HS142" s="2">
        <v>0</v>
      </c>
      <c r="IK142" s="2">
        <v>0</v>
      </c>
    </row>
    <row r="143" spans="1:245" x14ac:dyDescent="0.2">
      <c r="A143" s="2">
        <v>17</v>
      </c>
      <c r="B143" s="2">
        <v>1</v>
      </c>
      <c r="C143" s="2">
        <f>ROW(SmtRes!A333)</f>
        <v>333</v>
      </c>
      <c r="D143" s="2">
        <f>ROW(EtalonRes!A316)</f>
        <v>316</v>
      </c>
      <c r="E143" s="2" t="s">
        <v>230</v>
      </c>
      <c r="F143" s="2" t="s">
        <v>37</v>
      </c>
      <c r="G143" s="2" t="s">
        <v>38</v>
      </c>
      <c r="H143" s="2" t="s">
        <v>16</v>
      </c>
      <c r="I143" s="2">
        <v>1</v>
      </c>
      <c r="J143" s="2">
        <v>0</v>
      </c>
      <c r="K143" s="2">
        <v>1</v>
      </c>
      <c r="O143" s="2">
        <f t="shared" si="142"/>
        <v>650.29999999999995</v>
      </c>
      <c r="P143" s="2">
        <f t="shared" si="143"/>
        <v>0</v>
      </c>
      <c r="Q143" s="2">
        <f t="shared" si="144"/>
        <v>0</v>
      </c>
      <c r="R143" s="2">
        <f t="shared" si="145"/>
        <v>0</v>
      </c>
      <c r="S143" s="2">
        <f t="shared" si="146"/>
        <v>650.29999999999995</v>
      </c>
      <c r="T143" s="2">
        <f t="shared" si="147"/>
        <v>0</v>
      </c>
      <c r="U143" s="2">
        <f t="shared" si="148"/>
        <v>0.94500000000000006</v>
      </c>
      <c r="V143" s="2">
        <f t="shared" si="149"/>
        <v>0</v>
      </c>
      <c r="W143" s="2">
        <f t="shared" si="150"/>
        <v>0</v>
      </c>
      <c r="X143" s="2">
        <f t="shared" si="151"/>
        <v>455.21</v>
      </c>
      <c r="Y143" s="2">
        <f t="shared" si="152"/>
        <v>65.03</v>
      </c>
      <c r="AA143" s="2">
        <v>90973531</v>
      </c>
      <c r="AB143" s="2">
        <f t="shared" si="153"/>
        <v>650.29650000000004</v>
      </c>
      <c r="AC143" s="2">
        <f t="shared" si="135"/>
        <v>0</v>
      </c>
      <c r="AD143" s="2">
        <f t="shared" si="180"/>
        <v>0</v>
      </c>
      <c r="AE143" s="2">
        <f t="shared" si="181"/>
        <v>0</v>
      </c>
      <c r="AF143" s="2">
        <f t="shared" si="181"/>
        <v>650.29650000000004</v>
      </c>
      <c r="AG143" s="2">
        <f t="shared" si="155"/>
        <v>0</v>
      </c>
      <c r="AH143" s="2">
        <f t="shared" si="182"/>
        <v>0.94500000000000006</v>
      </c>
      <c r="AI143" s="2">
        <f t="shared" si="182"/>
        <v>0</v>
      </c>
      <c r="AJ143" s="2">
        <f t="shared" si="157"/>
        <v>0</v>
      </c>
      <c r="AK143" s="2">
        <v>619.33000000000004</v>
      </c>
      <c r="AL143" s="2">
        <v>0</v>
      </c>
      <c r="AM143" s="2">
        <v>0</v>
      </c>
      <c r="AN143" s="2">
        <v>0</v>
      </c>
      <c r="AO143" s="2">
        <v>619.33000000000004</v>
      </c>
      <c r="AP143" s="2">
        <v>0</v>
      </c>
      <c r="AQ143" s="2">
        <v>0.9</v>
      </c>
      <c r="AR143" s="2">
        <v>0</v>
      </c>
      <c r="AS143" s="2">
        <v>0</v>
      </c>
      <c r="AT143" s="2">
        <v>70</v>
      </c>
      <c r="AU143" s="2">
        <v>10</v>
      </c>
      <c r="AV143" s="2">
        <v>1</v>
      </c>
      <c r="AW143" s="2">
        <v>1</v>
      </c>
      <c r="AZ143" s="2">
        <v>1</v>
      </c>
      <c r="BA143" s="2">
        <v>1</v>
      </c>
      <c r="BB143" s="2">
        <v>1</v>
      </c>
      <c r="BC143" s="2">
        <v>1</v>
      </c>
      <c r="BD143" s="2" t="s">
        <v>3</v>
      </c>
      <c r="BE143" s="2" t="s">
        <v>3</v>
      </c>
      <c r="BF143" s="2" t="s">
        <v>3</v>
      </c>
      <c r="BG143" s="2" t="s">
        <v>3</v>
      </c>
      <c r="BH143" s="2">
        <v>0</v>
      </c>
      <c r="BI143" s="2">
        <v>4</v>
      </c>
      <c r="BJ143" s="2" t="s">
        <v>39</v>
      </c>
      <c r="BM143" s="2">
        <v>0</v>
      </c>
      <c r="BN143" s="2">
        <v>0</v>
      </c>
      <c r="BO143" s="2" t="s">
        <v>3</v>
      </c>
      <c r="BP143" s="2">
        <v>0</v>
      </c>
      <c r="BQ143" s="2">
        <v>1</v>
      </c>
      <c r="BR143" s="2">
        <v>0</v>
      </c>
      <c r="BS143" s="2">
        <v>1</v>
      </c>
      <c r="BT143" s="2">
        <v>1</v>
      </c>
      <c r="BU143" s="2">
        <v>1</v>
      </c>
      <c r="BV143" s="2">
        <v>1</v>
      </c>
      <c r="BW143" s="2">
        <v>1</v>
      </c>
      <c r="BX143" s="2">
        <v>1</v>
      </c>
      <c r="BY143" s="2" t="s">
        <v>3</v>
      </c>
      <c r="BZ143" s="2">
        <v>70</v>
      </c>
      <c r="CA143" s="2">
        <v>10</v>
      </c>
      <c r="CB143" s="2" t="s">
        <v>3</v>
      </c>
      <c r="CE143" s="2">
        <v>0</v>
      </c>
      <c r="CF143" s="2">
        <v>0</v>
      </c>
      <c r="CG143" s="2">
        <v>0</v>
      </c>
      <c r="CM143" s="2">
        <v>0</v>
      </c>
      <c r="CN143" s="2" t="s">
        <v>18</v>
      </c>
      <c r="CO143" s="2">
        <v>0</v>
      </c>
      <c r="CP143" s="2">
        <f t="shared" si="158"/>
        <v>650.29999999999995</v>
      </c>
      <c r="CQ143" s="2">
        <f t="shared" si="159"/>
        <v>0</v>
      </c>
      <c r="CR143" s="2">
        <f t="shared" si="183"/>
        <v>0</v>
      </c>
      <c r="CS143" s="2">
        <f t="shared" si="160"/>
        <v>0</v>
      </c>
      <c r="CT143" s="2">
        <f t="shared" si="161"/>
        <v>650.29650000000004</v>
      </c>
      <c r="CU143" s="2">
        <f t="shared" si="162"/>
        <v>0</v>
      </c>
      <c r="CV143" s="2">
        <f t="shared" si="163"/>
        <v>0.94500000000000006</v>
      </c>
      <c r="CW143" s="2">
        <f t="shared" si="164"/>
        <v>0</v>
      </c>
      <c r="CX143" s="2">
        <f t="shared" si="165"/>
        <v>0</v>
      </c>
      <c r="CY143" s="2">
        <f t="shared" si="166"/>
        <v>455.21</v>
      </c>
      <c r="CZ143" s="2">
        <f t="shared" si="167"/>
        <v>65.03</v>
      </c>
      <c r="DB143" s="2">
        <v>73</v>
      </c>
      <c r="DC143" s="2" t="s">
        <v>3</v>
      </c>
      <c r="DD143" s="2" t="s">
        <v>3</v>
      </c>
      <c r="DE143" s="2" t="s">
        <v>19</v>
      </c>
      <c r="DF143" s="2" t="s">
        <v>19</v>
      </c>
      <c r="DG143" s="2" t="s">
        <v>19</v>
      </c>
      <c r="DH143" s="2" t="s">
        <v>3</v>
      </c>
      <c r="DI143" s="2" t="s">
        <v>19</v>
      </c>
      <c r="DJ143" s="2" t="s">
        <v>19</v>
      </c>
      <c r="DK143" s="2" t="s">
        <v>3</v>
      </c>
      <c r="DL143" s="2" t="s">
        <v>3</v>
      </c>
      <c r="DM143" s="2" t="s">
        <v>3</v>
      </c>
      <c r="DN143" s="2">
        <v>0</v>
      </c>
      <c r="DO143" s="2">
        <v>0</v>
      </c>
      <c r="DP143" s="2">
        <v>1</v>
      </c>
      <c r="DQ143" s="2">
        <v>1</v>
      </c>
      <c r="DU143" s="2">
        <v>1013</v>
      </c>
      <c r="DV143" s="2" t="s">
        <v>16</v>
      </c>
      <c r="DW143" s="2" t="s">
        <v>16</v>
      </c>
      <c r="DX143" s="2">
        <v>1</v>
      </c>
      <c r="DZ143" s="2" t="s">
        <v>3</v>
      </c>
      <c r="EA143" s="2" t="s">
        <v>3</v>
      </c>
      <c r="EB143" s="2" t="s">
        <v>3</v>
      </c>
      <c r="EC143" s="2" t="s">
        <v>3</v>
      </c>
      <c r="EE143" s="2">
        <v>90740938</v>
      </c>
      <c r="EF143" s="2">
        <v>1</v>
      </c>
      <c r="EG143" s="2" t="s">
        <v>20</v>
      </c>
      <c r="EH143" s="2">
        <v>0</v>
      </c>
      <c r="EI143" s="2" t="s">
        <v>3</v>
      </c>
      <c r="EJ143" s="2">
        <v>4</v>
      </c>
      <c r="EK143" s="2">
        <v>0</v>
      </c>
      <c r="EL143" s="2" t="s">
        <v>21</v>
      </c>
      <c r="EM143" s="2" t="s">
        <v>22</v>
      </c>
      <c r="EO143" s="2" t="s">
        <v>23</v>
      </c>
      <c r="EQ143" s="2">
        <v>2359296</v>
      </c>
      <c r="ER143" s="2">
        <v>619.33000000000004</v>
      </c>
      <c r="ES143" s="2">
        <v>0</v>
      </c>
      <c r="ET143" s="2">
        <v>0</v>
      </c>
      <c r="EU143" s="2">
        <v>0</v>
      </c>
      <c r="EV143" s="2">
        <v>619.33000000000004</v>
      </c>
      <c r="EW143" s="2">
        <v>0.9</v>
      </c>
      <c r="EX143" s="2">
        <v>0</v>
      </c>
      <c r="EY143" s="2">
        <v>0</v>
      </c>
      <c r="FQ143" s="2">
        <v>0</v>
      </c>
      <c r="FR143" s="2">
        <v>0</v>
      </c>
      <c r="FS143" s="2">
        <v>0</v>
      </c>
      <c r="FX143" s="2">
        <v>70</v>
      </c>
      <c r="FY143" s="2">
        <v>10</v>
      </c>
      <c r="GA143" s="2" t="s">
        <v>3</v>
      </c>
      <c r="GD143" s="2">
        <v>0</v>
      </c>
      <c r="GF143" s="2">
        <v>504469716</v>
      </c>
      <c r="GG143" s="2">
        <v>2</v>
      </c>
      <c r="GH143" s="2">
        <v>1</v>
      </c>
      <c r="GI143" s="2">
        <v>-2</v>
      </c>
      <c r="GJ143" s="2">
        <v>0</v>
      </c>
      <c r="GK143" s="2">
        <f>ROUND(R143*(R12)/100,2)</f>
        <v>0</v>
      </c>
      <c r="GL143" s="2">
        <f t="shared" si="168"/>
        <v>0</v>
      </c>
      <c r="GM143" s="2">
        <f t="shared" si="169"/>
        <v>1170.54</v>
      </c>
      <c r="GN143" s="2">
        <f t="shared" si="170"/>
        <v>0</v>
      </c>
      <c r="GO143" s="2">
        <f t="shared" si="171"/>
        <v>0</v>
      </c>
      <c r="GP143" s="2">
        <f t="shared" si="172"/>
        <v>1170.54</v>
      </c>
      <c r="GR143" s="2">
        <v>0</v>
      </c>
      <c r="GS143" s="2">
        <v>3</v>
      </c>
      <c r="GT143" s="2">
        <v>0</v>
      </c>
      <c r="GU143" s="2" t="s">
        <v>3</v>
      </c>
      <c r="GV143" s="2">
        <f t="shared" si="173"/>
        <v>0</v>
      </c>
      <c r="GW143" s="2">
        <v>1</v>
      </c>
      <c r="GX143" s="2">
        <f t="shared" si="174"/>
        <v>0</v>
      </c>
      <c r="HA143" s="2">
        <v>0</v>
      </c>
      <c r="HB143" s="2">
        <v>0</v>
      </c>
      <c r="HC143" s="2">
        <f t="shared" si="175"/>
        <v>0</v>
      </c>
      <c r="HE143" s="2" t="s">
        <v>3</v>
      </c>
      <c r="HF143" s="2" t="s">
        <v>3</v>
      </c>
      <c r="HM143" s="2" t="s">
        <v>3</v>
      </c>
      <c r="HN143" s="2" t="s">
        <v>3</v>
      </c>
      <c r="HO143" s="2" t="s">
        <v>3</v>
      </c>
      <c r="HP143" s="2" t="s">
        <v>3</v>
      </c>
      <c r="HQ143" s="2" t="s">
        <v>3</v>
      </c>
      <c r="HS143" s="2">
        <v>0</v>
      </c>
      <c r="IK143" s="2">
        <v>0</v>
      </c>
    </row>
    <row r="144" spans="1:245" x14ac:dyDescent="0.2">
      <c r="A144" s="2">
        <v>18</v>
      </c>
      <c r="B144" s="2">
        <v>1</v>
      </c>
      <c r="C144" s="2">
        <v>333</v>
      </c>
      <c r="E144" s="2" t="s">
        <v>231</v>
      </c>
      <c r="F144" s="2" t="s">
        <v>41</v>
      </c>
      <c r="G144" s="2" t="s">
        <v>42</v>
      </c>
      <c r="H144" s="2" t="s">
        <v>43</v>
      </c>
      <c r="I144" s="2">
        <f>I143*J144</f>
        <v>6</v>
      </c>
      <c r="J144" s="2">
        <v>6</v>
      </c>
      <c r="K144" s="2">
        <v>6</v>
      </c>
      <c r="O144" s="2">
        <f t="shared" si="142"/>
        <v>5273.94</v>
      </c>
      <c r="P144" s="2">
        <f t="shared" si="143"/>
        <v>5273.94</v>
      </c>
      <c r="Q144" s="2">
        <f t="shared" si="144"/>
        <v>0</v>
      </c>
      <c r="R144" s="2">
        <f t="shared" si="145"/>
        <v>0</v>
      </c>
      <c r="S144" s="2">
        <f t="shared" si="146"/>
        <v>0</v>
      </c>
      <c r="T144" s="2">
        <f t="shared" si="147"/>
        <v>0</v>
      </c>
      <c r="U144" s="2">
        <f t="shared" si="148"/>
        <v>0</v>
      </c>
      <c r="V144" s="2">
        <f t="shared" si="149"/>
        <v>0</v>
      </c>
      <c r="W144" s="2">
        <f t="shared" si="150"/>
        <v>0</v>
      </c>
      <c r="X144" s="2">
        <f t="shared" si="151"/>
        <v>0</v>
      </c>
      <c r="Y144" s="2">
        <f t="shared" si="152"/>
        <v>0</v>
      </c>
      <c r="AA144" s="2">
        <v>90973531</v>
      </c>
      <c r="AB144" s="2">
        <f t="shared" si="153"/>
        <v>878.99</v>
      </c>
      <c r="AC144" s="2">
        <f t="shared" si="135"/>
        <v>878.99</v>
      </c>
      <c r="AD144" s="2">
        <f>ROUND((((ET144)-(EU144))+AE144),6)</f>
        <v>0</v>
      </c>
      <c r="AE144" s="2">
        <f>ROUND((EU144),6)</f>
        <v>0</v>
      </c>
      <c r="AF144" s="2">
        <f>ROUND((EV144),6)</f>
        <v>0</v>
      </c>
      <c r="AG144" s="2">
        <f t="shared" si="155"/>
        <v>0</v>
      </c>
      <c r="AH144" s="2">
        <f>(EW144)</f>
        <v>0</v>
      </c>
      <c r="AI144" s="2">
        <f>(EX144)</f>
        <v>0</v>
      </c>
      <c r="AJ144" s="2">
        <f t="shared" si="157"/>
        <v>0</v>
      </c>
      <c r="AK144" s="2">
        <v>878.99</v>
      </c>
      <c r="AL144" s="2">
        <v>878.99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70</v>
      </c>
      <c r="AU144" s="2">
        <v>10</v>
      </c>
      <c r="AV144" s="2">
        <v>1</v>
      </c>
      <c r="AW144" s="2">
        <v>1</v>
      </c>
      <c r="AZ144" s="2">
        <v>1</v>
      </c>
      <c r="BA144" s="2">
        <v>1</v>
      </c>
      <c r="BB144" s="2">
        <v>1</v>
      </c>
      <c r="BC144" s="2">
        <v>1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3</v>
      </c>
      <c r="BI144" s="2">
        <v>4</v>
      </c>
      <c r="BJ144" s="2" t="s">
        <v>44</v>
      </c>
      <c r="BM144" s="2">
        <v>0</v>
      </c>
      <c r="BN144" s="2">
        <v>0</v>
      </c>
      <c r="BO144" s="2" t="s">
        <v>3</v>
      </c>
      <c r="BP144" s="2">
        <v>0</v>
      </c>
      <c r="BQ144" s="2">
        <v>1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70</v>
      </c>
      <c r="CA144" s="2">
        <v>10</v>
      </c>
      <c r="CB144" s="2" t="s">
        <v>3</v>
      </c>
      <c r="CE144" s="2">
        <v>0</v>
      </c>
      <c r="CF144" s="2">
        <v>0</v>
      </c>
      <c r="CG144" s="2">
        <v>0</v>
      </c>
      <c r="CM144" s="2">
        <v>0</v>
      </c>
      <c r="CN144" s="2" t="s">
        <v>3</v>
      </c>
      <c r="CO144" s="2">
        <v>0</v>
      </c>
      <c r="CP144" s="2">
        <f t="shared" si="158"/>
        <v>5273.94</v>
      </c>
      <c r="CQ144" s="2">
        <f t="shared" si="159"/>
        <v>878.99</v>
      </c>
      <c r="CR144" s="2">
        <f>((((ET144)*BB144-(EU144)*BS144)+AE144*BS144)*AV144)</f>
        <v>0</v>
      </c>
      <c r="CS144" s="2">
        <f t="shared" si="160"/>
        <v>0</v>
      </c>
      <c r="CT144" s="2">
        <f t="shared" si="161"/>
        <v>0</v>
      </c>
      <c r="CU144" s="2">
        <f t="shared" si="162"/>
        <v>0</v>
      </c>
      <c r="CV144" s="2">
        <f t="shared" si="163"/>
        <v>0</v>
      </c>
      <c r="CW144" s="2">
        <f t="shared" si="164"/>
        <v>0</v>
      </c>
      <c r="CX144" s="2">
        <f t="shared" si="165"/>
        <v>0</v>
      </c>
      <c r="CY144" s="2">
        <f t="shared" si="166"/>
        <v>0</v>
      </c>
      <c r="CZ144" s="2">
        <f t="shared" si="167"/>
        <v>0</v>
      </c>
      <c r="DC144" s="2" t="s">
        <v>3</v>
      </c>
      <c r="DD144" s="2" t="s">
        <v>3</v>
      </c>
      <c r="DE144" s="2" t="s">
        <v>3</v>
      </c>
      <c r="DF144" s="2" t="s">
        <v>3</v>
      </c>
      <c r="DG144" s="2" t="s">
        <v>3</v>
      </c>
      <c r="DH144" s="2" t="s">
        <v>3</v>
      </c>
      <c r="DI144" s="2" t="s">
        <v>3</v>
      </c>
      <c r="DJ144" s="2" t="s">
        <v>3</v>
      </c>
      <c r="DK144" s="2" t="s">
        <v>3</v>
      </c>
      <c r="DL144" s="2" t="s">
        <v>3</v>
      </c>
      <c r="DM144" s="2" t="s">
        <v>3</v>
      </c>
      <c r="DN144" s="2">
        <v>0</v>
      </c>
      <c r="DO144" s="2">
        <v>0</v>
      </c>
      <c r="DP144" s="2">
        <v>1</v>
      </c>
      <c r="DQ144" s="2">
        <v>1</v>
      </c>
      <c r="DU144" s="2">
        <v>1009</v>
      </c>
      <c r="DV144" s="2" t="s">
        <v>43</v>
      </c>
      <c r="DW144" s="2" t="s">
        <v>43</v>
      </c>
      <c r="DX144" s="2">
        <v>1</v>
      </c>
      <c r="DZ144" s="2" t="s">
        <v>3</v>
      </c>
      <c r="EA144" s="2" t="s">
        <v>3</v>
      </c>
      <c r="EB144" s="2" t="s">
        <v>3</v>
      </c>
      <c r="EC144" s="2" t="s">
        <v>3</v>
      </c>
      <c r="EE144" s="2">
        <v>90740938</v>
      </c>
      <c r="EF144" s="2">
        <v>1</v>
      </c>
      <c r="EG144" s="2" t="s">
        <v>20</v>
      </c>
      <c r="EH144" s="2">
        <v>0</v>
      </c>
      <c r="EI144" s="2" t="s">
        <v>3</v>
      </c>
      <c r="EJ144" s="2">
        <v>4</v>
      </c>
      <c r="EK144" s="2">
        <v>0</v>
      </c>
      <c r="EL144" s="2" t="s">
        <v>21</v>
      </c>
      <c r="EM144" s="2" t="s">
        <v>22</v>
      </c>
      <c r="EO144" s="2" t="s">
        <v>3</v>
      </c>
      <c r="EQ144" s="2">
        <v>2359296</v>
      </c>
      <c r="ER144" s="2">
        <v>878.99</v>
      </c>
      <c r="ES144" s="2">
        <v>878.99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FQ144" s="2">
        <v>0</v>
      </c>
      <c r="FR144" s="2">
        <v>0</v>
      </c>
      <c r="FS144" s="2">
        <v>0</v>
      </c>
      <c r="FX144" s="2">
        <v>70</v>
      </c>
      <c r="FY144" s="2">
        <v>10</v>
      </c>
      <c r="GA144" s="2" t="s">
        <v>3</v>
      </c>
      <c r="GD144" s="2">
        <v>0</v>
      </c>
      <c r="GF144" s="2">
        <v>930069253</v>
      </c>
      <c r="GG144" s="2">
        <v>2</v>
      </c>
      <c r="GH144" s="2">
        <v>1</v>
      </c>
      <c r="GI144" s="2">
        <v>-2</v>
      </c>
      <c r="GJ144" s="2">
        <v>0</v>
      </c>
      <c r="GK144" s="2">
        <f>ROUND(R144*(R12)/100,2)</f>
        <v>0</v>
      </c>
      <c r="GL144" s="2">
        <f t="shared" si="168"/>
        <v>0</v>
      </c>
      <c r="GM144" s="2">
        <f t="shared" si="169"/>
        <v>5273.94</v>
      </c>
      <c r="GN144" s="2">
        <f t="shared" si="170"/>
        <v>0</v>
      </c>
      <c r="GO144" s="2">
        <f t="shared" si="171"/>
        <v>0</v>
      </c>
      <c r="GP144" s="2">
        <f t="shared" si="172"/>
        <v>5273.94</v>
      </c>
      <c r="GR144" s="2">
        <v>0</v>
      </c>
      <c r="GS144" s="2">
        <v>3</v>
      </c>
      <c r="GT144" s="2">
        <v>0</v>
      </c>
      <c r="GU144" s="2" t="s">
        <v>3</v>
      </c>
      <c r="GV144" s="2">
        <f t="shared" si="173"/>
        <v>0</v>
      </c>
      <c r="GW144" s="2">
        <v>1</v>
      </c>
      <c r="GX144" s="2">
        <f t="shared" si="174"/>
        <v>0</v>
      </c>
      <c r="HA144" s="2">
        <v>0</v>
      </c>
      <c r="HB144" s="2">
        <v>0</v>
      </c>
      <c r="HC144" s="2">
        <f t="shared" si="175"/>
        <v>0</v>
      </c>
      <c r="HE144" s="2" t="s">
        <v>3</v>
      </c>
      <c r="HF144" s="2" t="s">
        <v>3</v>
      </c>
      <c r="HM144" s="2" t="s">
        <v>3</v>
      </c>
      <c r="HN144" s="2" t="s">
        <v>3</v>
      </c>
      <c r="HO144" s="2" t="s">
        <v>3</v>
      </c>
      <c r="HP144" s="2" t="s">
        <v>3</v>
      </c>
      <c r="HQ144" s="2" t="s">
        <v>3</v>
      </c>
      <c r="HS144" s="2">
        <v>0</v>
      </c>
      <c r="IK144" s="2">
        <v>0</v>
      </c>
    </row>
    <row r="145" spans="1:245" x14ac:dyDescent="0.2">
      <c r="A145" s="2">
        <v>17</v>
      </c>
      <c r="B145" s="2">
        <v>1</v>
      </c>
      <c r="C145" s="2">
        <f>ROW(SmtRes!A336)</f>
        <v>336</v>
      </c>
      <c r="D145" s="2">
        <f>ROW(EtalonRes!A319)</f>
        <v>319</v>
      </c>
      <c r="E145" s="2" t="s">
        <v>232</v>
      </c>
      <c r="F145" s="2" t="s">
        <v>29</v>
      </c>
      <c r="G145" s="2" t="s">
        <v>233</v>
      </c>
      <c r="H145" s="2" t="s">
        <v>16</v>
      </c>
      <c r="I145" s="2">
        <f>ROUND(1+1,9)</f>
        <v>2</v>
      </c>
      <c r="J145" s="2">
        <v>0</v>
      </c>
      <c r="K145" s="2">
        <f>ROUND(1+1,9)</f>
        <v>2</v>
      </c>
      <c r="O145" s="2">
        <f t="shared" si="142"/>
        <v>2697.29</v>
      </c>
      <c r="P145" s="2">
        <f t="shared" si="143"/>
        <v>1.82</v>
      </c>
      <c r="Q145" s="2">
        <f t="shared" si="144"/>
        <v>7.6</v>
      </c>
      <c r="R145" s="2">
        <f t="shared" si="145"/>
        <v>0.11</v>
      </c>
      <c r="S145" s="2">
        <f t="shared" si="146"/>
        <v>2687.87</v>
      </c>
      <c r="T145" s="2">
        <f t="shared" si="147"/>
        <v>0</v>
      </c>
      <c r="U145" s="2">
        <f t="shared" si="148"/>
        <v>3.9060000000000006</v>
      </c>
      <c r="V145" s="2">
        <f t="shared" si="149"/>
        <v>0</v>
      </c>
      <c r="W145" s="2">
        <f t="shared" si="150"/>
        <v>0</v>
      </c>
      <c r="X145" s="2">
        <f t="shared" si="151"/>
        <v>1881.51</v>
      </c>
      <c r="Y145" s="2">
        <f t="shared" si="152"/>
        <v>268.79000000000002</v>
      </c>
      <c r="AA145" s="2">
        <v>90973531</v>
      </c>
      <c r="AB145" s="2">
        <f t="shared" si="153"/>
        <v>1348.6479999999999</v>
      </c>
      <c r="AC145" s="2">
        <f t="shared" si="135"/>
        <v>0.91</v>
      </c>
      <c r="AD145" s="2">
        <f>ROUND(((((ET145*1.05))-((EU145*1.05)))+AE145),6)</f>
        <v>3.8010000000000002</v>
      </c>
      <c r="AE145" s="2">
        <f>ROUND(((EU145*1.05)),6)</f>
        <v>5.2499999999999998E-2</v>
      </c>
      <c r="AF145" s="2">
        <f>ROUND(((EV145*1.05)),6)</f>
        <v>1343.9369999999999</v>
      </c>
      <c r="AG145" s="2">
        <f t="shared" si="155"/>
        <v>0</v>
      </c>
      <c r="AH145" s="2">
        <f>((EW145*1.05))</f>
        <v>1.9530000000000003</v>
      </c>
      <c r="AI145" s="2">
        <f>((EX145*1.05))</f>
        <v>0</v>
      </c>
      <c r="AJ145" s="2">
        <f t="shared" si="157"/>
        <v>0</v>
      </c>
      <c r="AK145" s="2">
        <v>1284.47</v>
      </c>
      <c r="AL145" s="2">
        <v>0.91</v>
      </c>
      <c r="AM145" s="2">
        <v>3.62</v>
      </c>
      <c r="AN145" s="2">
        <v>0.05</v>
      </c>
      <c r="AO145" s="2">
        <v>1279.94</v>
      </c>
      <c r="AP145" s="2">
        <v>0</v>
      </c>
      <c r="AQ145" s="2">
        <v>1.86</v>
      </c>
      <c r="AR145" s="2">
        <v>0</v>
      </c>
      <c r="AS145" s="2">
        <v>0</v>
      </c>
      <c r="AT145" s="2">
        <v>70</v>
      </c>
      <c r="AU145" s="2">
        <v>10</v>
      </c>
      <c r="AV145" s="2">
        <v>1</v>
      </c>
      <c r="AW145" s="2">
        <v>1</v>
      </c>
      <c r="AZ145" s="2">
        <v>1</v>
      </c>
      <c r="BA145" s="2">
        <v>1</v>
      </c>
      <c r="BB145" s="2">
        <v>1</v>
      </c>
      <c r="BC145" s="2">
        <v>1</v>
      </c>
      <c r="BD145" s="2" t="s">
        <v>3</v>
      </c>
      <c r="BE145" s="2" t="s">
        <v>3</v>
      </c>
      <c r="BF145" s="2" t="s">
        <v>3</v>
      </c>
      <c r="BG145" s="2" t="s">
        <v>3</v>
      </c>
      <c r="BH145" s="2">
        <v>0</v>
      </c>
      <c r="BI145" s="2">
        <v>4</v>
      </c>
      <c r="BJ145" s="2" t="s">
        <v>31</v>
      </c>
      <c r="BM145" s="2">
        <v>0</v>
      </c>
      <c r="BN145" s="2">
        <v>0</v>
      </c>
      <c r="BO145" s="2" t="s">
        <v>3</v>
      </c>
      <c r="BP145" s="2">
        <v>0</v>
      </c>
      <c r="BQ145" s="2">
        <v>1</v>
      </c>
      <c r="BR145" s="2">
        <v>0</v>
      </c>
      <c r="BS145" s="2">
        <v>1</v>
      </c>
      <c r="BT145" s="2">
        <v>1</v>
      </c>
      <c r="BU145" s="2">
        <v>1</v>
      </c>
      <c r="BV145" s="2">
        <v>1</v>
      </c>
      <c r="BW145" s="2">
        <v>1</v>
      </c>
      <c r="BX145" s="2">
        <v>1</v>
      </c>
      <c r="BY145" s="2" t="s">
        <v>3</v>
      </c>
      <c r="BZ145" s="2">
        <v>70</v>
      </c>
      <c r="CA145" s="2">
        <v>10</v>
      </c>
      <c r="CB145" s="2" t="s">
        <v>3</v>
      </c>
      <c r="CE145" s="2">
        <v>0</v>
      </c>
      <c r="CF145" s="2">
        <v>0</v>
      </c>
      <c r="CG145" s="2">
        <v>0</v>
      </c>
      <c r="CM145" s="2">
        <v>0</v>
      </c>
      <c r="CN145" s="2" t="s">
        <v>18</v>
      </c>
      <c r="CO145" s="2">
        <v>0</v>
      </c>
      <c r="CP145" s="2">
        <f t="shared" si="158"/>
        <v>2697.29</v>
      </c>
      <c r="CQ145" s="2">
        <f t="shared" si="159"/>
        <v>0.91</v>
      </c>
      <c r="CR145" s="2">
        <f>(((((ET145*1.05))*BB145-((EU145*1.05))*BS145)+AE145*BS145)*AV145)</f>
        <v>3.8010000000000002</v>
      </c>
      <c r="CS145" s="2">
        <f t="shared" si="160"/>
        <v>5.2499999999999998E-2</v>
      </c>
      <c r="CT145" s="2">
        <f t="shared" si="161"/>
        <v>1343.9369999999999</v>
      </c>
      <c r="CU145" s="2">
        <f t="shared" si="162"/>
        <v>0</v>
      </c>
      <c r="CV145" s="2">
        <f t="shared" si="163"/>
        <v>1.9530000000000003</v>
      </c>
      <c r="CW145" s="2">
        <f t="shared" si="164"/>
        <v>0</v>
      </c>
      <c r="CX145" s="2">
        <f t="shared" si="165"/>
        <v>0</v>
      </c>
      <c r="CY145" s="2">
        <f t="shared" si="166"/>
        <v>1881.509</v>
      </c>
      <c r="CZ145" s="2">
        <f t="shared" si="167"/>
        <v>268.78699999999998</v>
      </c>
      <c r="DB145" s="2">
        <v>74</v>
      </c>
      <c r="DC145" s="2" t="s">
        <v>3</v>
      </c>
      <c r="DD145" s="2" t="s">
        <v>3</v>
      </c>
      <c r="DE145" s="2" t="s">
        <v>19</v>
      </c>
      <c r="DF145" s="2" t="s">
        <v>19</v>
      </c>
      <c r="DG145" s="2" t="s">
        <v>19</v>
      </c>
      <c r="DH145" s="2" t="s">
        <v>3</v>
      </c>
      <c r="DI145" s="2" t="s">
        <v>19</v>
      </c>
      <c r="DJ145" s="2" t="s">
        <v>19</v>
      </c>
      <c r="DK145" s="2" t="s">
        <v>3</v>
      </c>
      <c r="DL145" s="2" t="s">
        <v>3</v>
      </c>
      <c r="DM145" s="2" t="s">
        <v>3</v>
      </c>
      <c r="DN145" s="2">
        <v>0</v>
      </c>
      <c r="DO145" s="2">
        <v>0</v>
      </c>
      <c r="DP145" s="2">
        <v>1</v>
      </c>
      <c r="DQ145" s="2">
        <v>1</v>
      </c>
      <c r="DU145" s="2">
        <v>1013</v>
      </c>
      <c r="DV145" s="2" t="s">
        <v>16</v>
      </c>
      <c r="DW145" s="2" t="s">
        <v>16</v>
      </c>
      <c r="DX145" s="2">
        <v>1</v>
      </c>
      <c r="DZ145" s="2" t="s">
        <v>3</v>
      </c>
      <c r="EA145" s="2" t="s">
        <v>3</v>
      </c>
      <c r="EB145" s="2" t="s">
        <v>3</v>
      </c>
      <c r="EC145" s="2" t="s">
        <v>3</v>
      </c>
      <c r="EE145" s="2">
        <v>90740938</v>
      </c>
      <c r="EF145" s="2">
        <v>1</v>
      </c>
      <c r="EG145" s="2" t="s">
        <v>20</v>
      </c>
      <c r="EH145" s="2">
        <v>0</v>
      </c>
      <c r="EI145" s="2" t="s">
        <v>3</v>
      </c>
      <c r="EJ145" s="2">
        <v>4</v>
      </c>
      <c r="EK145" s="2">
        <v>0</v>
      </c>
      <c r="EL145" s="2" t="s">
        <v>21</v>
      </c>
      <c r="EM145" s="2" t="s">
        <v>22</v>
      </c>
      <c r="EO145" s="2" t="s">
        <v>23</v>
      </c>
      <c r="EQ145" s="2">
        <v>2359296</v>
      </c>
      <c r="ER145" s="2">
        <v>1284.47</v>
      </c>
      <c r="ES145" s="2">
        <v>0.91</v>
      </c>
      <c r="ET145" s="2">
        <v>3.62</v>
      </c>
      <c r="EU145" s="2">
        <v>0.05</v>
      </c>
      <c r="EV145" s="2">
        <v>1279.94</v>
      </c>
      <c r="EW145" s="2">
        <v>1.86</v>
      </c>
      <c r="EX145" s="2">
        <v>0</v>
      </c>
      <c r="EY145" s="2">
        <v>0</v>
      </c>
      <c r="FQ145" s="2">
        <v>0</v>
      </c>
      <c r="FR145" s="2">
        <v>0</v>
      </c>
      <c r="FS145" s="2">
        <v>0</v>
      </c>
      <c r="FX145" s="2">
        <v>70</v>
      </c>
      <c r="FY145" s="2">
        <v>10</v>
      </c>
      <c r="GA145" s="2" t="s">
        <v>3</v>
      </c>
      <c r="GD145" s="2">
        <v>0</v>
      </c>
      <c r="GF145" s="2">
        <v>-1304419870</v>
      </c>
      <c r="GG145" s="2">
        <v>2</v>
      </c>
      <c r="GH145" s="2">
        <v>1</v>
      </c>
      <c r="GI145" s="2">
        <v>-2</v>
      </c>
      <c r="GJ145" s="2">
        <v>0</v>
      </c>
      <c r="GK145" s="2">
        <f>ROUND(R145*(R12)/100,2)</f>
        <v>0.12</v>
      </c>
      <c r="GL145" s="2">
        <f t="shared" si="168"/>
        <v>0</v>
      </c>
      <c r="GM145" s="2">
        <f t="shared" si="169"/>
        <v>4847.71</v>
      </c>
      <c r="GN145" s="2">
        <f t="shared" si="170"/>
        <v>0</v>
      </c>
      <c r="GO145" s="2">
        <f t="shared" si="171"/>
        <v>0</v>
      </c>
      <c r="GP145" s="2">
        <f t="shared" si="172"/>
        <v>4847.71</v>
      </c>
      <c r="GR145" s="2">
        <v>0</v>
      </c>
      <c r="GS145" s="2">
        <v>3</v>
      </c>
      <c r="GT145" s="2">
        <v>0</v>
      </c>
      <c r="GU145" s="2" t="s">
        <v>3</v>
      </c>
      <c r="GV145" s="2">
        <f t="shared" si="173"/>
        <v>0</v>
      </c>
      <c r="GW145" s="2">
        <v>1</v>
      </c>
      <c r="GX145" s="2">
        <f t="shared" si="174"/>
        <v>0</v>
      </c>
      <c r="HA145" s="2">
        <v>0</v>
      </c>
      <c r="HB145" s="2">
        <v>0</v>
      </c>
      <c r="HC145" s="2">
        <f t="shared" si="175"/>
        <v>0</v>
      </c>
      <c r="HE145" s="2" t="s">
        <v>3</v>
      </c>
      <c r="HF145" s="2" t="s">
        <v>3</v>
      </c>
      <c r="HM145" s="2" t="s">
        <v>3</v>
      </c>
      <c r="HN145" s="2" t="s">
        <v>3</v>
      </c>
      <c r="HO145" s="2" t="s">
        <v>3</v>
      </c>
      <c r="HP145" s="2" t="s">
        <v>3</v>
      </c>
      <c r="HQ145" s="2" t="s">
        <v>3</v>
      </c>
      <c r="HS145" s="2">
        <v>0</v>
      </c>
      <c r="IK145" s="2">
        <v>0</v>
      </c>
    </row>
    <row r="146" spans="1:245" x14ac:dyDescent="0.2">
      <c r="A146" s="2">
        <v>17</v>
      </c>
      <c r="B146" s="2">
        <v>1</v>
      </c>
      <c r="C146" s="2">
        <f>ROW(SmtRes!A338)</f>
        <v>338</v>
      </c>
      <c r="D146" s="2">
        <f>ROW(EtalonRes!A321)</f>
        <v>321</v>
      </c>
      <c r="E146" s="2" t="s">
        <v>3</v>
      </c>
      <c r="F146" s="2" t="s">
        <v>33</v>
      </c>
      <c r="G146" s="2" t="s">
        <v>34</v>
      </c>
      <c r="H146" s="2" t="s">
        <v>16</v>
      </c>
      <c r="I146" s="2">
        <v>1</v>
      </c>
      <c r="J146" s="2">
        <v>0</v>
      </c>
      <c r="K146" s="2">
        <v>1</v>
      </c>
      <c r="O146" s="2">
        <f t="shared" si="142"/>
        <v>665.35</v>
      </c>
      <c r="P146" s="2">
        <f t="shared" si="143"/>
        <v>0.61</v>
      </c>
      <c r="Q146" s="2">
        <f t="shared" si="144"/>
        <v>0</v>
      </c>
      <c r="R146" s="2">
        <f t="shared" si="145"/>
        <v>0</v>
      </c>
      <c r="S146" s="2">
        <f t="shared" si="146"/>
        <v>664.74</v>
      </c>
      <c r="T146" s="2">
        <f t="shared" si="147"/>
        <v>0</v>
      </c>
      <c r="U146" s="2">
        <f t="shared" si="148"/>
        <v>0.96600000000000008</v>
      </c>
      <c r="V146" s="2">
        <f t="shared" si="149"/>
        <v>0</v>
      </c>
      <c r="W146" s="2">
        <f t="shared" si="150"/>
        <v>0</v>
      </c>
      <c r="X146" s="2">
        <f t="shared" si="151"/>
        <v>465.32</v>
      </c>
      <c r="Y146" s="2">
        <f t="shared" si="152"/>
        <v>66.47</v>
      </c>
      <c r="AA146" s="2">
        <v>-1</v>
      </c>
      <c r="AB146" s="2">
        <f t="shared" si="153"/>
        <v>665.35450000000003</v>
      </c>
      <c r="AC146" s="2">
        <f t="shared" si="135"/>
        <v>0.61</v>
      </c>
      <c r="AD146" s="2">
        <f>ROUND(((((ET146*1.05))-((EU146*1.05)))+AE146),6)</f>
        <v>0</v>
      </c>
      <c r="AE146" s="2">
        <f>ROUND(((EU146*1.05)),6)</f>
        <v>0</v>
      </c>
      <c r="AF146" s="2">
        <f>ROUND(((EV146*1.05)),6)</f>
        <v>664.74450000000002</v>
      </c>
      <c r="AG146" s="2">
        <f t="shared" si="155"/>
        <v>0</v>
      </c>
      <c r="AH146" s="2">
        <f>((EW146*1.05))</f>
        <v>0.96600000000000008</v>
      </c>
      <c r="AI146" s="2">
        <f>((EX146*1.05))</f>
        <v>0</v>
      </c>
      <c r="AJ146" s="2">
        <f t="shared" si="157"/>
        <v>0</v>
      </c>
      <c r="AK146" s="2">
        <v>633.70000000000005</v>
      </c>
      <c r="AL146" s="2">
        <v>0.61</v>
      </c>
      <c r="AM146" s="2">
        <v>0</v>
      </c>
      <c r="AN146" s="2">
        <v>0</v>
      </c>
      <c r="AO146" s="2">
        <v>633.09</v>
      </c>
      <c r="AP146" s="2">
        <v>0</v>
      </c>
      <c r="AQ146" s="2">
        <v>0.92</v>
      </c>
      <c r="AR146" s="2">
        <v>0</v>
      </c>
      <c r="AS146" s="2">
        <v>0</v>
      </c>
      <c r="AT146" s="2">
        <v>70</v>
      </c>
      <c r="AU146" s="2">
        <v>10</v>
      </c>
      <c r="AV146" s="2">
        <v>1</v>
      </c>
      <c r="AW146" s="2">
        <v>1</v>
      </c>
      <c r="AZ146" s="2">
        <v>1</v>
      </c>
      <c r="BA146" s="2">
        <v>1</v>
      </c>
      <c r="BB146" s="2">
        <v>1</v>
      </c>
      <c r="BC146" s="2">
        <v>1</v>
      </c>
      <c r="BD146" s="2" t="s">
        <v>3</v>
      </c>
      <c r="BE146" s="2" t="s">
        <v>3</v>
      </c>
      <c r="BF146" s="2" t="s">
        <v>3</v>
      </c>
      <c r="BG146" s="2" t="s">
        <v>3</v>
      </c>
      <c r="BH146" s="2">
        <v>0</v>
      </c>
      <c r="BI146" s="2">
        <v>4</v>
      </c>
      <c r="BJ146" s="2" t="s">
        <v>35</v>
      </c>
      <c r="BM146" s="2">
        <v>0</v>
      </c>
      <c r="BN146" s="2">
        <v>0</v>
      </c>
      <c r="BO146" s="2" t="s">
        <v>3</v>
      </c>
      <c r="BP146" s="2">
        <v>0</v>
      </c>
      <c r="BQ146" s="2">
        <v>1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</v>
      </c>
      <c r="BZ146" s="2">
        <v>70</v>
      </c>
      <c r="CA146" s="2">
        <v>10</v>
      </c>
      <c r="CB146" s="2" t="s">
        <v>3</v>
      </c>
      <c r="CE146" s="2">
        <v>0</v>
      </c>
      <c r="CF146" s="2">
        <v>0</v>
      </c>
      <c r="CG146" s="2">
        <v>0</v>
      </c>
      <c r="CM146" s="2">
        <v>0</v>
      </c>
      <c r="CN146" s="2" t="s">
        <v>18</v>
      </c>
      <c r="CO146" s="2">
        <v>0</v>
      </c>
      <c r="CP146" s="2">
        <f t="shared" si="158"/>
        <v>665.35</v>
      </c>
      <c r="CQ146" s="2">
        <f t="shared" si="159"/>
        <v>0.61</v>
      </c>
      <c r="CR146" s="2">
        <f>(((((ET146*1.05))*BB146-((EU146*1.05))*BS146)+AE146*BS146)*AV146)</f>
        <v>0</v>
      </c>
      <c r="CS146" s="2">
        <f t="shared" si="160"/>
        <v>0</v>
      </c>
      <c r="CT146" s="2">
        <f t="shared" si="161"/>
        <v>664.74450000000002</v>
      </c>
      <c r="CU146" s="2">
        <f t="shared" si="162"/>
        <v>0</v>
      </c>
      <c r="CV146" s="2">
        <f t="shared" si="163"/>
        <v>0.96600000000000008</v>
      </c>
      <c r="CW146" s="2">
        <f t="shared" si="164"/>
        <v>0</v>
      </c>
      <c r="CX146" s="2">
        <f t="shared" si="165"/>
        <v>0</v>
      </c>
      <c r="CY146" s="2">
        <f t="shared" si="166"/>
        <v>465.31800000000004</v>
      </c>
      <c r="CZ146" s="2">
        <f t="shared" si="167"/>
        <v>66.47399999999999</v>
      </c>
      <c r="DB146" s="2">
        <v>75</v>
      </c>
      <c r="DC146" s="2" t="s">
        <v>3</v>
      </c>
      <c r="DD146" s="2" t="s">
        <v>3</v>
      </c>
      <c r="DE146" s="2" t="s">
        <v>19</v>
      </c>
      <c r="DF146" s="2" t="s">
        <v>19</v>
      </c>
      <c r="DG146" s="2" t="s">
        <v>19</v>
      </c>
      <c r="DH146" s="2" t="s">
        <v>3</v>
      </c>
      <c r="DI146" s="2" t="s">
        <v>19</v>
      </c>
      <c r="DJ146" s="2" t="s">
        <v>19</v>
      </c>
      <c r="DK146" s="2" t="s">
        <v>3</v>
      </c>
      <c r="DL146" s="2" t="s">
        <v>3</v>
      </c>
      <c r="DM146" s="2" t="s">
        <v>3</v>
      </c>
      <c r="DN146" s="2">
        <v>0</v>
      </c>
      <c r="DO146" s="2">
        <v>0</v>
      </c>
      <c r="DP146" s="2">
        <v>1</v>
      </c>
      <c r="DQ146" s="2">
        <v>1</v>
      </c>
      <c r="DU146" s="2">
        <v>1013</v>
      </c>
      <c r="DV146" s="2" t="s">
        <v>16</v>
      </c>
      <c r="DW146" s="2" t="s">
        <v>16</v>
      </c>
      <c r="DX146" s="2">
        <v>1</v>
      </c>
      <c r="DZ146" s="2" t="s">
        <v>3</v>
      </c>
      <c r="EA146" s="2" t="s">
        <v>3</v>
      </c>
      <c r="EB146" s="2" t="s">
        <v>3</v>
      </c>
      <c r="EC146" s="2" t="s">
        <v>3</v>
      </c>
      <c r="EE146" s="2">
        <v>90740938</v>
      </c>
      <c r="EF146" s="2">
        <v>1</v>
      </c>
      <c r="EG146" s="2" t="s">
        <v>20</v>
      </c>
      <c r="EH146" s="2">
        <v>0</v>
      </c>
      <c r="EI146" s="2" t="s">
        <v>3</v>
      </c>
      <c r="EJ146" s="2">
        <v>4</v>
      </c>
      <c r="EK146" s="2">
        <v>0</v>
      </c>
      <c r="EL146" s="2" t="s">
        <v>21</v>
      </c>
      <c r="EM146" s="2" t="s">
        <v>22</v>
      </c>
      <c r="EO146" s="2" t="s">
        <v>23</v>
      </c>
      <c r="EQ146" s="2">
        <v>1024</v>
      </c>
      <c r="ER146" s="2">
        <v>633.70000000000005</v>
      </c>
      <c r="ES146" s="2">
        <v>0.61</v>
      </c>
      <c r="ET146" s="2">
        <v>0</v>
      </c>
      <c r="EU146" s="2">
        <v>0</v>
      </c>
      <c r="EV146" s="2">
        <v>633.09</v>
      </c>
      <c r="EW146" s="2">
        <v>0.92</v>
      </c>
      <c r="EX146" s="2">
        <v>0</v>
      </c>
      <c r="EY146" s="2">
        <v>0</v>
      </c>
      <c r="FQ146" s="2">
        <v>0</v>
      </c>
      <c r="FR146" s="2">
        <v>0</v>
      </c>
      <c r="FS146" s="2">
        <v>0</v>
      </c>
      <c r="FX146" s="2">
        <v>70</v>
      </c>
      <c r="FY146" s="2">
        <v>10</v>
      </c>
      <c r="GA146" s="2" t="s">
        <v>3</v>
      </c>
      <c r="GD146" s="2">
        <v>0</v>
      </c>
      <c r="GF146" s="2">
        <v>1402171177</v>
      </c>
      <c r="GG146" s="2">
        <v>2</v>
      </c>
      <c r="GH146" s="2">
        <v>1</v>
      </c>
      <c r="GI146" s="2">
        <v>-2</v>
      </c>
      <c r="GJ146" s="2">
        <v>0</v>
      </c>
      <c r="GK146" s="2">
        <f>ROUND(R146*(R12)/100,2)</f>
        <v>0</v>
      </c>
      <c r="GL146" s="2">
        <f t="shared" si="168"/>
        <v>0</v>
      </c>
      <c r="GM146" s="2">
        <f t="shared" si="169"/>
        <v>1197.1400000000001</v>
      </c>
      <c r="GN146" s="2">
        <f t="shared" si="170"/>
        <v>0</v>
      </c>
      <c r="GO146" s="2">
        <f t="shared" si="171"/>
        <v>0</v>
      </c>
      <c r="GP146" s="2">
        <f t="shared" si="172"/>
        <v>1197.1400000000001</v>
      </c>
      <c r="GR146" s="2">
        <v>0</v>
      </c>
      <c r="GS146" s="2">
        <v>3</v>
      </c>
      <c r="GT146" s="2">
        <v>0</v>
      </c>
      <c r="GU146" s="2" t="s">
        <v>3</v>
      </c>
      <c r="GV146" s="2">
        <f t="shared" si="173"/>
        <v>0</v>
      </c>
      <c r="GW146" s="2">
        <v>1</v>
      </c>
      <c r="GX146" s="2">
        <f t="shared" si="174"/>
        <v>0</v>
      </c>
      <c r="HA146" s="2">
        <v>0</v>
      </c>
      <c r="HB146" s="2">
        <v>0</v>
      </c>
      <c r="HC146" s="2">
        <f t="shared" si="175"/>
        <v>0</v>
      </c>
      <c r="HE146" s="2" t="s">
        <v>3</v>
      </c>
      <c r="HF146" s="2" t="s">
        <v>3</v>
      </c>
      <c r="HM146" s="2" t="s">
        <v>3</v>
      </c>
      <c r="HN146" s="2" t="s">
        <v>3</v>
      </c>
      <c r="HO146" s="2" t="s">
        <v>3</v>
      </c>
      <c r="HP146" s="2" t="s">
        <v>3</v>
      </c>
      <c r="HQ146" s="2" t="s">
        <v>3</v>
      </c>
      <c r="HS146" s="2">
        <v>0</v>
      </c>
      <c r="IK146" s="2">
        <v>0</v>
      </c>
    </row>
    <row r="147" spans="1:245" x14ac:dyDescent="0.2">
      <c r="A147" s="2">
        <v>17</v>
      </c>
      <c r="B147" s="2">
        <v>1</v>
      </c>
      <c r="C147" s="2">
        <f>ROW(SmtRes!A342)</f>
        <v>342</v>
      </c>
      <c r="D147" s="2">
        <f>ROW(EtalonRes!A325)</f>
        <v>325</v>
      </c>
      <c r="E147" s="2" t="s">
        <v>3</v>
      </c>
      <c r="F147" s="2" t="s">
        <v>234</v>
      </c>
      <c r="G147" s="2" t="s">
        <v>235</v>
      </c>
      <c r="H147" s="2" t="s">
        <v>16</v>
      </c>
      <c r="I147" s="2">
        <v>0</v>
      </c>
      <c r="J147" s="2">
        <v>0</v>
      </c>
      <c r="K147" s="2">
        <v>0</v>
      </c>
      <c r="O147" s="2">
        <f t="shared" si="142"/>
        <v>0</v>
      </c>
      <c r="P147" s="2">
        <f t="shared" si="143"/>
        <v>0</v>
      </c>
      <c r="Q147" s="2">
        <f t="shared" si="144"/>
        <v>0</v>
      </c>
      <c r="R147" s="2">
        <f t="shared" si="145"/>
        <v>0</v>
      </c>
      <c r="S147" s="2">
        <f t="shared" si="146"/>
        <v>0</v>
      </c>
      <c r="T147" s="2">
        <f t="shared" si="147"/>
        <v>0</v>
      </c>
      <c r="U147" s="2">
        <f t="shared" si="148"/>
        <v>0</v>
      </c>
      <c r="V147" s="2">
        <f t="shared" si="149"/>
        <v>0</v>
      </c>
      <c r="W147" s="2">
        <f t="shared" si="150"/>
        <v>0</v>
      </c>
      <c r="X147" s="2">
        <f t="shared" si="151"/>
        <v>0</v>
      </c>
      <c r="Y147" s="2">
        <f t="shared" si="152"/>
        <v>0</v>
      </c>
      <c r="AA147" s="2">
        <v>-1</v>
      </c>
      <c r="AB147" s="2">
        <f t="shared" si="153"/>
        <v>55155.56</v>
      </c>
      <c r="AC147" s="2">
        <f t="shared" si="135"/>
        <v>887.48</v>
      </c>
      <c r="AD147" s="2">
        <f>ROUND((((ET147)-(EU147))+AE147),6)</f>
        <v>0</v>
      </c>
      <c r="AE147" s="2">
        <f t="shared" ref="AE147:AF151" si="184">ROUND((EU147),6)</f>
        <v>0</v>
      </c>
      <c r="AF147" s="2">
        <f t="shared" si="184"/>
        <v>54268.08</v>
      </c>
      <c r="AG147" s="2">
        <f t="shared" si="155"/>
        <v>0</v>
      </c>
      <c r="AH147" s="2">
        <f t="shared" ref="AH147:AI151" si="185">(EW147)</f>
        <v>68</v>
      </c>
      <c r="AI147" s="2">
        <f t="shared" si="185"/>
        <v>0</v>
      </c>
      <c r="AJ147" s="2">
        <f t="shared" si="157"/>
        <v>0</v>
      </c>
      <c r="AK147" s="2">
        <v>55155.56</v>
      </c>
      <c r="AL147" s="2">
        <v>887.48</v>
      </c>
      <c r="AM147" s="2">
        <v>0</v>
      </c>
      <c r="AN147" s="2">
        <v>0</v>
      </c>
      <c r="AO147" s="2">
        <v>54268.08</v>
      </c>
      <c r="AP147" s="2">
        <v>0</v>
      </c>
      <c r="AQ147" s="2">
        <v>68</v>
      </c>
      <c r="AR147" s="2">
        <v>0</v>
      </c>
      <c r="AS147" s="2">
        <v>0</v>
      </c>
      <c r="AT147" s="2">
        <v>70</v>
      </c>
      <c r="AU147" s="2">
        <v>10</v>
      </c>
      <c r="AV147" s="2">
        <v>1</v>
      </c>
      <c r="AW147" s="2">
        <v>1</v>
      </c>
      <c r="AZ147" s="2">
        <v>1</v>
      </c>
      <c r="BA147" s="2">
        <v>1</v>
      </c>
      <c r="BB147" s="2">
        <v>1</v>
      </c>
      <c r="BC147" s="2">
        <v>1</v>
      </c>
      <c r="BD147" s="2" t="s">
        <v>3</v>
      </c>
      <c r="BE147" s="2" t="s">
        <v>3</v>
      </c>
      <c r="BF147" s="2" t="s">
        <v>3</v>
      </c>
      <c r="BG147" s="2" t="s">
        <v>3</v>
      </c>
      <c r="BH147" s="2">
        <v>0</v>
      </c>
      <c r="BI147" s="2">
        <v>4</v>
      </c>
      <c r="BJ147" s="2" t="s">
        <v>236</v>
      </c>
      <c r="BM147" s="2">
        <v>0</v>
      </c>
      <c r="BN147" s="2">
        <v>0</v>
      </c>
      <c r="BO147" s="2" t="s">
        <v>3</v>
      </c>
      <c r="BP147" s="2">
        <v>0</v>
      </c>
      <c r="BQ147" s="2">
        <v>1</v>
      </c>
      <c r="BR147" s="2">
        <v>0</v>
      </c>
      <c r="BS147" s="2">
        <v>1</v>
      </c>
      <c r="BT147" s="2">
        <v>1</v>
      </c>
      <c r="BU147" s="2">
        <v>1</v>
      </c>
      <c r="BV147" s="2">
        <v>1</v>
      </c>
      <c r="BW147" s="2">
        <v>1</v>
      </c>
      <c r="BX147" s="2">
        <v>1</v>
      </c>
      <c r="BY147" s="2" t="s">
        <v>3</v>
      </c>
      <c r="BZ147" s="2">
        <v>70</v>
      </c>
      <c r="CA147" s="2">
        <v>10</v>
      </c>
      <c r="CB147" s="2" t="s">
        <v>3</v>
      </c>
      <c r="CE147" s="2">
        <v>0</v>
      </c>
      <c r="CF147" s="2">
        <v>0</v>
      </c>
      <c r="CG147" s="2">
        <v>0</v>
      </c>
      <c r="CM147" s="2">
        <v>0</v>
      </c>
      <c r="CN147" s="2" t="s">
        <v>3</v>
      </c>
      <c r="CO147" s="2">
        <v>0</v>
      </c>
      <c r="CP147" s="2">
        <f t="shared" si="158"/>
        <v>0</v>
      </c>
      <c r="CQ147" s="2">
        <f t="shared" si="159"/>
        <v>887.48</v>
      </c>
      <c r="CR147" s="2">
        <f>((((ET147)*BB147-(EU147)*BS147)+AE147*BS147)*AV147)</f>
        <v>0</v>
      </c>
      <c r="CS147" s="2">
        <f t="shared" si="160"/>
        <v>0</v>
      </c>
      <c r="CT147" s="2">
        <f t="shared" si="161"/>
        <v>54268.08</v>
      </c>
      <c r="CU147" s="2">
        <f t="shared" si="162"/>
        <v>0</v>
      </c>
      <c r="CV147" s="2">
        <f t="shared" si="163"/>
        <v>68</v>
      </c>
      <c r="CW147" s="2">
        <f t="shared" si="164"/>
        <v>0</v>
      </c>
      <c r="CX147" s="2">
        <f t="shared" si="165"/>
        <v>0</v>
      </c>
      <c r="CY147" s="2">
        <f t="shared" si="166"/>
        <v>0</v>
      </c>
      <c r="CZ147" s="2">
        <f t="shared" si="167"/>
        <v>0</v>
      </c>
      <c r="DC147" s="2" t="s">
        <v>3</v>
      </c>
      <c r="DD147" s="2" t="s">
        <v>3</v>
      </c>
      <c r="DE147" s="2" t="s">
        <v>3</v>
      </c>
      <c r="DF147" s="2" t="s">
        <v>3</v>
      </c>
      <c r="DG147" s="2" t="s">
        <v>3</v>
      </c>
      <c r="DH147" s="2" t="s">
        <v>3</v>
      </c>
      <c r="DI147" s="2" t="s">
        <v>3</v>
      </c>
      <c r="DJ147" s="2" t="s">
        <v>3</v>
      </c>
      <c r="DK147" s="2" t="s">
        <v>3</v>
      </c>
      <c r="DL147" s="2" t="s">
        <v>3</v>
      </c>
      <c r="DM147" s="2" t="s">
        <v>3</v>
      </c>
      <c r="DN147" s="2">
        <v>0</v>
      </c>
      <c r="DO147" s="2">
        <v>0</v>
      </c>
      <c r="DP147" s="2">
        <v>1</v>
      </c>
      <c r="DQ147" s="2">
        <v>1</v>
      </c>
      <c r="DU147" s="2">
        <v>1013</v>
      </c>
      <c r="DV147" s="2" t="s">
        <v>16</v>
      </c>
      <c r="DW147" s="2" t="s">
        <v>16</v>
      </c>
      <c r="DX147" s="2">
        <v>1</v>
      </c>
      <c r="DZ147" s="2" t="s">
        <v>3</v>
      </c>
      <c r="EA147" s="2" t="s">
        <v>3</v>
      </c>
      <c r="EB147" s="2" t="s">
        <v>3</v>
      </c>
      <c r="EC147" s="2" t="s">
        <v>3</v>
      </c>
      <c r="EE147" s="2">
        <v>90740938</v>
      </c>
      <c r="EF147" s="2">
        <v>1</v>
      </c>
      <c r="EG147" s="2" t="s">
        <v>20</v>
      </c>
      <c r="EH147" s="2">
        <v>0</v>
      </c>
      <c r="EI147" s="2" t="s">
        <v>3</v>
      </c>
      <c r="EJ147" s="2">
        <v>4</v>
      </c>
      <c r="EK147" s="2">
        <v>0</v>
      </c>
      <c r="EL147" s="2" t="s">
        <v>21</v>
      </c>
      <c r="EM147" s="2" t="s">
        <v>22</v>
      </c>
      <c r="EO147" s="2" t="s">
        <v>3</v>
      </c>
      <c r="EQ147" s="2">
        <v>1024</v>
      </c>
      <c r="ER147" s="2">
        <v>55155.56</v>
      </c>
      <c r="ES147" s="2">
        <v>887.48</v>
      </c>
      <c r="ET147" s="2">
        <v>0</v>
      </c>
      <c r="EU147" s="2">
        <v>0</v>
      </c>
      <c r="EV147" s="2">
        <v>54268.08</v>
      </c>
      <c r="EW147" s="2">
        <v>68</v>
      </c>
      <c r="EX147" s="2">
        <v>0</v>
      </c>
      <c r="EY147" s="2">
        <v>0</v>
      </c>
      <c r="FQ147" s="2">
        <v>0</v>
      </c>
      <c r="FR147" s="2">
        <v>0</v>
      </c>
      <c r="FS147" s="2">
        <v>0</v>
      </c>
      <c r="FX147" s="2">
        <v>70</v>
      </c>
      <c r="FY147" s="2">
        <v>10</v>
      </c>
      <c r="GA147" s="2" t="s">
        <v>3</v>
      </c>
      <c r="GD147" s="2">
        <v>0</v>
      </c>
      <c r="GF147" s="2">
        <v>379501266</v>
      </c>
      <c r="GG147" s="2">
        <v>2</v>
      </c>
      <c r="GH147" s="2">
        <v>1</v>
      </c>
      <c r="GI147" s="2">
        <v>-2</v>
      </c>
      <c r="GJ147" s="2">
        <v>0</v>
      </c>
      <c r="GK147" s="2">
        <f>ROUND(R147*(R12)/100,2)</f>
        <v>0</v>
      </c>
      <c r="GL147" s="2">
        <f t="shared" si="168"/>
        <v>0</v>
      </c>
      <c r="GM147" s="2">
        <f t="shared" si="169"/>
        <v>0</v>
      </c>
      <c r="GN147" s="2">
        <f t="shared" si="170"/>
        <v>0</v>
      </c>
      <c r="GO147" s="2">
        <f t="shared" si="171"/>
        <v>0</v>
      </c>
      <c r="GP147" s="2">
        <f t="shared" si="172"/>
        <v>0</v>
      </c>
      <c r="GR147" s="2">
        <v>0</v>
      </c>
      <c r="GS147" s="2">
        <v>3</v>
      </c>
      <c r="GT147" s="2">
        <v>0</v>
      </c>
      <c r="GU147" s="2" t="s">
        <v>3</v>
      </c>
      <c r="GV147" s="2">
        <f t="shared" si="173"/>
        <v>0</v>
      </c>
      <c r="GW147" s="2">
        <v>1</v>
      </c>
      <c r="GX147" s="2">
        <f t="shared" si="174"/>
        <v>0</v>
      </c>
      <c r="HA147" s="2">
        <v>0</v>
      </c>
      <c r="HB147" s="2">
        <v>0</v>
      </c>
      <c r="HC147" s="2">
        <f t="shared" si="175"/>
        <v>0</v>
      </c>
      <c r="HE147" s="2" t="s">
        <v>3</v>
      </c>
      <c r="HF147" s="2" t="s">
        <v>3</v>
      </c>
      <c r="HM147" s="2" t="s">
        <v>3</v>
      </c>
      <c r="HN147" s="2" t="s">
        <v>3</v>
      </c>
      <c r="HO147" s="2" t="s">
        <v>3</v>
      </c>
      <c r="HP147" s="2" t="s">
        <v>3</v>
      </c>
      <c r="HQ147" s="2" t="s">
        <v>3</v>
      </c>
      <c r="HS147" s="2">
        <v>0</v>
      </c>
      <c r="IK147" s="2">
        <v>0</v>
      </c>
    </row>
    <row r="148" spans="1:245" x14ac:dyDescent="0.2">
      <c r="A148" s="2">
        <v>17</v>
      </c>
      <c r="B148" s="2">
        <v>1</v>
      </c>
      <c r="C148" s="2">
        <f>ROW(SmtRes!A343)</f>
        <v>343</v>
      </c>
      <c r="D148" s="2">
        <f>ROW(EtalonRes!A326)</f>
        <v>326</v>
      </c>
      <c r="E148" s="2" t="s">
        <v>3</v>
      </c>
      <c r="F148" s="2" t="s">
        <v>88</v>
      </c>
      <c r="G148" s="2" t="s">
        <v>89</v>
      </c>
      <c r="H148" s="2" t="s">
        <v>90</v>
      </c>
      <c r="I148" s="2">
        <v>1</v>
      </c>
      <c r="J148" s="2">
        <v>0</v>
      </c>
      <c r="K148" s="2">
        <v>1</v>
      </c>
      <c r="O148" s="2">
        <f t="shared" si="142"/>
        <v>5558.21</v>
      </c>
      <c r="P148" s="2">
        <f t="shared" si="143"/>
        <v>0</v>
      </c>
      <c r="Q148" s="2">
        <f t="shared" si="144"/>
        <v>0</v>
      </c>
      <c r="R148" s="2">
        <f t="shared" si="145"/>
        <v>0</v>
      </c>
      <c r="S148" s="2">
        <f t="shared" si="146"/>
        <v>5558.21</v>
      </c>
      <c r="T148" s="2">
        <f t="shared" si="147"/>
        <v>0</v>
      </c>
      <c r="U148" s="2">
        <f t="shared" si="148"/>
        <v>6.2</v>
      </c>
      <c r="V148" s="2">
        <f t="shared" si="149"/>
        <v>0</v>
      </c>
      <c r="W148" s="2">
        <f t="shared" si="150"/>
        <v>0</v>
      </c>
      <c r="X148" s="2">
        <f t="shared" si="151"/>
        <v>3890.75</v>
      </c>
      <c r="Y148" s="2">
        <f t="shared" si="152"/>
        <v>555.82000000000005</v>
      </c>
      <c r="AA148" s="2">
        <v>-1</v>
      </c>
      <c r="AB148" s="2">
        <f t="shared" si="153"/>
        <v>5558.21</v>
      </c>
      <c r="AC148" s="2">
        <f t="shared" si="135"/>
        <v>0</v>
      </c>
      <c r="AD148" s="2">
        <f>ROUND((((ET148)-(EU148))+AE148),6)</f>
        <v>0</v>
      </c>
      <c r="AE148" s="2">
        <f t="shared" si="184"/>
        <v>0</v>
      </c>
      <c r="AF148" s="2">
        <f t="shared" si="184"/>
        <v>5558.21</v>
      </c>
      <c r="AG148" s="2">
        <f t="shared" si="155"/>
        <v>0</v>
      </c>
      <c r="AH148" s="2">
        <f t="shared" si="185"/>
        <v>6.2</v>
      </c>
      <c r="AI148" s="2">
        <f t="shared" si="185"/>
        <v>0</v>
      </c>
      <c r="AJ148" s="2">
        <f t="shared" si="157"/>
        <v>0</v>
      </c>
      <c r="AK148" s="2">
        <v>5558.21</v>
      </c>
      <c r="AL148" s="2">
        <v>0</v>
      </c>
      <c r="AM148" s="2">
        <v>0</v>
      </c>
      <c r="AN148" s="2">
        <v>0</v>
      </c>
      <c r="AO148" s="2">
        <v>5558.21</v>
      </c>
      <c r="AP148" s="2">
        <v>0</v>
      </c>
      <c r="AQ148" s="2">
        <v>6.2</v>
      </c>
      <c r="AR148" s="2">
        <v>0</v>
      </c>
      <c r="AS148" s="2">
        <v>0</v>
      </c>
      <c r="AT148" s="2">
        <v>70</v>
      </c>
      <c r="AU148" s="2">
        <v>10</v>
      </c>
      <c r="AV148" s="2">
        <v>1</v>
      </c>
      <c r="AW148" s="2">
        <v>1</v>
      </c>
      <c r="AZ148" s="2">
        <v>1</v>
      </c>
      <c r="BA148" s="2">
        <v>1</v>
      </c>
      <c r="BB148" s="2">
        <v>1</v>
      </c>
      <c r="BC148" s="2">
        <v>1</v>
      </c>
      <c r="BD148" s="2" t="s">
        <v>3</v>
      </c>
      <c r="BE148" s="2" t="s">
        <v>3</v>
      </c>
      <c r="BF148" s="2" t="s">
        <v>3</v>
      </c>
      <c r="BG148" s="2" t="s">
        <v>3</v>
      </c>
      <c r="BH148" s="2">
        <v>0</v>
      </c>
      <c r="BI148" s="2">
        <v>4</v>
      </c>
      <c r="BJ148" s="2" t="s">
        <v>91</v>
      </c>
      <c r="BM148" s="2">
        <v>0</v>
      </c>
      <c r="BN148" s="2">
        <v>0</v>
      </c>
      <c r="BO148" s="2" t="s">
        <v>3</v>
      </c>
      <c r="BP148" s="2">
        <v>0</v>
      </c>
      <c r="BQ148" s="2">
        <v>1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3</v>
      </c>
      <c r="BZ148" s="2">
        <v>70</v>
      </c>
      <c r="CA148" s="2">
        <v>10</v>
      </c>
      <c r="CB148" s="2" t="s">
        <v>3</v>
      </c>
      <c r="CE148" s="2">
        <v>0</v>
      </c>
      <c r="CF148" s="2">
        <v>0</v>
      </c>
      <c r="CG148" s="2">
        <v>0</v>
      </c>
      <c r="CM148" s="2">
        <v>0</v>
      </c>
      <c r="CN148" s="2" t="s">
        <v>3</v>
      </c>
      <c r="CO148" s="2">
        <v>0</v>
      </c>
      <c r="CP148" s="2">
        <f t="shared" si="158"/>
        <v>5558.21</v>
      </c>
      <c r="CQ148" s="2">
        <f t="shared" si="159"/>
        <v>0</v>
      </c>
      <c r="CR148" s="2">
        <f>((((ET148)*BB148-(EU148)*BS148)+AE148*BS148)*AV148)</f>
        <v>0</v>
      </c>
      <c r="CS148" s="2">
        <f t="shared" si="160"/>
        <v>0</v>
      </c>
      <c r="CT148" s="2">
        <f t="shared" si="161"/>
        <v>5558.21</v>
      </c>
      <c r="CU148" s="2">
        <f t="shared" si="162"/>
        <v>0</v>
      </c>
      <c r="CV148" s="2">
        <f t="shared" si="163"/>
        <v>6.2</v>
      </c>
      <c r="CW148" s="2">
        <f t="shared" si="164"/>
        <v>0</v>
      </c>
      <c r="CX148" s="2">
        <f t="shared" si="165"/>
        <v>0</v>
      </c>
      <c r="CY148" s="2">
        <f t="shared" si="166"/>
        <v>3890.7470000000003</v>
      </c>
      <c r="CZ148" s="2">
        <f t="shared" si="167"/>
        <v>555.82100000000003</v>
      </c>
      <c r="DC148" s="2" t="s">
        <v>3</v>
      </c>
      <c r="DD148" s="2" t="s">
        <v>3</v>
      </c>
      <c r="DE148" s="2" t="s">
        <v>3</v>
      </c>
      <c r="DF148" s="2" t="s">
        <v>3</v>
      </c>
      <c r="DG148" s="2" t="s">
        <v>3</v>
      </c>
      <c r="DH148" s="2" t="s">
        <v>3</v>
      </c>
      <c r="DI148" s="2" t="s">
        <v>3</v>
      </c>
      <c r="DJ148" s="2" t="s">
        <v>3</v>
      </c>
      <c r="DK148" s="2" t="s">
        <v>3</v>
      </c>
      <c r="DL148" s="2" t="s">
        <v>3</v>
      </c>
      <c r="DM148" s="2" t="s">
        <v>3</v>
      </c>
      <c r="DN148" s="2">
        <v>0</v>
      </c>
      <c r="DO148" s="2">
        <v>0</v>
      </c>
      <c r="DP148" s="2">
        <v>1</v>
      </c>
      <c r="DQ148" s="2">
        <v>1</v>
      </c>
      <c r="DU148" s="2">
        <v>1013</v>
      </c>
      <c r="DV148" s="2" t="s">
        <v>90</v>
      </c>
      <c r="DW148" s="2" t="s">
        <v>90</v>
      </c>
      <c r="DX148" s="2">
        <v>1</v>
      </c>
      <c r="DZ148" s="2" t="s">
        <v>3</v>
      </c>
      <c r="EA148" s="2" t="s">
        <v>3</v>
      </c>
      <c r="EB148" s="2" t="s">
        <v>3</v>
      </c>
      <c r="EC148" s="2" t="s">
        <v>3</v>
      </c>
      <c r="EE148" s="2">
        <v>90740938</v>
      </c>
      <c r="EF148" s="2">
        <v>1</v>
      </c>
      <c r="EG148" s="2" t="s">
        <v>20</v>
      </c>
      <c r="EH148" s="2">
        <v>0</v>
      </c>
      <c r="EI148" s="2" t="s">
        <v>3</v>
      </c>
      <c r="EJ148" s="2">
        <v>4</v>
      </c>
      <c r="EK148" s="2">
        <v>0</v>
      </c>
      <c r="EL148" s="2" t="s">
        <v>21</v>
      </c>
      <c r="EM148" s="2" t="s">
        <v>22</v>
      </c>
      <c r="EO148" s="2" t="s">
        <v>3</v>
      </c>
      <c r="EQ148" s="2">
        <v>1024</v>
      </c>
      <c r="ER148" s="2">
        <v>5558.21</v>
      </c>
      <c r="ES148" s="2">
        <v>0</v>
      </c>
      <c r="ET148" s="2">
        <v>0</v>
      </c>
      <c r="EU148" s="2">
        <v>0</v>
      </c>
      <c r="EV148" s="2">
        <v>5558.21</v>
      </c>
      <c r="EW148" s="2">
        <v>6.2</v>
      </c>
      <c r="EX148" s="2">
        <v>0</v>
      </c>
      <c r="EY148" s="2">
        <v>0</v>
      </c>
      <c r="FQ148" s="2">
        <v>0</v>
      </c>
      <c r="FR148" s="2">
        <v>0</v>
      </c>
      <c r="FS148" s="2">
        <v>0</v>
      </c>
      <c r="FX148" s="2">
        <v>70</v>
      </c>
      <c r="FY148" s="2">
        <v>10</v>
      </c>
      <c r="GA148" s="2" t="s">
        <v>3</v>
      </c>
      <c r="GD148" s="2">
        <v>0</v>
      </c>
      <c r="GF148" s="2">
        <v>-1176483984</v>
      </c>
      <c r="GG148" s="2">
        <v>2</v>
      </c>
      <c r="GH148" s="2">
        <v>1</v>
      </c>
      <c r="GI148" s="2">
        <v>-2</v>
      </c>
      <c r="GJ148" s="2">
        <v>0</v>
      </c>
      <c r="GK148" s="2">
        <f>ROUND(R148*(R12)/100,2)</f>
        <v>0</v>
      </c>
      <c r="GL148" s="2">
        <f t="shared" si="168"/>
        <v>0</v>
      </c>
      <c r="GM148" s="2">
        <f t="shared" si="169"/>
        <v>10004.780000000001</v>
      </c>
      <c r="GN148" s="2">
        <f t="shared" si="170"/>
        <v>0</v>
      </c>
      <c r="GO148" s="2">
        <f t="shared" si="171"/>
        <v>0</v>
      </c>
      <c r="GP148" s="2">
        <f t="shared" si="172"/>
        <v>10004.780000000001</v>
      </c>
      <c r="GR148" s="2">
        <v>0</v>
      </c>
      <c r="GS148" s="2">
        <v>3</v>
      </c>
      <c r="GT148" s="2">
        <v>0</v>
      </c>
      <c r="GU148" s="2" t="s">
        <v>3</v>
      </c>
      <c r="GV148" s="2">
        <f t="shared" si="173"/>
        <v>0</v>
      </c>
      <c r="GW148" s="2">
        <v>1</v>
      </c>
      <c r="GX148" s="2">
        <f t="shared" si="174"/>
        <v>0</v>
      </c>
      <c r="HA148" s="2">
        <v>0</v>
      </c>
      <c r="HB148" s="2">
        <v>0</v>
      </c>
      <c r="HC148" s="2">
        <f t="shared" si="175"/>
        <v>0</v>
      </c>
      <c r="HE148" s="2" t="s">
        <v>3</v>
      </c>
      <c r="HF148" s="2" t="s">
        <v>3</v>
      </c>
      <c r="HM148" s="2" t="s">
        <v>3</v>
      </c>
      <c r="HN148" s="2" t="s">
        <v>3</v>
      </c>
      <c r="HO148" s="2" t="s">
        <v>3</v>
      </c>
      <c r="HP148" s="2" t="s">
        <v>3</v>
      </c>
      <c r="HQ148" s="2" t="s">
        <v>3</v>
      </c>
      <c r="HS148" s="2">
        <v>0</v>
      </c>
      <c r="IK148" s="2">
        <v>0</v>
      </c>
    </row>
    <row r="149" spans="1:245" x14ac:dyDescent="0.2">
      <c r="A149" s="2">
        <v>17</v>
      </c>
      <c r="B149" s="2">
        <v>1</v>
      </c>
      <c r="C149" s="2">
        <f>ROW(SmtRes!A344)</f>
        <v>344</v>
      </c>
      <c r="D149" s="2">
        <f>ROW(EtalonRes!A327)</f>
        <v>327</v>
      </c>
      <c r="E149" s="2" t="s">
        <v>3</v>
      </c>
      <c r="F149" s="2" t="s">
        <v>237</v>
      </c>
      <c r="G149" s="2" t="s">
        <v>238</v>
      </c>
      <c r="H149" s="2" t="s">
        <v>53</v>
      </c>
      <c r="I149" s="2">
        <v>0</v>
      </c>
      <c r="J149" s="2">
        <v>0</v>
      </c>
      <c r="K149" s="2">
        <v>0</v>
      </c>
      <c r="O149" s="2">
        <f t="shared" si="142"/>
        <v>0</v>
      </c>
      <c r="P149" s="2">
        <f t="shared" si="143"/>
        <v>0</v>
      </c>
      <c r="Q149" s="2">
        <f t="shared" si="144"/>
        <v>0</v>
      </c>
      <c r="R149" s="2">
        <f t="shared" si="145"/>
        <v>0</v>
      </c>
      <c r="S149" s="2">
        <f t="shared" si="146"/>
        <v>0</v>
      </c>
      <c r="T149" s="2">
        <f t="shared" si="147"/>
        <v>0</v>
      </c>
      <c r="U149" s="2">
        <f t="shared" si="148"/>
        <v>0</v>
      </c>
      <c r="V149" s="2">
        <f t="shared" si="149"/>
        <v>0</v>
      </c>
      <c r="W149" s="2">
        <f t="shared" si="150"/>
        <v>0</v>
      </c>
      <c r="X149" s="2">
        <f t="shared" si="151"/>
        <v>0</v>
      </c>
      <c r="Y149" s="2">
        <f t="shared" si="152"/>
        <v>0</v>
      </c>
      <c r="AA149" s="2">
        <v>-1</v>
      </c>
      <c r="AB149" s="2">
        <f t="shared" si="153"/>
        <v>288.16000000000003</v>
      </c>
      <c r="AC149" s="2">
        <f t="shared" si="135"/>
        <v>0</v>
      </c>
      <c r="AD149" s="2">
        <f>ROUND((((ET149)-(EU149))+AE149),6)</f>
        <v>0</v>
      </c>
      <c r="AE149" s="2">
        <f t="shared" si="184"/>
        <v>0</v>
      </c>
      <c r="AF149" s="2">
        <f t="shared" si="184"/>
        <v>288.16000000000003</v>
      </c>
      <c r="AG149" s="2">
        <f t="shared" si="155"/>
        <v>0</v>
      </c>
      <c r="AH149" s="2">
        <f t="shared" si="185"/>
        <v>0.45</v>
      </c>
      <c r="AI149" s="2">
        <f t="shared" si="185"/>
        <v>0</v>
      </c>
      <c r="AJ149" s="2">
        <f t="shared" si="157"/>
        <v>0</v>
      </c>
      <c r="AK149" s="2">
        <v>288.16000000000003</v>
      </c>
      <c r="AL149" s="2">
        <v>0</v>
      </c>
      <c r="AM149" s="2">
        <v>0</v>
      </c>
      <c r="AN149" s="2">
        <v>0</v>
      </c>
      <c r="AO149" s="2">
        <v>288.16000000000003</v>
      </c>
      <c r="AP149" s="2">
        <v>0</v>
      </c>
      <c r="AQ149" s="2">
        <v>0.45</v>
      </c>
      <c r="AR149" s="2">
        <v>0</v>
      </c>
      <c r="AS149" s="2">
        <v>0</v>
      </c>
      <c r="AT149" s="2">
        <v>70</v>
      </c>
      <c r="AU149" s="2">
        <v>10</v>
      </c>
      <c r="AV149" s="2">
        <v>1</v>
      </c>
      <c r="AW149" s="2">
        <v>1</v>
      </c>
      <c r="AZ149" s="2">
        <v>1</v>
      </c>
      <c r="BA149" s="2">
        <v>1</v>
      </c>
      <c r="BB149" s="2">
        <v>1</v>
      </c>
      <c r="BC149" s="2">
        <v>1</v>
      </c>
      <c r="BD149" s="2" t="s">
        <v>3</v>
      </c>
      <c r="BE149" s="2" t="s">
        <v>3</v>
      </c>
      <c r="BF149" s="2" t="s">
        <v>3</v>
      </c>
      <c r="BG149" s="2" t="s">
        <v>3</v>
      </c>
      <c r="BH149" s="2">
        <v>0</v>
      </c>
      <c r="BI149" s="2">
        <v>4</v>
      </c>
      <c r="BJ149" s="2" t="s">
        <v>239</v>
      </c>
      <c r="BM149" s="2">
        <v>0</v>
      </c>
      <c r="BN149" s="2">
        <v>0</v>
      </c>
      <c r="BO149" s="2" t="s">
        <v>3</v>
      </c>
      <c r="BP149" s="2">
        <v>0</v>
      </c>
      <c r="BQ149" s="2">
        <v>1</v>
      </c>
      <c r="BR149" s="2">
        <v>0</v>
      </c>
      <c r="BS149" s="2">
        <v>1</v>
      </c>
      <c r="BT149" s="2">
        <v>1</v>
      </c>
      <c r="BU149" s="2">
        <v>1</v>
      </c>
      <c r="BV149" s="2">
        <v>1</v>
      </c>
      <c r="BW149" s="2">
        <v>1</v>
      </c>
      <c r="BX149" s="2">
        <v>1</v>
      </c>
      <c r="BY149" s="2" t="s">
        <v>3</v>
      </c>
      <c r="BZ149" s="2">
        <v>70</v>
      </c>
      <c r="CA149" s="2">
        <v>10</v>
      </c>
      <c r="CB149" s="2" t="s">
        <v>3</v>
      </c>
      <c r="CE149" s="2">
        <v>0</v>
      </c>
      <c r="CF149" s="2">
        <v>0</v>
      </c>
      <c r="CG149" s="2">
        <v>0</v>
      </c>
      <c r="CM149" s="2">
        <v>0</v>
      </c>
      <c r="CN149" s="2" t="s">
        <v>3</v>
      </c>
      <c r="CO149" s="2">
        <v>0</v>
      </c>
      <c r="CP149" s="2">
        <f t="shared" si="158"/>
        <v>0</v>
      </c>
      <c r="CQ149" s="2">
        <f t="shared" si="159"/>
        <v>0</v>
      </c>
      <c r="CR149" s="2">
        <f>((((ET149)*BB149-(EU149)*BS149)+AE149*BS149)*AV149)</f>
        <v>0</v>
      </c>
      <c r="CS149" s="2">
        <f t="shared" si="160"/>
        <v>0</v>
      </c>
      <c r="CT149" s="2">
        <f t="shared" si="161"/>
        <v>288.16000000000003</v>
      </c>
      <c r="CU149" s="2">
        <f t="shared" si="162"/>
        <v>0</v>
      </c>
      <c r="CV149" s="2">
        <f t="shared" si="163"/>
        <v>0.45</v>
      </c>
      <c r="CW149" s="2">
        <f t="shared" si="164"/>
        <v>0</v>
      </c>
      <c r="CX149" s="2">
        <f t="shared" si="165"/>
        <v>0</v>
      </c>
      <c r="CY149" s="2">
        <f t="shared" si="166"/>
        <v>0</v>
      </c>
      <c r="CZ149" s="2">
        <f t="shared" si="167"/>
        <v>0</v>
      </c>
      <c r="DC149" s="2" t="s">
        <v>3</v>
      </c>
      <c r="DD149" s="2" t="s">
        <v>3</v>
      </c>
      <c r="DE149" s="2" t="s">
        <v>3</v>
      </c>
      <c r="DF149" s="2" t="s">
        <v>3</v>
      </c>
      <c r="DG149" s="2" t="s">
        <v>3</v>
      </c>
      <c r="DH149" s="2" t="s">
        <v>3</v>
      </c>
      <c r="DI149" s="2" t="s">
        <v>3</v>
      </c>
      <c r="DJ149" s="2" t="s">
        <v>3</v>
      </c>
      <c r="DK149" s="2" t="s">
        <v>3</v>
      </c>
      <c r="DL149" s="2" t="s">
        <v>3</v>
      </c>
      <c r="DM149" s="2" t="s">
        <v>3</v>
      </c>
      <c r="DN149" s="2">
        <v>0</v>
      </c>
      <c r="DO149" s="2">
        <v>0</v>
      </c>
      <c r="DP149" s="2">
        <v>1</v>
      </c>
      <c r="DQ149" s="2">
        <v>1</v>
      </c>
      <c r="DU149" s="2">
        <v>1010</v>
      </c>
      <c r="DV149" s="2" t="s">
        <v>53</v>
      </c>
      <c r="DW149" s="2" t="s">
        <v>53</v>
      </c>
      <c r="DX149" s="2">
        <v>10</v>
      </c>
      <c r="DZ149" s="2" t="s">
        <v>3</v>
      </c>
      <c r="EA149" s="2" t="s">
        <v>3</v>
      </c>
      <c r="EB149" s="2" t="s">
        <v>3</v>
      </c>
      <c r="EC149" s="2" t="s">
        <v>3</v>
      </c>
      <c r="EE149" s="2">
        <v>90740938</v>
      </c>
      <c r="EF149" s="2">
        <v>1</v>
      </c>
      <c r="EG149" s="2" t="s">
        <v>20</v>
      </c>
      <c r="EH149" s="2">
        <v>0</v>
      </c>
      <c r="EI149" s="2" t="s">
        <v>3</v>
      </c>
      <c r="EJ149" s="2">
        <v>4</v>
      </c>
      <c r="EK149" s="2">
        <v>0</v>
      </c>
      <c r="EL149" s="2" t="s">
        <v>21</v>
      </c>
      <c r="EM149" s="2" t="s">
        <v>22</v>
      </c>
      <c r="EO149" s="2" t="s">
        <v>3</v>
      </c>
      <c r="EQ149" s="2">
        <v>1024</v>
      </c>
      <c r="ER149" s="2">
        <v>288.16000000000003</v>
      </c>
      <c r="ES149" s="2">
        <v>0</v>
      </c>
      <c r="ET149" s="2">
        <v>0</v>
      </c>
      <c r="EU149" s="2">
        <v>0</v>
      </c>
      <c r="EV149" s="2">
        <v>288.16000000000003</v>
      </c>
      <c r="EW149" s="2">
        <v>0.45</v>
      </c>
      <c r="EX149" s="2">
        <v>0</v>
      </c>
      <c r="EY149" s="2">
        <v>0</v>
      </c>
      <c r="FQ149" s="2">
        <v>0</v>
      </c>
      <c r="FR149" s="2">
        <v>0</v>
      </c>
      <c r="FS149" s="2">
        <v>0</v>
      </c>
      <c r="FX149" s="2">
        <v>70</v>
      </c>
      <c r="FY149" s="2">
        <v>10</v>
      </c>
      <c r="GA149" s="2" t="s">
        <v>3</v>
      </c>
      <c r="GD149" s="2">
        <v>0</v>
      </c>
      <c r="GF149" s="2">
        <v>1290734260</v>
      </c>
      <c r="GG149" s="2">
        <v>2</v>
      </c>
      <c r="GH149" s="2">
        <v>1</v>
      </c>
      <c r="GI149" s="2">
        <v>-2</v>
      </c>
      <c r="GJ149" s="2">
        <v>0</v>
      </c>
      <c r="GK149" s="2">
        <f>ROUND(R149*(R12)/100,2)</f>
        <v>0</v>
      </c>
      <c r="GL149" s="2">
        <f t="shared" si="168"/>
        <v>0</v>
      </c>
      <c r="GM149" s="2">
        <f t="shared" si="169"/>
        <v>0</v>
      </c>
      <c r="GN149" s="2">
        <f t="shared" si="170"/>
        <v>0</v>
      </c>
      <c r="GO149" s="2">
        <f t="shared" si="171"/>
        <v>0</v>
      </c>
      <c r="GP149" s="2">
        <f t="shared" si="172"/>
        <v>0</v>
      </c>
      <c r="GR149" s="2">
        <v>0</v>
      </c>
      <c r="GS149" s="2">
        <v>3</v>
      </c>
      <c r="GT149" s="2">
        <v>0</v>
      </c>
      <c r="GU149" s="2" t="s">
        <v>3</v>
      </c>
      <c r="GV149" s="2">
        <f t="shared" si="173"/>
        <v>0</v>
      </c>
      <c r="GW149" s="2">
        <v>1</v>
      </c>
      <c r="GX149" s="2">
        <f t="shared" si="174"/>
        <v>0</v>
      </c>
      <c r="HA149" s="2">
        <v>0</v>
      </c>
      <c r="HB149" s="2">
        <v>0</v>
      </c>
      <c r="HC149" s="2">
        <f t="shared" si="175"/>
        <v>0</v>
      </c>
      <c r="HE149" s="2" t="s">
        <v>3</v>
      </c>
      <c r="HF149" s="2" t="s">
        <v>3</v>
      </c>
      <c r="HM149" s="2" t="s">
        <v>3</v>
      </c>
      <c r="HN149" s="2" t="s">
        <v>3</v>
      </c>
      <c r="HO149" s="2" t="s">
        <v>3</v>
      </c>
      <c r="HP149" s="2" t="s">
        <v>3</v>
      </c>
      <c r="HQ149" s="2" t="s">
        <v>3</v>
      </c>
      <c r="HS149" s="2">
        <v>0</v>
      </c>
      <c r="IK149" s="2">
        <v>0</v>
      </c>
    </row>
    <row r="150" spans="1:245" x14ac:dyDescent="0.2">
      <c r="A150" s="2">
        <v>17</v>
      </c>
      <c r="B150" s="2">
        <v>1</v>
      </c>
      <c r="C150" s="2">
        <f>ROW(SmtRes!A347)</f>
        <v>347</v>
      </c>
      <c r="D150" s="2">
        <f>ROW(EtalonRes!A330)</f>
        <v>330</v>
      </c>
      <c r="E150" s="2" t="s">
        <v>3</v>
      </c>
      <c r="F150" s="2" t="s">
        <v>29</v>
      </c>
      <c r="G150" s="2" t="s">
        <v>240</v>
      </c>
      <c r="H150" s="2" t="s">
        <v>16</v>
      </c>
      <c r="I150" s="2">
        <v>1</v>
      </c>
      <c r="J150" s="2">
        <v>0</v>
      </c>
      <c r="K150" s="2">
        <v>1</v>
      </c>
      <c r="O150" s="2">
        <f t="shared" si="142"/>
        <v>1284.47</v>
      </c>
      <c r="P150" s="2">
        <f t="shared" si="143"/>
        <v>0.91</v>
      </c>
      <c r="Q150" s="2">
        <f t="shared" si="144"/>
        <v>3.62</v>
      </c>
      <c r="R150" s="2">
        <f t="shared" si="145"/>
        <v>0.05</v>
      </c>
      <c r="S150" s="2">
        <f t="shared" si="146"/>
        <v>1279.94</v>
      </c>
      <c r="T150" s="2">
        <f t="shared" si="147"/>
        <v>0</v>
      </c>
      <c r="U150" s="2">
        <f t="shared" si="148"/>
        <v>1.86</v>
      </c>
      <c r="V150" s="2">
        <f t="shared" si="149"/>
        <v>0</v>
      </c>
      <c r="W150" s="2">
        <f t="shared" si="150"/>
        <v>0</v>
      </c>
      <c r="X150" s="2">
        <f t="shared" si="151"/>
        <v>895.96</v>
      </c>
      <c r="Y150" s="2">
        <f t="shared" si="152"/>
        <v>127.99</v>
      </c>
      <c r="AA150" s="2">
        <v>-1</v>
      </c>
      <c r="AB150" s="2">
        <f t="shared" si="153"/>
        <v>1284.47</v>
      </c>
      <c r="AC150" s="2">
        <f t="shared" si="135"/>
        <v>0.91</v>
      </c>
      <c r="AD150" s="2">
        <f>ROUND((((ET150)-(EU150))+AE150),6)</f>
        <v>3.62</v>
      </c>
      <c r="AE150" s="2">
        <f t="shared" si="184"/>
        <v>0.05</v>
      </c>
      <c r="AF150" s="2">
        <f t="shared" si="184"/>
        <v>1279.94</v>
      </c>
      <c r="AG150" s="2">
        <f t="shared" si="155"/>
        <v>0</v>
      </c>
      <c r="AH150" s="2">
        <f t="shared" si="185"/>
        <v>1.86</v>
      </c>
      <c r="AI150" s="2">
        <f t="shared" si="185"/>
        <v>0</v>
      </c>
      <c r="AJ150" s="2">
        <f t="shared" si="157"/>
        <v>0</v>
      </c>
      <c r="AK150" s="2">
        <v>1284.47</v>
      </c>
      <c r="AL150" s="2">
        <v>0.91</v>
      </c>
      <c r="AM150" s="2">
        <v>3.62</v>
      </c>
      <c r="AN150" s="2">
        <v>0.05</v>
      </c>
      <c r="AO150" s="2">
        <v>1279.94</v>
      </c>
      <c r="AP150" s="2">
        <v>0</v>
      </c>
      <c r="AQ150" s="2">
        <v>1.86</v>
      </c>
      <c r="AR150" s="2">
        <v>0</v>
      </c>
      <c r="AS150" s="2">
        <v>0</v>
      </c>
      <c r="AT150" s="2">
        <v>70</v>
      </c>
      <c r="AU150" s="2">
        <v>10</v>
      </c>
      <c r="AV150" s="2">
        <v>1</v>
      </c>
      <c r="AW150" s="2">
        <v>1</v>
      </c>
      <c r="AZ150" s="2">
        <v>1</v>
      </c>
      <c r="BA150" s="2">
        <v>1</v>
      </c>
      <c r="BB150" s="2">
        <v>1</v>
      </c>
      <c r="BC150" s="2">
        <v>1</v>
      </c>
      <c r="BD150" s="2" t="s">
        <v>3</v>
      </c>
      <c r="BE150" s="2" t="s">
        <v>3</v>
      </c>
      <c r="BF150" s="2" t="s">
        <v>3</v>
      </c>
      <c r="BG150" s="2" t="s">
        <v>3</v>
      </c>
      <c r="BH150" s="2">
        <v>0</v>
      </c>
      <c r="BI150" s="2">
        <v>4</v>
      </c>
      <c r="BJ150" s="2" t="s">
        <v>31</v>
      </c>
      <c r="BM150" s="2">
        <v>0</v>
      </c>
      <c r="BN150" s="2">
        <v>0</v>
      </c>
      <c r="BO150" s="2" t="s">
        <v>3</v>
      </c>
      <c r="BP150" s="2">
        <v>0</v>
      </c>
      <c r="BQ150" s="2">
        <v>1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</v>
      </c>
      <c r="BZ150" s="2">
        <v>70</v>
      </c>
      <c r="CA150" s="2">
        <v>10</v>
      </c>
      <c r="CB150" s="2" t="s">
        <v>3</v>
      </c>
      <c r="CE150" s="2">
        <v>0</v>
      </c>
      <c r="CF150" s="2">
        <v>0</v>
      </c>
      <c r="CG150" s="2">
        <v>0</v>
      </c>
      <c r="CM150" s="2">
        <v>0</v>
      </c>
      <c r="CN150" s="2" t="s">
        <v>3</v>
      </c>
      <c r="CO150" s="2">
        <v>0</v>
      </c>
      <c r="CP150" s="2">
        <f t="shared" si="158"/>
        <v>1284.47</v>
      </c>
      <c r="CQ150" s="2">
        <f t="shared" si="159"/>
        <v>0.91</v>
      </c>
      <c r="CR150" s="2">
        <f>((((ET150)*BB150-(EU150)*BS150)+AE150*BS150)*AV150)</f>
        <v>3.62</v>
      </c>
      <c r="CS150" s="2">
        <f t="shared" si="160"/>
        <v>0.05</v>
      </c>
      <c r="CT150" s="2">
        <f t="shared" si="161"/>
        <v>1279.94</v>
      </c>
      <c r="CU150" s="2">
        <f t="shared" si="162"/>
        <v>0</v>
      </c>
      <c r="CV150" s="2">
        <f t="shared" si="163"/>
        <v>1.86</v>
      </c>
      <c r="CW150" s="2">
        <f t="shared" si="164"/>
        <v>0</v>
      </c>
      <c r="CX150" s="2">
        <f t="shared" si="165"/>
        <v>0</v>
      </c>
      <c r="CY150" s="2">
        <f t="shared" si="166"/>
        <v>895.95800000000008</v>
      </c>
      <c r="CZ150" s="2">
        <f t="shared" si="167"/>
        <v>127.99400000000001</v>
      </c>
      <c r="DC150" s="2" t="s">
        <v>3</v>
      </c>
      <c r="DD150" s="2" t="s">
        <v>3</v>
      </c>
      <c r="DE150" s="2" t="s">
        <v>3</v>
      </c>
      <c r="DF150" s="2" t="s">
        <v>3</v>
      </c>
      <c r="DG150" s="2" t="s">
        <v>3</v>
      </c>
      <c r="DH150" s="2" t="s">
        <v>3</v>
      </c>
      <c r="DI150" s="2" t="s">
        <v>3</v>
      </c>
      <c r="DJ150" s="2" t="s">
        <v>3</v>
      </c>
      <c r="DK150" s="2" t="s">
        <v>3</v>
      </c>
      <c r="DL150" s="2" t="s">
        <v>3</v>
      </c>
      <c r="DM150" s="2" t="s">
        <v>3</v>
      </c>
      <c r="DN150" s="2">
        <v>0</v>
      </c>
      <c r="DO150" s="2">
        <v>0</v>
      </c>
      <c r="DP150" s="2">
        <v>1</v>
      </c>
      <c r="DQ150" s="2">
        <v>1</v>
      </c>
      <c r="DU150" s="2">
        <v>1013</v>
      </c>
      <c r="DV150" s="2" t="s">
        <v>16</v>
      </c>
      <c r="DW150" s="2" t="s">
        <v>16</v>
      </c>
      <c r="DX150" s="2">
        <v>1</v>
      </c>
      <c r="DZ150" s="2" t="s">
        <v>3</v>
      </c>
      <c r="EA150" s="2" t="s">
        <v>3</v>
      </c>
      <c r="EB150" s="2" t="s">
        <v>3</v>
      </c>
      <c r="EC150" s="2" t="s">
        <v>3</v>
      </c>
      <c r="EE150" s="2">
        <v>90740938</v>
      </c>
      <c r="EF150" s="2">
        <v>1</v>
      </c>
      <c r="EG150" s="2" t="s">
        <v>20</v>
      </c>
      <c r="EH150" s="2">
        <v>0</v>
      </c>
      <c r="EI150" s="2" t="s">
        <v>3</v>
      </c>
      <c r="EJ150" s="2">
        <v>4</v>
      </c>
      <c r="EK150" s="2">
        <v>0</v>
      </c>
      <c r="EL150" s="2" t="s">
        <v>21</v>
      </c>
      <c r="EM150" s="2" t="s">
        <v>22</v>
      </c>
      <c r="EO150" s="2" t="s">
        <v>3</v>
      </c>
      <c r="EQ150" s="2">
        <v>1024</v>
      </c>
      <c r="ER150" s="2">
        <v>1284.47</v>
      </c>
      <c r="ES150" s="2">
        <v>0.91</v>
      </c>
      <c r="ET150" s="2">
        <v>3.62</v>
      </c>
      <c r="EU150" s="2">
        <v>0.05</v>
      </c>
      <c r="EV150" s="2">
        <v>1279.94</v>
      </c>
      <c r="EW150" s="2">
        <v>1.86</v>
      </c>
      <c r="EX150" s="2">
        <v>0</v>
      </c>
      <c r="EY150" s="2">
        <v>0</v>
      </c>
      <c r="FQ150" s="2">
        <v>0</v>
      </c>
      <c r="FR150" s="2">
        <v>0</v>
      </c>
      <c r="FS150" s="2">
        <v>0</v>
      </c>
      <c r="FX150" s="2">
        <v>70</v>
      </c>
      <c r="FY150" s="2">
        <v>10</v>
      </c>
      <c r="GA150" s="2" t="s">
        <v>3</v>
      </c>
      <c r="GD150" s="2">
        <v>0</v>
      </c>
      <c r="GF150" s="2">
        <v>528432798</v>
      </c>
      <c r="GG150" s="2">
        <v>2</v>
      </c>
      <c r="GH150" s="2">
        <v>1</v>
      </c>
      <c r="GI150" s="2">
        <v>-2</v>
      </c>
      <c r="GJ150" s="2">
        <v>0</v>
      </c>
      <c r="GK150" s="2">
        <f>ROUND(R150*(R12)/100,2)</f>
        <v>0.05</v>
      </c>
      <c r="GL150" s="2">
        <f t="shared" si="168"/>
        <v>0</v>
      </c>
      <c r="GM150" s="2">
        <f t="shared" si="169"/>
        <v>2308.4699999999998</v>
      </c>
      <c r="GN150" s="2">
        <f t="shared" si="170"/>
        <v>0</v>
      </c>
      <c r="GO150" s="2">
        <f t="shared" si="171"/>
        <v>0</v>
      </c>
      <c r="GP150" s="2">
        <f t="shared" si="172"/>
        <v>2308.4699999999998</v>
      </c>
      <c r="GR150" s="2">
        <v>0</v>
      </c>
      <c r="GS150" s="2">
        <v>3</v>
      </c>
      <c r="GT150" s="2">
        <v>0</v>
      </c>
      <c r="GU150" s="2" t="s">
        <v>3</v>
      </c>
      <c r="GV150" s="2">
        <f t="shared" si="173"/>
        <v>0</v>
      </c>
      <c r="GW150" s="2">
        <v>1</v>
      </c>
      <c r="GX150" s="2">
        <f t="shared" si="174"/>
        <v>0</v>
      </c>
      <c r="HA150" s="2">
        <v>0</v>
      </c>
      <c r="HB150" s="2">
        <v>0</v>
      </c>
      <c r="HC150" s="2">
        <f t="shared" si="175"/>
        <v>0</v>
      </c>
      <c r="HE150" s="2" t="s">
        <v>3</v>
      </c>
      <c r="HF150" s="2" t="s">
        <v>3</v>
      </c>
      <c r="HM150" s="2" t="s">
        <v>3</v>
      </c>
      <c r="HN150" s="2" t="s">
        <v>3</v>
      </c>
      <c r="HO150" s="2" t="s">
        <v>3</v>
      </c>
      <c r="HP150" s="2" t="s">
        <v>3</v>
      </c>
      <c r="HQ150" s="2" t="s">
        <v>3</v>
      </c>
      <c r="HS150" s="2">
        <v>0</v>
      </c>
      <c r="IK150" s="2">
        <v>0</v>
      </c>
    </row>
    <row r="151" spans="1:245" x14ac:dyDescent="0.2">
      <c r="A151" s="2">
        <v>17</v>
      </c>
      <c r="B151" s="2">
        <v>1</v>
      </c>
      <c r="C151" s="2">
        <f>ROW(SmtRes!A350)</f>
        <v>350</v>
      </c>
      <c r="D151" s="2">
        <f>ROW(EtalonRes!A333)</f>
        <v>333</v>
      </c>
      <c r="E151" s="2" t="s">
        <v>3</v>
      </c>
      <c r="F151" s="2" t="s">
        <v>241</v>
      </c>
      <c r="G151" s="2" t="s">
        <v>242</v>
      </c>
      <c r="H151" s="2" t="s">
        <v>16</v>
      </c>
      <c r="I151" s="2">
        <v>1</v>
      </c>
      <c r="J151" s="2">
        <v>0</v>
      </c>
      <c r="K151" s="2">
        <v>1</v>
      </c>
      <c r="O151" s="2">
        <f t="shared" si="142"/>
        <v>1711.11</v>
      </c>
      <c r="P151" s="2">
        <f t="shared" si="143"/>
        <v>0.91</v>
      </c>
      <c r="Q151" s="2">
        <f t="shared" si="144"/>
        <v>3.62</v>
      </c>
      <c r="R151" s="2">
        <f t="shared" si="145"/>
        <v>0.05</v>
      </c>
      <c r="S151" s="2">
        <f t="shared" si="146"/>
        <v>1706.58</v>
      </c>
      <c r="T151" s="2">
        <f t="shared" si="147"/>
        <v>0</v>
      </c>
      <c r="U151" s="2">
        <f t="shared" si="148"/>
        <v>2.48</v>
      </c>
      <c r="V151" s="2">
        <f t="shared" si="149"/>
        <v>0</v>
      </c>
      <c r="W151" s="2">
        <f t="shared" si="150"/>
        <v>0</v>
      </c>
      <c r="X151" s="2">
        <f t="shared" si="151"/>
        <v>1194.6099999999999</v>
      </c>
      <c r="Y151" s="2">
        <f t="shared" si="152"/>
        <v>170.66</v>
      </c>
      <c r="AA151" s="2">
        <v>-1</v>
      </c>
      <c r="AB151" s="2">
        <f t="shared" si="153"/>
        <v>1711.11</v>
      </c>
      <c r="AC151" s="2">
        <f t="shared" si="135"/>
        <v>0.91</v>
      </c>
      <c r="AD151" s="2">
        <f>ROUND((((ET151)-(EU151))+AE151),6)</f>
        <v>3.62</v>
      </c>
      <c r="AE151" s="2">
        <f t="shared" si="184"/>
        <v>0.05</v>
      </c>
      <c r="AF151" s="2">
        <f t="shared" si="184"/>
        <v>1706.58</v>
      </c>
      <c r="AG151" s="2">
        <f t="shared" si="155"/>
        <v>0</v>
      </c>
      <c r="AH151" s="2">
        <f t="shared" si="185"/>
        <v>2.48</v>
      </c>
      <c r="AI151" s="2">
        <f t="shared" si="185"/>
        <v>0</v>
      </c>
      <c r="AJ151" s="2">
        <f t="shared" si="157"/>
        <v>0</v>
      </c>
      <c r="AK151" s="2">
        <v>1711.11</v>
      </c>
      <c r="AL151" s="2">
        <v>0.91</v>
      </c>
      <c r="AM151" s="2">
        <v>3.62</v>
      </c>
      <c r="AN151" s="2">
        <v>0.05</v>
      </c>
      <c r="AO151" s="2">
        <v>1706.58</v>
      </c>
      <c r="AP151" s="2">
        <v>0</v>
      </c>
      <c r="AQ151" s="2">
        <v>2.48</v>
      </c>
      <c r="AR151" s="2">
        <v>0</v>
      </c>
      <c r="AS151" s="2">
        <v>0</v>
      </c>
      <c r="AT151" s="2">
        <v>70</v>
      </c>
      <c r="AU151" s="2">
        <v>10</v>
      </c>
      <c r="AV151" s="2">
        <v>1</v>
      </c>
      <c r="AW151" s="2">
        <v>1</v>
      </c>
      <c r="AZ151" s="2">
        <v>1</v>
      </c>
      <c r="BA151" s="2">
        <v>1</v>
      </c>
      <c r="BB151" s="2">
        <v>1</v>
      </c>
      <c r="BC151" s="2">
        <v>1</v>
      </c>
      <c r="BD151" s="2" t="s">
        <v>3</v>
      </c>
      <c r="BE151" s="2" t="s">
        <v>3</v>
      </c>
      <c r="BF151" s="2" t="s">
        <v>3</v>
      </c>
      <c r="BG151" s="2" t="s">
        <v>3</v>
      </c>
      <c r="BH151" s="2">
        <v>0</v>
      </c>
      <c r="BI151" s="2">
        <v>4</v>
      </c>
      <c r="BJ151" s="2" t="s">
        <v>243</v>
      </c>
      <c r="BM151" s="2">
        <v>0</v>
      </c>
      <c r="BN151" s="2">
        <v>0</v>
      </c>
      <c r="BO151" s="2" t="s">
        <v>3</v>
      </c>
      <c r="BP151" s="2">
        <v>0</v>
      </c>
      <c r="BQ151" s="2">
        <v>1</v>
      </c>
      <c r="BR151" s="2">
        <v>0</v>
      </c>
      <c r="BS151" s="2">
        <v>1</v>
      </c>
      <c r="BT151" s="2">
        <v>1</v>
      </c>
      <c r="BU151" s="2">
        <v>1</v>
      </c>
      <c r="BV151" s="2">
        <v>1</v>
      </c>
      <c r="BW151" s="2">
        <v>1</v>
      </c>
      <c r="BX151" s="2">
        <v>1</v>
      </c>
      <c r="BY151" s="2" t="s">
        <v>3</v>
      </c>
      <c r="BZ151" s="2">
        <v>70</v>
      </c>
      <c r="CA151" s="2">
        <v>10</v>
      </c>
      <c r="CB151" s="2" t="s">
        <v>3</v>
      </c>
      <c r="CE151" s="2">
        <v>0</v>
      </c>
      <c r="CF151" s="2">
        <v>0</v>
      </c>
      <c r="CG151" s="2">
        <v>0</v>
      </c>
      <c r="CM151" s="2">
        <v>0</v>
      </c>
      <c r="CN151" s="2" t="s">
        <v>3</v>
      </c>
      <c r="CO151" s="2">
        <v>0</v>
      </c>
      <c r="CP151" s="2">
        <f t="shared" si="158"/>
        <v>1711.11</v>
      </c>
      <c r="CQ151" s="2">
        <f t="shared" si="159"/>
        <v>0.91</v>
      </c>
      <c r="CR151" s="2">
        <f>((((ET151)*BB151-(EU151)*BS151)+AE151*BS151)*AV151)</f>
        <v>3.62</v>
      </c>
      <c r="CS151" s="2">
        <f t="shared" si="160"/>
        <v>0.05</v>
      </c>
      <c r="CT151" s="2">
        <f t="shared" si="161"/>
        <v>1706.58</v>
      </c>
      <c r="CU151" s="2">
        <f t="shared" si="162"/>
        <v>0</v>
      </c>
      <c r="CV151" s="2">
        <f t="shared" si="163"/>
        <v>2.48</v>
      </c>
      <c r="CW151" s="2">
        <f t="shared" si="164"/>
        <v>0</v>
      </c>
      <c r="CX151" s="2">
        <f t="shared" si="165"/>
        <v>0</v>
      </c>
      <c r="CY151" s="2">
        <f t="shared" si="166"/>
        <v>1194.606</v>
      </c>
      <c r="CZ151" s="2">
        <f t="shared" si="167"/>
        <v>170.65799999999999</v>
      </c>
      <c r="DC151" s="2" t="s">
        <v>3</v>
      </c>
      <c r="DD151" s="2" t="s">
        <v>3</v>
      </c>
      <c r="DE151" s="2" t="s">
        <v>3</v>
      </c>
      <c r="DF151" s="2" t="s">
        <v>3</v>
      </c>
      <c r="DG151" s="2" t="s">
        <v>3</v>
      </c>
      <c r="DH151" s="2" t="s">
        <v>3</v>
      </c>
      <c r="DI151" s="2" t="s">
        <v>3</v>
      </c>
      <c r="DJ151" s="2" t="s">
        <v>3</v>
      </c>
      <c r="DK151" s="2" t="s">
        <v>3</v>
      </c>
      <c r="DL151" s="2" t="s">
        <v>3</v>
      </c>
      <c r="DM151" s="2" t="s">
        <v>3</v>
      </c>
      <c r="DN151" s="2">
        <v>0</v>
      </c>
      <c r="DO151" s="2">
        <v>0</v>
      </c>
      <c r="DP151" s="2">
        <v>1</v>
      </c>
      <c r="DQ151" s="2">
        <v>1</v>
      </c>
      <c r="DU151" s="2">
        <v>1013</v>
      </c>
      <c r="DV151" s="2" t="s">
        <v>16</v>
      </c>
      <c r="DW151" s="2" t="s">
        <v>16</v>
      </c>
      <c r="DX151" s="2">
        <v>1</v>
      </c>
      <c r="DZ151" s="2" t="s">
        <v>3</v>
      </c>
      <c r="EA151" s="2" t="s">
        <v>3</v>
      </c>
      <c r="EB151" s="2" t="s">
        <v>3</v>
      </c>
      <c r="EC151" s="2" t="s">
        <v>3</v>
      </c>
      <c r="EE151" s="2">
        <v>90740938</v>
      </c>
      <c r="EF151" s="2">
        <v>1</v>
      </c>
      <c r="EG151" s="2" t="s">
        <v>20</v>
      </c>
      <c r="EH151" s="2">
        <v>0</v>
      </c>
      <c r="EI151" s="2" t="s">
        <v>3</v>
      </c>
      <c r="EJ151" s="2">
        <v>4</v>
      </c>
      <c r="EK151" s="2">
        <v>0</v>
      </c>
      <c r="EL151" s="2" t="s">
        <v>21</v>
      </c>
      <c r="EM151" s="2" t="s">
        <v>22</v>
      </c>
      <c r="EO151" s="2" t="s">
        <v>3</v>
      </c>
      <c r="EQ151" s="2">
        <v>1024</v>
      </c>
      <c r="ER151" s="2">
        <v>1711.11</v>
      </c>
      <c r="ES151" s="2">
        <v>0.91</v>
      </c>
      <c r="ET151" s="2">
        <v>3.62</v>
      </c>
      <c r="EU151" s="2">
        <v>0.05</v>
      </c>
      <c r="EV151" s="2">
        <v>1706.58</v>
      </c>
      <c r="EW151" s="2">
        <v>2.48</v>
      </c>
      <c r="EX151" s="2">
        <v>0</v>
      </c>
      <c r="EY151" s="2">
        <v>0</v>
      </c>
      <c r="FQ151" s="2">
        <v>0</v>
      </c>
      <c r="FR151" s="2">
        <v>0</v>
      </c>
      <c r="FS151" s="2">
        <v>0</v>
      </c>
      <c r="FX151" s="2">
        <v>70</v>
      </c>
      <c r="FY151" s="2">
        <v>10</v>
      </c>
      <c r="GA151" s="2" t="s">
        <v>3</v>
      </c>
      <c r="GD151" s="2">
        <v>0</v>
      </c>
      <c r="GF151" s="2">
        <v>-1126254155</v>
      </c>
      <c r="GG151" s="2">
        <v>2</v>
      </c>
      <c r="GH151" s="2">
        <v>1</v>
      </c>
      <c r="GI151" s="2">
        <v>-2</v>
      </c>
      <c r="GJ151" s="2">
        <v>0</v>
      </c>
      <c r="GK151" s="2">
        <f>ROUND(R151*(R12)/100,2)</f>
        <v>0.05</v>
      </c>
      <c r="GL151" s="2">
        <f t="shared" si="168"/>
        <v>0</v>
      </c>
      <c r="GM151" s="2">
        <f t="shared" si="169"/>
        <v>3076.43</v>
      </c>
      <c r="GN151" s="2">
        <f t="shared" si="170"/>
        <v>0</v>
      </c>
      <c r="GO151" s="2">
        <f t="shared" si="171"/>
        <v>0</v>
      </c>
      <c r="GP151" s="2">
        <f t="shared" si="172"/>
        <v>3076.43</v>
      </c>
      <c r="GR151" s="2">
        <v>0</v>
      </c>
      <c r="GS151" s="2">
        <v>3</v>
      </c>
      <c r="GT151" s="2">
        <v>0</v>
      </c>
      <c r="GU151" s="2" t="s">
        <v>3</v>
      </c>
      <c r="GV151" s="2">
        <f t="shared" si="173"/>
        <v>0</v>
      </c>
      <c r="GW151" s="2">
        <v>1</v>
      </c>
      <c r="GX151" s="2">
        <f t="shared" si="174"/>
        <v>0</v>
      </c>
      <c r="HA151" s="2">
        <v>0</v>
      </c>
      <c r="HB151" s="2">
        <v>0</v>
      </c>
      <c r="HC151" s="2">
        <f t="shared" si="175"/>
        <v>0</v>
      </c>
      <c r="HE151" s="2" t="s">
        <v>3</v>
      </c>
      <c r="HF151" s="2" t="s">
        <v>3</v>
      </c>
      <c r="HM151" s="2" t="s">
        <v>3</v>
      </c>
      <c r="HN151" s="2" t="s">
        <v>3</v>
      </c>
      <c r="HO151" s="2" t="s">
        <v>3</v>
      </c>
      <c r="HP151" s="2" t="s">
        <v>3</v>
      </c>
      <c r="HQ151" s="2" t="s">
        <v>3</v>
      </c>
      <c r="HS151" s="2">
        <v>0</v>
      </c>
      <c r="IK151" s="2">
        <v>0</v>
      </c>
    </row>
    <row r="153" spans="1:245" x14ac:dyDescent="0.2">
      <c r="A153" s="8">
        <v>51</v>
      </c>
      <c r="B153" s="8">
        <f>B20</f>
        <v>1</v>
      </c>
      <c r="C153" s="8">
        <f>A20</f>
        <v>3</v>
      </c>
      <c r="D153" s="8">
        <f>ROW(A20)</f>
        <v>20</v>
      </c>
      <c r="E153" s="8"/>
      <c r="F153" s="8" t="str">
        <f>IF(F20&lt;&gt;"",F20,"")</f>
        <v>Новая локальная смета</v>
      </c>
      <c r="G153" s="8" t="str">
        <f>IF(G20&lt;&gt;"",G20,"")</f>
        <v>Новая локальная смета</v>
      </c>
      <c r="H153" s="8">
        <v>0</v>
      </c>
      <c r="I153" s="8"/>
      <c r="J153" s="8"/>
      <c r="K153" s="8"/>
      <c r="L153" s="8"/>
      <c r="M153" s="8"/>
      <c r="N153" s="8"/>
      <c r="O153" s="8">
        <f t="shared" ref="O153:T153" si="186">ROUND(AB153,2)</f>
        <v>322996.21999999997</v>
      </c>
      <c r="P153" s="8">
        <f t="shared" si="186"/>
        <v>110071.27</v>
      </c>
      <c r="Q153" s="8">
        <f t="shared" si="186"/>
        <v>13369.86</v>
      </c>
      <c r="R153" s="8">
        <f t="shared" si="186"/>
        <v>7979.65</v>
      </c>
      <c r="S153" s="8">
        <f t="shared" si="186"/>
        <v>199555.09</v>
      </c>
      <c r="T153" s="8">
        <f t="shared" si="186"/>
        <v>0</v>
      </c>
      <c r="U153" s="8">
        <f>AH153</f>
        <v>291.41377</v>
      </c>
      <c r="V153" s="8">
        <f>AI153</f>
        <v>0</v>
      </c>
      <c r="W153" s="8">
        <f>ROUND(AJ153,2)</f>
        <v>0</v>
      </c>
      <c r="X153" s="8">
        <f>ROUND(AK153,2)</f>
        <v>139688.57</v>
      </c>
      <c r="Y153" s="8">
        <f>ROUND(AL153,2)</f>
        <v>19955.490000000002</v>
      </c>
      <c r="Z153" s="8"/>
      <c r="AA153" s="8"/>
      <c r="AB153" s="8">
        <f>ROUND(SUMIF(AA24:AA151,"=90973531",O24:O151),2)</f>
        <v>322996.21999999997</v>
      </c>
      <c r="AC153" s="8">
        <f>ROUND(SUMIF(AA24:AA151,"=90973531",P24:P151),2)</f>
        <v>110071.27</v>
      </c>
      <c r="AD153" s="8">
        <f>ROUND(SUMIF(AA24:AA151,"=90973531",Q24:Q151),2)</f>
        <v>13369.86</v>
      </c>
      <c r="AE153" s="8">
        <f>ROUND(SUMIF(AA24:AA151,"=90973531",R24:R151),2)</f>
        <v>7979.65</v>
      </c>
      <c r="AF153" s="8">
        <f>ROUND(SUMIF(AA24:AA151,"=90973531",S24:S151),2)</f>
        <v>199555.09</v>
      </c>
      <c r="AG153" s="8">
        <f>ROUND(SUMIF(AA24:AA151,"=90973531",T24:T151),2)</f>
        <v>0</v>
      </c>
      <c r="AH153" s="8">
        <f>SUMIF(AA24:AA151,"=90973531",U24:U151)</f>
        <v>291.41377</v>
      </c>
      <c r="AI153" s="8">
        <f>SUMIF(AA24:AA151,"=90973531",V24:V151)</f>
        <v>0</v>
      </c>
      <c r="AJ153" s="8">
        <f>ROUND(SUMIF(AA24:AA151,"=90973531",W24:W151),2)</f>
        <v>0</v>
      </c>
      <c r="AK153" s="8">
        <f>ROUND(SUMIF(AA24:AA151,"=90973531",X24:X151),2)</f>
        <v>139688.57</v>
      </c>
      <c r="AL153" s="8">
        <f>ROUND(SUMIF(AA24:AA151,"=90973531",Y24:Y151),2)</f>
        <v>19955.490000000002</v>
      </c>
      <c r="AM153" s="8"/>
      <c r="AN153" s="8"/>
      <c r="AO153" s="8">
        <f t="shared" ref="AO153:BD153" si="187">ROUND(BX153,2)</f>
        <v>0</v>
      </c>
      <c r="AP153" s="8">
        <f t="shared" si="187"/>
        <v>0</v>
      </c>
      <c r="AQ153" s="8">
        <f t="shared" si="187"/>
        <v>0</v>
      </c>
      <c r="AR153" s="8">
        <f t="shared" si="187"/>
        <v>491258.28</v>
      </c>
      <c r="AS153" s="8">
        <f t="shared" si="187"/>
        <v>0</v>
      </c>
      <c r="AT153" s="8">
        <f t="shared" si="187"/>
        <v>0</v>
      </c>
      <c r="AU153" s="8">
        <f t="shared" si="187"/>
        <v>491258.28</v>
      </c>
      <c r="AV153" s="8">
        <f t="shared" si="187"/>
        <v>110071.27</v>
      </c>
      <c r="AW153" s="8">
        <f t="shared" si="187"/>
        <v>110071.27</v>
      </c>
      <c r="AX153" s="8">
        <f t="shared" si="187"/>
        <v>0</v>
      </c>
      <c r="AY153" s="8">
        <f t="shared" si="187"/>
        <v>110071.27</v>
      </c>
      <c r="AZ153" s="8">
        <f t="shared" si="187"/>
        <v>0</v>
      </c>
      <c r="BA153" s="8">
        <f t="shared" si="187"/>
        <v>0</v>
      </c>
      <c r="BB153" s="8">
        <f t="shared" si="187"/>
        <v>0</v>
      </c>
      <c r="BC153" s="8">
        <f t="shared" si="187"/>
        <v>0</v>
      </c>
      <c r="BD153" s="8">
        <f t="shared" si="187"/>
        <v>0</v>
      </c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>
        <f>ROUND(SUMIF(AA24:AA151,"=90973531",FQ24:FQ151),2)</f>
        <v>0</v>
      </c>
      <c r="BY153" s="8">
        <f>ROUND(SUMIF(AA24:AA151,"=90973531",FR24:FR151),2)</f>
        <v>0</v>
      </c>
      <c r="BZ153" s="8">
        <f>ROUND(SUMIF(AA24:AA151,"=90973531",GL24:GL151),2)</f>
        <v>0</v>
      </c>
      <c r="CA153" s="8">
        <f>ROUND(SUMIF(AA24:AA151,"=90973531",GM24:GM151),2)</f>
        <v>491258.28</v>
      </c>
      <c r="CB153" s="8">
        <f>ROUND(SUMIF(AA24:AA151,"=90973531",GN24:GN151),2)</f>
        <v>0</v>
      </c>
      <c r="CC153" s="8">
        <f>ROUND(SUMIF(AA24:AA151,"=90973531",GO24:GO151),2)</f>
        <v>0</v>
      </c>
      <c r="CD153" s="8">
        <f>ROUND(SUMIF(AA24:AA151,"=90973531",GP24:GP151),2)</f>
        <v>491258.28</v>
      </c>
      <c r="CE153" s="8">
        <f>AC153-BX153</f>
        <v>110071.27</v>
      </c>
      <c r="CF153" s="8">
        <f>AC153-BY153</f>
        <v>110071.27</v>
      </c>
      <c r="CG153" s="8">
        <f>BX153-BZ153</f>
        <v>0</v>
      </c>
      <c r="CH153" s="8">
        <f>AC153-BX153-BY153+BZ153</f>
        <v>110071.27</v>
      </c>
      <c r="CI153" s="8">
        <f>BY153-BZ153</f>
        <v>0</v>
      </c>
      <c r="CJ153" s="8">
        <f>ROUND(SUMIF(AA24:AA151,"=90973531",GX24:GX151),2)</f>
        <v>0</v>
      </c>
      <c r="CK153" s="8">
        <f>ROUND(SUMIF(AA24:AA151,"=90973531",GY24:GY151),2)</f>
        <v>0</v>
      </c>
      <c r="CL153" s="8">
        <f>ROUND(SUMIF(AA24:AA151,"=90973531",GZ24:GZ151),2)</f>
        <v>0</v>
      </c>
      <c r="CM153" s="8">
        <f>ROUND(SUMIF(AA24:AA151,"=90973531",HD24:HD151),2)</f>
        <v>0</v>
      </c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>
        <v>0</v>
      </c>
    </row>
    <row r="155" spans="1:245" x14ac:dyDescent="0.2">
      <c r="A155" s="10">
        <v>50</v>
      </c>
      <c r="B155" s="10">
        <v>0</v>
      </c>
      <c r="C155" s="10">
        <v>0</v>
      </c>
      <c r="D155" s="10">
        <v>1</v>
      </c>
      <c r="E155" s="10">
        <v>201</v>
      </c>
      <c r="F155" s="10">
        <f>ROUND(Source!O153,O155)</f>
        <v>322996.21999999997</v>
      </c>
      <c r="G155" s="10" t="s">
        <v>244</v>
      </c>
      <c r="H155" s="10" t="s">
        <v>245</v>
      </c>
      <c r="I155" s="10"/>
      <c r="J155" s="10"/>
      <c r="K155" s="10">
        <v>201</v>
      </c>
      <c r="L155" s="10">
        <v>1</v>
      </c>
      <c r="M155" s="10">
        <v>3</v>
      </c>
      <c r="N155" s="10" t="s">
        <v>3</v>
      </c>
      <c r="O155" s="10">
        <v>2</v>
      </c>
      <c r="P155" s="10"/>
      <c r="Q155" s="10"/>
      <c r="R155" s="10"/>
      <c r="S155" s="10"/>
      <c r="T155" s="10"/>
      <c r="U155" s="10"/>
      <c r="V155" s="10"/>
      <c r="W155" s="10">
        <v>322996.21999999997</v>
      </c>
      <c r="X155" s="10">
        <v>1</v>
      </c>
      <c r="Y155" s="10">
        <v>322996.21999999997</v>
      </c>
      <c r="Z155" s="10"/>
      <c r="AA155" s="10"/>
      <c r="AB155" s="10"/>
    </row>
    <row r="156" spans="1:245" x14ac:dyDescent="0.2">
      <c r="A156" s="10">
        <v>50</v>
      </c>
      <c r="B156" s="10">
        <v>0</v>
      </c>
      <c r="C156" s="10">
        <v>0</v>
      </c>
      <c r="D156" s="10">
        <v>1</v>
      </c>
      <c r="E156" s="10">
        <v>202</v>
      </c>
      <c r="F156" s="10">
        <f>ROUND(Source!P153,O156)</f>
        <v>110071.27</v>
      </c>
      <c r="G156" s="10" t="s">
        <v>246</v>
      </c>
      <c r="H156" s="10" t="s">
        <v>247</v>
      </c>
      <c r="I156" s="10"/>
      <c r="J156" s="10"/>
      <c r="K156" s="10">
        <v>202</v>
      </c>
      <c r="L156" s="10">
        <v>2</v>
      </c>
      <c r="M156" s="10">
        <v>3</v>
      </c>
      <c r="N156" s="10" t="s">
        <v>3</v>
      </c>
      <c r="O156" s="10">
        <v>2</v>
      </c>
      <c r="P156" s="10"/>
      <c r="Q156" s="10"/>
      <c r="R156" s="10"/>
      <c r="S156" s="10"/>
      <c r="T156" s="10"/>
      <c r="U156" s="10"/>
      <c r="V156" s="10"/>
      <c r="W156" s="10">
        <v>110071.27</v>
      </c>
      <c r="X156" s="10">
        <v>1</v>
      </c>
      <c r="Y156" s="10">
        <v>110071.27</v>
      </c>
      <c r="Z156" s="10"/>
      <c r="AA156" s="10"/>
      <c r="AB156" s="10"/>
    </row>
    <row r="157" spans="1:245" x14ac:dyDescent="0.2">
      <c r="A157" s="10">
        <v>50</v>
      </c>
      <c r="B157" s="10">
        <v>0</v>
      </c>
      <c r="C157" s="10">
        <v>0</v>
      </c>
      <c r="D157" s="10">
        <v>1</v>
      </c>
      <c r="E157" s="10">
        <v>222</v>
      </c>
      <c r="F157" s="10">
        <f>ROUND(Source!AO153,O157)</f>
        <v>0</v>
      </c>
      <c r="G157" s="10" t="s">
        <v>248</v>
      </c>
      <c r="H157" s="10" t="s">
        <v>249</v>
      </c>
      <c r="I157" s="10"/>
      <c r="J157" s="10"/>
      <c r="K157" s="10">
        <v>222</v>
      </c>
      <c r="L157" s="10">
        <v>3</v>
      </c>
      <c r="M157" s="10">
        <v>3</v>
      </c>
      <c r="N157" s="10" t="s">
        <v>3</v>
      </c>
      <c r="O157" s="10">
        <v>2</v>
      </c>
      <c r="P157" s="10"/>
      <c r="Q157" s="10"/>
      <c r="R157" s="10"/>
      <c r="S157" s="10"/>
      <c r="T157" s="10"/>
      <c r="U157" s="10"/>
      <c r="V157" s="10"/>
      <c r="W157" s="10">
        <v>0</v>
      </c>
      <c r="X157" s="10">
        <v>1</v>
      </c>
      <c r="Y157" s="10">
        <v>0</v>
      </c>
      <c r="Z157" s="10"/>
      <c r="AA157" s="10"/>
      <c r="AB157" s="10"/>
    </row>
    <row r="158" spans="1:245" x14ac:dyDescent="0.2">
      <c r="A158" s="10">
        <v>50</v>
      </c>
      <c r="B158" s="10">
        <v>0</v>
      </c>
      <c r="C158" s="10">
        <v>0</v>
      </c>
      <c r="D158" s="10">
        <v>1</v>
      </c>
      <c r="E158" s="10">
        <v>225</v>
      </c>
      <c r="F158" s="10">
        <f>ROUND(Source!AV153,O158)</f>
        <v>110071.27</v>
      </c>
      <c r="G158" s="10" t="s">
        <v>250</v>
      </c>
      <c r="H158" s="10" t="s">
        <v>251</v>
      </c>
      <c r="I158" s="10"/>
      <c r="J158" s="10"/>
      <c r="K158" s="10">
        <v>225</v>
      </c>
      <c r="L158" s="10">
        <v>4</v>
      </c>
      <c r="M158" s="10">
        <v>3</v>
      </c>
      <c r="N158" s="10" t="s">
        <v>3</v>
      </c>
      <c r="O158" s="10">
        <v>2</v>
      </c>
      <c r="P158" s="10"/>
      <c r="Q158" s="10"/>
      <c r="R158" s="10"/>
      <c r="S158" s="10"/>
      <c r="T158" s="10"/>
      <c r="U158" s="10"/>
      <c r="V158" s="10"/>
      <c r="W158" s="10">
        <v>110071.27</v>
      </c>
      <c r="X158" s="10">
        <v>1</v>
      </c>
      <c r="Y158" s="10">
        <v>110071.27</v>
      </c>
      <c r="Z158" s="10"/>
      <c r="AA158" s="10"/>
      <c r="AB158" s="10"/>
    </row>
    <row r="159" spans="1:245" x14ac:dyDescent="0.2">
      <c r="A159" s="10">
        <v>50</v>
      </c>
      <c r="B159" s="10">
        <v>0</v>
      </c>
      <c r="C159" s="10">
        <v>0</v>
      </c>
      <c r="D159" s="10">
        <v>1</v>
      </c>
      <c r="E159" s="10">
        <v>226</v>
      </c>
      <c r="F159" s="10">
        <f>ROUND(Source!AW153,O159)</f>
        <v>110071.27</v>
      </c>
      <c r="G159" s="10" t="s">
        <v>252</v>
      </c>
      <c r="H159" s="10" t="s">
        <v>253</v>
      </c>
      <c r="I159" s="10"/>
      <c r="J159" s="10"/>
      <c r="K159" s="10">
        <v>226</v>
      </c>
      <c r="L159" s="10">
        <v>5</v>
      </c>
      <c r="M159" s="10">
        <v>3</v>
      </c>
      <c r="N159" s="10" t="s">
        <v>3</v>
      </c>
      <c r="O159" s="10">
        <v>2</v>
      </c>
      <c r="P159" s="10"/>
      <c r="Q159" s="10"/>
      <c r="R159" s="10"/>
      <c r="S159" s="10"/>
      <c r="T159" s="10"/>
      <c r="U159" s="10"/>
      <c r="V159" s="10"/>
      <c r="W159" s="10">
        <v>110071.27</v>
      </c>
      <c r="X159" s="10">
        <v>1</v>
      </c>
      <c r="Y159" s="10">
        <v>110071.27</v>
      </c>
      <c r="Z159" s="10"/>
      <c r="AA159" s="10"/>
      <c r="AB159" s="10"/>
    </row>
    <row r="160" spans="1:245" x14ac:dyDescent="0.2">
      <c r="A160" s="10">
        <v>50</v>
      </c>
      <c r="B160" s="10">
        <v>0</v>
      </c>
      <c r="C160" s="10">
        <v>0</v>
      </c>
      <c r="D160" s="10">
        <v>1</v>
      </c>
      <c r="E160" s="10">
        <v>227</v>
      </c>
      <c r="F160" s="10">
        <f>ROUND(Source!AX153,O160)</f>
        <v>0</v>
      </c>
      <c r="G160" s="10" t="s">
        <v>254</v>
      </c>
      <c r="H160" s="10" t="s">
        <v>255</v>
      </c>
      <c r="I160" s="10"/>
      <c r="J160" s="10"/>
      <c r="K160" s="10">
        <v>227</v>
      </c>
      <c r="L160" s="10">
        <v>6</v>
      </c>
      <c r="M160" s="10">
        <v>3</v>
      </c>
      <c r="N160" s="10" t="s">
        <v>3</v>
      </c>
      <c r="O160" s="10">
        <v>2</v>
      </c>
      <c r="P160" s="10"/>
      <c r="Q160" s="10"/>
      <c r="R160" s="10"/>
      <c r="S160" s="10"/>
      <c r="T160" s="10"/>
      <c r="U160" s="10"/>
      <c r="V160" s="10"/>
      <c r="W160" s="10">
        <v>0</v>
      </c>
      <c r="X160" s="10">
        <v>1</v>
      </c>
      <c r="Y160" s="10">
        <v>0</v>
      </c>
      <c r="Z160" s="10"/>
      <c r="AA160" s="10"/>
      <c r="AB160" s="10"/>
    </row>
    <row r="161" spans="1:28" x14ac:dyDescent="0.2">
      <c r="A161" s="10">
        <v>50</v>
      </c>
      <c r="B161" s="10">
        <v>0</v>
      </c>
      <c r="C161" s="10">
        <v>0</v>
      </c>
      <c r="D161" s="10">
        <v>1</v>
      </c>
      <c r="E161" s="10">
        <v>228</v>
      </c>
      <c r="F161" s="10">
        <f>ROUND(Source!AY153,O161)</f>
        <v>110071.27</v>
      </c>
      <c r="G161" s="10" t="s">
        <v>256</v>
      </c>
      <c r="H161" s="10" t="s">
        <v>257</v>
      </c>
      <c r="I161" s="10"/>
      <c r="J161" s="10"/>
      <c r="K161" s="10">
        <v>228</v>
      </c>
      <c r="L161" s="10">
        <v>7</v>
      </c>
      <c r="M161" s="10">
        <v>3</v>
      </c>
      <c r="N161" s="10" t="s">
        <v>3</v>
      </c>
      <c r="O161" s="10">
        <v>2</v>
      </c>
      <c r="P161" s="10"/>
      <c r="Q161" s="10"/>
      <c r="R161" s="10"/>
      <c r="S161" s="10"/>
      <c r="T161" s="10"/>
      <c r="U161" s="10"/>
      <c r="V161" s="10"/>
      <c r="W161" s="10">
        <v>110071.27</v>
      </c>
      <c r="X161" s="10">
        <v>1</v>
      </c>
      <c r="Y161" s="10">
        <v>110071.27</v>
      </c>
      <c r="Z161" s="10"/>
      <c r="AA161" s="10"/>
      <c r="AB161" s="10"/>
    </row>
    <row r="162" spans="1:28" x14ac:dyDescent="0.2">
      <c r="A162" s="10">
        <v>50</v>
      </c>
      <c r="B162" s="10">
        <v>0</v>
      </c>
      <c r="C162" s="10">
        <v>0</v>
      </c>
      <c r="D162" s="10">
        <v>1</v>
      </c>
      <c r="E162" s="10">
        <v>216</v>
      </c>
      <c r="F162" s="10">
        <f>ROUND(Source!AP153,O162)</f>
        <v>0</v>
      </c>
      <c r="G162" s="10" t="s">
        <v>258</v>
      </c>
      <c r="H162" s="10" t="s">
        <v>259</v>
      </c>
      <c r="I162" s="10"/>
      <c r="J162" s="10"/>
      <c r="K162" s="10">
        <v>216</v>
      </c>
      <c r="L162" s="10">
        <v>8</v>
      </c>
      <c r="M162" s="10">
        <v>3</v>
      </c>
      <c r="N162" s="10" t="s">
        <v>3</v>
      </c>
      <c r="O162" s="10">
        <v>2</v>
      </c>
      <c r="P162" s="10"/>
      <c r="Q162" s="10"/>
      <c r="R162" s="10"/>
      <c r="S162" s="10"/>
      <c r="T162" s="10"/>
      <c r="U162" s="10"/>
      <c r="V162" s="10"/>
      <c r="W162" s="10">
        <v>0</v>
      </c>
      <c r="X162" s="10">
        <v>1</v>
      </c>
      <c r="Y162" s="10">
        <v>0</v>
      </c>
      <c r="Z162" s="10"/>
      <c r="AA162" s="10"/>
      <c r="AB162" s="10"/>
    </row>
    <row r="163" spans="1:28" x14ac:dyDescent="0.2">
      <c r="A163" s="10">
        <v>50</v>
      </c>
      <c r="B163" s="10">
        <v>0</v>
      </c>
      <c r="C163" s="10">
        <v>0</v>
      </c>
      <c r="D163" s="10">
        <v>1</v>
      </c>
      <c r="E163" s="10">
        <v>223</v>
      </c>
      <c r="F163" s="10">
        <f>ROUND(Source!AQ153,O163)</f>
        <v>0</v>
      </c>
      <c r="G163" s="10" t="s">
        <v>260</v>
      </c>
      <c r="H163" s="10" t="s">
        <v>261</v>
      </c>
      <c r="I163" s="10"/>
      <c r="J163" s="10"/>
      <c r="K163" s="10">
        <v>223</v>
      </c>
      <c r="L163" s="10">
        <v>9</v>
      </c>
      <c r="M163" s="10">
        <v>3</v>
      </c>
      <c r="N163" s="10" t="s">
        <v>3</v>
      </c>
      <c r="O163" s="10">
        <v>2</v>
      </c>
      <c r="P163" s="10"/>
      <c r="Q163" s="10"/>
      <c r="R163" s="10"/>
      <c r="S163" s="10"/>
      <c r="T163" s="10"/>
      <c r="U163" s="10"/>
      <c r="V163" s="10"/>
      <c r="W163" s="10">
        <v>0</v>
      </c>
      <c r="X163" s="10">
        <v>1</v>
      </c>
      <c r="Y163" s="10">
        <v>0</v>
      </c>
      <c r="Z163" s="10"/>
      <c r="AA163" s="10"/>
      <c r="AB163" s="10"/>
    </row>
    <row r="164" spans="1:28" x14ac:dyDescent="0.2">
      <c r="A164" s="10">
        <v>50</v>
      </c>
      <c r="B164" s="10">
        <v>0</v>
      </c>
      <c r="C164" s="10">
        <v>0</v>
      </c>
      <c r="D164" s="10">
        <v>1</v>
      </c>
      <c r="E164" s="10">
        <v>229</v>
      </c>
      <c r="F164" s="10">
        <f>ROUND(Source!AZ153,O164)</f>
        <v>0</v>
      </c>
      <c r="G164" s="10" t="s">
        <v>262</v>
      </c>
      <c r="H164" s="10" t="s">
        <v>263</v>
      </c>
      <c r="I164" s="10"/>
      <c r="J164" s="10"/>
      <c r="K164" s="10">
        <v>229</v>
      </c>
      <c r="L164" s="10">
        <v>10</v>
      </c>
      <c r="M164" s="10">
        <v>3</v>
      </c>
      <c r="N164" s="10" t="s">
        <v>3</v>
      </c>
      <c r="O164" s="10">
        <v>2</v>
      </c>
      <c r="P164" s="10"/>
      <c r="Q164" s="10"/>
      <c r="R164" s="10"/>
      <c r="S164" s="10"/>
      <c r="T164" s="10"/>
      <c r="U164" s="10"/>
      <c r="V164" s="10"/>
      <c r="W164" s="10">
        <v>0</v>
      </c>
      <c r="X164" s="10">
        <v>1</v>
      </c>
      <c r="Y164" s="10">
        <v>0</v>
      </c>
      <c r="Z164" s="10"/>
      <c r="AA164" s="10"/>
      <c r="AB164" s="10"/>
    </row>
    <row r="165" spans="1:28" x14ac:dyDescent="0.2">
      <c r="A165" s="10">
        <v>50</v>
      </c>
      <c r="B165" s="10">
        <v>0</v>
      </c>
      <c r="C165" s="10">
        <v>0</v>
      </c>
      <c r="D165" s="10">
        <v>1</v>
      </c>
      <c r="E165" s="10">
        <v>203</v>
      </c>
      <c r="F165" s="10">
        <f>ROUND(Source!Q153,O165)</f>
        <v>13369.86</v>
      </c>
      <c r="G165" s="10" t="s">
        <v>264</v>
      </c>
      <c r="H165" s="10" t="s">
        <v>265</v>
      </c>
      <c r="I165" s="10"/>
      <c r="J165" s="10"/>
      <c r="K165" s="10">
        <v>203</v>
      </c>
      <c r="L165" s="10">
        <v>11</v>
      </c>
      <c r="M165" s="10">
        <v>3</v>
      </c>
      <c r="N165" s="10" t="s">
        <v>3</v>
      </c>
      <c r="O165" s="10">
        <v>2</v>
      </c>
      <c r="P165" s="10"/>
      <c r="Q165" s="10"/>
      <c r="R165" s="10"/>
      <c r="S165" s="10"/>
      <c r="T165" s="10"/>
      <c r="U165" s="10"/>
      <c r="V165" s="10"/>
      <c r="W165" s="10">
        <v>13369.86</v>
      </c>
      <c r="X165" s="10">
        <v>1</v>
      </c>
      <c r="Y165" s="10">
        <v>13369.86</v>
      </c>
      <c r="Z165" s="10"/>
      <c r="AA165" s="10"/>
      <c r="AB165" s="10"/>
    </row>
    <row r="166" spans="1:28" x14ac:dyDescent="0.2">
      <c r="A166" s="10">
        <v>50</v>
      </c>
      <c r="B166" s="10">
        <v>0</v>
      </c>
      <c r="C166" s="10">
        <v>0</v>
      </c>
      <c r="D166" s="10">
        <v>1</v>
      </c>
      <c r="E166" s="10">
        <v>231</v>
      </c>
      <c r="F166" s="10">
        <f>ROUND(Source!BB153,O166)</f>
        <v>0</v>
      </c>
      <c r="G166" s="10" t="s">
        <v>266</v>
      </c>
      <c r="H166" s="10" t="s">
        <v>267</v>
      </c>
      <c r="I166" s="10"/>
      <c r="J166" s="10"/>
      <c r="K166" s="10">
        <v>231</v>
      </c>
      <c r="L166" s="10">
        <v>12</v>
      </c>
      <c r="M166" s="10">
        <v>3</v>
      </c>
      <c r="N166" s="10" t="s">
        <v>3</v>
      </c>
      <c r="O166" s="10">
        <v>2</v>
      </c>
      <c r="P166" s="10"/>
      <c r="Q166" s="10"/>
      <c r="R166" s="10"/>
      <c r="S166" s="10"/>
      <c r="T166" s="10"/>
      <c r="U166" s="10"/>
      <c r="V166" s="10"/>
      <c r="W166" s="10">
        <v>0</v>
      </c>
      <c r="X166" s="10">
        <v>1</v>
      </c>
      <c r="Y166" s="10">
        <v>0</v>
      </c>
      <c r="Z166" s="10"/>
      <c r="AA166" s="10"/>
      <c r="AB166" s="10"/>
    </row>
    <row r="167" spans="1:28" x14ac:dyDescent="0.2">
      <c r="A167" s="10">
        <v>50</v>
      </c>
      <c r="B167" s="10">
        <v>0</v>
      </c>
      <c r="C167" s="10">
        <v>0</v>
      </c>
      <c r="D167" s="10">
        <v>1</v>
      </c>
      <c r="E167" s="10">
        <v>204</v>
      </c>
      <c r="F167" s="10">
        <f>ROUND(Source!R153,O167)</f>
        <v>7979.65</v>
      </c>
      <c r="G167" s="10" t="s">
        <v>268</v>
      </c>
      <c r="H167" s="10" t="s">
        <v>269</v>
      </c>
      <c r="I167" s="10"/>
      <c r="J167" s="10"/>
      <c r="K167" s="10">
        <v>204</v>
      </c>
      <c r="L167" s="10">
        <v>13</v>
      </c>
      <c r="M167" s="10">
        <v>3</v>
      </c>
      <c r="N167" s="10" t="s">
        <v>3</v>
      </c>
      <c r="O167" s="10">
        <v>2</v>
      </c>
      <c r="P167" s="10"/>
      <c r="Q167" s="10"/>
      <c r="R167" s="10"/>
      <c r="S167" s="10"/>
      <c r="T167" s="10"/>
      <c r="U167" s="10"/>
      <c r="V167" s="10"/>
      <c r="W167" s="10">
        <v>7979.65</v>
      </c>
      <c r="X167" s="10">
        <v>1</v>
      </c>
      <c r="Y167" s="10">
        <v>7979.65</v>
      </c>
      <c r="Z167" s="10"/>
      <c r="AA167" s="10"/>
      <c r="AB167" s="10"/>
    </row>
    <row r="168" spans="1:28" x14ac:dyDescent="0.2">
      <c r="A168" s="10">
        <v>50</v>
      </c>
      <c r="B168" s="10">
        <v>0</v>
      </c>
      <c r="C168" s="10">
        <v>0</v>
      </c>
      <c r="D168" s="10">
        <v>1</v>
      </c>
      <c r="E168" s="10">
        <v>205</v>
      </c>
      <c r="F168" s="10">
        <f>ROUND(Source!S153,O168)</f>
        <v>199555.09</v>
      </c>
      <c r="G168" s="10" t="s">
        <v>270</v>
      </c>
      <c r="H168" s="10" t="s">
        <v>271</v>
      </c>
      <c r="I168" s="10"/>
      <c r="J168" s="10"/>
      <c r="K168" s="10">
        <v>205</v>
      </c>
      <c r="L168" s="10">
        <v>14</v>
      </c>
      <c r="M168" s="10">
        <v>3</v>
      </c>
      <c r="N168" s="10" t="s">
        <v>3</v>
      </c>
      <c r="O168" s="10">
        <v>2</v>
      </c>
      <c r="P168" s="10"/>
      <c r="Q168" s="10"/>
      <c r="R168" s="10"/>
      <c r="S168" s="10"/>
      <c r="T168" s="10"/>
      <c r="U168" s="10"/>
      <c r="V168" s="10"/>
      <c r="W168" s="10">
        <v>199555.09</v>
      </c>
      <c r="X168" s="10">
        <v>1</v>
      </c>
      <c r="Y168" s="10">
        <v>199555.09</v>
      </c>
      <c r="Z168" s="10"/>
      <c r="AA168" s="10"/>
      <c r="AB168" s="10"/>
    </row>
    <row r="169" spans="1:28" x14ac:dyDescent="0.2">
      <c r="A169" s="10">
        <v>50</v>
      </c>
      <c r="B169" s="10">
        <v>0</v>
      </c>
      <c r="C169" s="10">
        <v>0</v>
      </c>
      <c r="D169" s="10">
        <v>1</v>
      </c>
      <c r="E169" s="10">
        <v>232</v>
      </c>
      <c r="F169" s="10">
        <f>ROUND(Source!BC153,O169)</f>
        <v>0</v>
      </c>
      <c r="G169" s="10" t="s">
        <v>272</v>
      </c>
      <c r="H169" s="10" t="s">
        <v>273</v>
      </c>
      <c r="I169" s="10"/>
      <c r="J169" s="10"/>
      <c r="K169" s="10">
        <v>232</v>
      </c>
      <c r="L169" s="10">
        <v>15</v>
      </c>
      <c r="M169" s="10">
        <v>3</v>
      </c>
      <c r="N169" s="10" t="s">
        <v>3</v>
      </c>
      <c r="O169" s="10">
        <v>2</v>
      </c>
      <c r="P169" s="10"/>
      <c r="Q169" s="10"/>
      <c r="R169" s="10"/>
      <c r="S169" s="10"/>
      <c r="T169" s="10"/>
      <c r="U169" s="10"/>
      <c r="V169" s="10"/>
      <c r="W169" s="10">
        <v>0</v>
      </c>
      <c r="X169" s="10">
        <v>1</v>
      </c>
      <c r="Y169" s="10">
        <v>0</v>
      </c>
      <c r="Z169" s="10"/>
      <c r="AA169" s="10"/>
      <c r="AB169" s="10"/>
    </row>
    <row r="170" spans="1:28" x14ac:dyDescent="0.2">
      <c r="A170" s="10">
        <v>50</v>
      </c>
      <c r="B170" s="10">
        <v>0</v>
      </c>
      <c r="C170" s="10">
        <v>0</v>
      </c>
      <c r="D170" s="10">
        <v>1</v>
      </c>
      <c r="E170" s="10">
        <v>214</v>
      </c>
      <c r="F170" s="10">
        <f>ROUND(Source!AS153,O170)</f>
        <v>0</v>
      </c>
      <c r="G170" s="10" t="s">
        <v>274</v>
      </c>
      <c r="H170" s="10" t="s">
        <v>275</v>
      </c>
      <c r="I170" s="10"/>
      <c r="J170" s="10"/>
      <c r="K170" s="10">
        <v>214</v>
      </c>
      <c r="L170" s="10">
        <v>16</v>
      </c>
      <c r="M170" s="10">
        <v>3</v>
      </c>
      <c r="N170" s="10" t="s">
        <v>3</v>
      </c>
      <c r="O170" s="10">
        <v>2</v>
      </c>
      <c r="P170" s="10"/>
      <c r="Q170" s="10"/>
      <c r="R170" s="10"/>
      <c r="S170" s="10"/>
      <c r="T170" s="10"/>
      <c r="U170" s="10"/>
      <c r="V170" s="10"/>
      <c r="W170" s="10">
        <v>0</v>
      </c>
      <c r="X170" s="10">
        <v>1</v>
      </c>
      <c r="Y170" s="10">
        <v>0</v>
      </c>
      <c r="Z170" s="10"/>
      <c r="AA170" s="10"/>
      <c r="AB170" s="10"/>
    </row>
    <row r="171" spans="1:28" x14ac:dyDescent="0.2">
      <c r="A171" s="10">
        <v>50</v>
      </c>
      <c r="B171" s="10">
        <v>0</v>
      </c>
      <c r="C171" s="10">
        <v>0</v>
      </c>
      <c r="D171" s="10">
        <v>1</v>
      </c>
      <c r="E171" s="10">
        <v>215</v>
      </c>
      <c r="F171" s="10">
        <f>ROUND(Source!AT153,O171)</f>
        <v>0</v>
      </c>
      <c r="G171" s="10" t="s">
        <v>276</v>
      </c>
      <c r="H171" s="10" t="s">
        <v>277</v>
      </c>
      <c r="I171" s="10"/>
      <c r="J171" s="10"/>
      <c r="K171" s="10">
        <v>215</v>
      </c>
      <c r="L171" s="10">
        <v>17</v>
      </c>
      <c r="M171" s="10">
        <v>3</v>
      </c>
      <c r="N171" s="10" t="s">
        <v>3</v>
      </c>
      <c r="O171" s="10">
        <v>2</v>
      </c>
      <c r="P171" s="10"/>
      <c r="Q171" s="10"/>
      <c r="R171" s="10"/>
      <c r="S171" s="10"/>
      <c r="T171" s="10"/>
      <c r="U171" s="10"/>
      <c r="V171" s="10"/>
      <c r="W171" s="10">
        <v>0</v>
      </c>
      <c r="X171" s="10">
        <v>1</v>
      </c>
      <c r="Y171" s="10">
        <v>0</v>
      </c>
      <c r="Z171" s="10"/>
      <c r="AA171" s="10"/>
      <c r="AB171" s="10"/>
    </row>
    <row r="172" spans="1:28" x14ac:dyDescent="0.2">
      <c r="A172" s="10">
        <v>50</v>
      </c>
      <c r="B172" s="10">
        <v>0</v>
      </c>
      <c r="C172" s="10">
        <v>0</v>
      </c>
      <c r="D172" s="10">
        <v>1</v>
      </c>
      <c r="E172" s="10">
        <v>217</v>
      </c>
      <c r="F172" s="10">
        <f>ROUND(Source!AU153,O172)</f>
        <v>491258.28</v>
      </c>
      <c r="G172" s="10" t="s">
        <v>278</v>
      </c>
      <c r="H172" s="10" t="s">
        <v>279</v>
      </c>
      <c r="I172" s="10"/>
      <c r="J172" s="10"/>
      <c r="K172" s="10">
        <v>217</v>
      </c>
      <c r="L172" s="10">
        <v>18</v>
      </c>
      <c r="M172" s="10">
        <v>3</v>
      </c>
      <c r="N172" s="10" t="s">
        <v>3</v>
      </c>
      <c r="O172" s="10">
        <v>2</v>
      </c>
      <c r="P172" s="10"/>
      <c r="Q172" s="10"/>
      <c r="R172" s="10"/>
      <c r="S172" s="10"/>
      <c r="T172" s="10"/>
      <c r="U172" s="10"/>
      <c r="V172" s="10"/>
      <c r="W172" s="10">
        <v>491258.28</v>
      </c>
      <c r="X172" s="10">
        <v>1</v>
      </c>
      <c r="Y172" s="10">
        <v>491258.28</v>
      </c>
      <c r="Z172" s="10"/>
      <c r="AA172" s="10"/>
      <c r="AB172" s="10"/>
    </row>
    <row r="173" spans="1:28" x14ac:dyDescent="0.2">
      <c r="A173" s="10">
        <v>50</v>
      </c>
      <c r="B173" s="10">
        <v>0</v>
      </c>
      <c r="C173" s="10">
        <v>0</v>
      </c>
      <c r="D173" s="10">
        <v>1</v>
      </c>
      <c r="E173" s="10">
        <v>230</v>
      </c>
      <c r="F173" s="10">
        <f>ROUND(Source!BA153,O173)</f>
        <v>0</v>
      </c>
      <c r="G173" s="10" t="s">
        <v>280</v>
      </c>
      <c r="H173" s="10" t="s">
        <v>281</v>
      </c>
      <c r="I173" s="10"/>
      <c r="J173" s="10"/>
      <c r="K173" s="10">
        <v>230</v>
      </c>
      <c r="L173" s="10">
        <v>19</v>
      </c>
      <c r="M173" s="10">
        <v>3</v>
      </c>
      <c r="N173" s="10" t="s">
        <v>3</v>
      </c>
      <c r="O173" s="10">
        <v>2</v>
      </c>
      <c r="P173" s="10"/>
      <c r="Q173" s="10"/>
      <c r="R173" s="10"/>
      <c r="S173" s="10"/>
      <c r="T173" s="10"/>
      <c r="U173" s="10"/>
      <c r="V173" s="10"/>
      <c r="W173" s="10">
        <v>0</v>
      </c>
      <c r="X173" s="10">
        <v>1</v>
      </c>
      <c r="Y173" s="10">
        <v>0</v>
      </c>
      <c r="Z173" s="10"/>
      <c r="AA173" s="10"/>
      <c r="AB173" s="10"/>
    </row>
    <row r="174" spans="1:28" x14ac:dyDescent="0.2">
      <c r="A174" s="10">
        <v>50</v>
      </c>
      <c r="B174" s="10">
        <v>0</v>
      </c>
      <c r="C174" s="10">
        <v>0</v>
      </c>
      <c r="D174" s="10">
        <v>1</v>
      </c>
      <c r="E174" s="10">
        <v>206</v>
      </c>
      <c r="F174" s="10">
        <f>ROUND(Source!T153,O174)</f>
        <v>0</v>
      </c>
      <c r="G174" s="10" t="s">
        <v>282</v>
      </c>
      <c r="H174" s="10" t="s">
        <v>283</v>
      </c>
      <c r="I174" s="10"/>
      <c r="J174" s="10"/>
      <c r="K174" s="10">
        <v>206</v>
      </c>
      <c r="L174" s="10">
        <v>20</v>
      </c>
      <c r="M174" s="10">
        <v>3</v>
      </c>
      <c r="N174" s="10" t="s">
        <v>3</v>
      </c>
      <c r="O174" s="10">
        <v>2</v>
      </c>
      <c r="P174" s="10"/>
      <c r="Q174" s="10"/>
      <c r="R174" s="10"/>
      <c r="S174" s="10"/>
      <c r="T174" s="10"/>
      <c r="U174" s="10"/>
      <c r="V174" s="10"/>
      <c r="W174" s="10">
        <v>0</v>
      </c>
      <c r="X174" s="10">
        <v>1</v>
      </c>
      <c r="Y174" s="10">
        <v>0</v>
      </c>
      <c r="Z174" s="10"/>
      <c r="AA174" s="10"/>
      <c r="AB174" s="10"/>
    </row>
    <row r="175" spans="1:28" x14ac:dyDescent="0.2">
      <c r="A175" s="10">
        <v>50</v>
      </c>
      <c r="B175" s="10">
        <v>0</v>
      </c>
      <c r="C175" s="10">
        <v>0</v>
      </c>
      <c r="D175" s="10">
        <v>1</v>
      </c>
      <c r="E175" s="10">
        <v>207</v>
      </c>
      <c r="F175" s="10">
        <f>Source!U153</f>
        <v>291.41377</v>
      </c>
      <c r="G175" s="10" t="s">
        <v>284</v>
      </c>
      <c r="H175" s="10" t="s">
        <v>285</v>
      </c>
      <c r="I175" s="10"/>
      <c r="J175" s="10"/>
      <c r="K175" s="10">
        <v>207</v>
      </c>
      <c r="L175" s="10">
        <v>21</v>
      </c>
      <c r="M175" s="10">
        <v>3</v>
      </c>
      <c r="N175" s="10" t="s">
        <v>3</v>
      </c>
      <c r="O175" s="10">
        <v>-1</v>
      </c>
      <c r="P175" s="10"/>
      <c r="Q175" s="10"/>
      <c r="R175" s="10"/>
      <c r="S175" s="10"/>
      <c r="T175" s="10"/>
      <c r="U175" s="10"/>
      <c r="V175" s="10"/>
      <c r="W175" s="10">
        <v>291.41377</v>
      </c>
      <c r="X175" s="10">
        <v>1</v>
      </c>
      <c r="Y175" s="10">
        <v>291.41377</v>
      </c>
      <c r="Z175" s="10"/>
      <c r="AA175" s="10"/>
      <c r="AB175" s="10"/>
    </row>
    <row r="176" spans="1:28" x14ac:dyDescent="0.2">
      <c r="A176" s="10">
        <v>50</v>
      </c>
      <c r="B176" s="10">
        <v>0</v>
      </c>
      <c r="C176" s="10">
        <v>0</v>
      </c>
      <c r="D176" s="10">
        <v>1</v>
      </c>
      <c r="E176" s="10">
        <v>208</v>
      </c>
      <c r="F176" s="10">
        <f>Source!V153</f>
        <v>0</v>
      </c>
      <c r="G176" s="10" t="s">
        <v>286</v>
      </c>
      <c r="H176" s="10" t="s">
        <v>287</v>
      </c>
      <c r="I176" s="10"/>
      <c r="J176" s="10"/>
      <c r="K176" s="10">
        <v>208</v>
      </c>
      <c r="L176" s="10">
        <v>22</v>
      </c>
      <c r="M176" s="10">
        <v>3</v>
      </c>
      <c r="N176" s="10" t="s">
        <v>3</v>
      </c>
      <c r="O176" s="10">
        <v>-1</v>
      </c>
      <c r="P176" s="10"/>
      <c r="Q176" s="10"/>
      <c r="R176" s="10"/>
      <c r="S176" s="10"/>
      <c r="T176" s="10"/>
      <c r="U176" s="10"/>
      <c r="V176" s="10"/>
      <c r="W176" s="10">
        <v>0</v>
      </c>
      <c r="X176" s="10">
        <v>1</v>
      </c>
      <c r="Y176" s="10">
        <v>0</v>
      </c>
      <c r="Z176" s="10"/>
      <c r="AA176" s="10"/>
      <c r="AB176" s="10"/>
    </row>
    <row r="177" spans="1:206" x14ac:dyDescent="0.2">
      <c r="A177" s="10">
        <v>50</v>
      </c>
      <c r="B177" s="10">
        <v>0</v>
      </c>
      <c r="C177" s="10">
        <v>0</v>
      </c>
      <c r="D177" s="10">
        <v>1</v>
      </c>
      <c r="E177" s="10">
        <v>209</v>
      </c>
      <c r="F177" s="10">
        <f>ROUND(Source!W153,O177)</f>
        <v>0</v>
      </c>
      <c r="G177" s="10" t="s">
        <v>288</v>
      </c>
      <c r="H177" s="10" t="s">
        <v>289</v>
      </c>
      <c r="I177" s="10"/>
      <c r="J177" s="10"/>
      <c r="K177" s="10">
        <v>209</v>
      </c>
      <c r="L177" s="10">
        <v>23</v>
      </c>
      <c r="M177" s="10">
        <v>3</v>
      </c>
      <c r="N177" s="10" t="s">
        <v>3</v>
      </c>
      <c r="O177" s="10">
        <v>2</v>
      </c>
      <c r="P177" s="10"/>
      <c r="Q177" s="10"/>
      <c r="R177" s="10"/>
      <c r="S177" s="10"/>
      <c r="T177" s="10"/>
      <c r="U177" s="10"/>
      <c r="V177" s="10"/>
      <c r="W177" s="10">
        <v>0</v>
      </c>
      <c r="X177" s="10">
        <v>1</v>
      </c>
      <c r="Y177" s="10">
        <v>0</v>
      </c>
      <c r="Z177" s="10"/>
      <c r="AA177" s="10"/>
      <c r="AB177" s="10"/>
    </row>
    <row r="178" spans="1:206" x14ac:dyDescent="0.2">
      <c r="A178" s="10">
        <v>50</v>
      </c>
      <c r="B178" s="10">
        <v>0</v>
      </c>
      <c r="C178" s="10">
        <v>0</v>
      </c>
      <c r="D178" s="10">
        <v>1</v>
      </c>
      <c r="E178" s="10">
        <v>233</v>
      </c>
      <c r="F178" s="10">
        <f>ROUND(Source!BD153,O178)</f>
        <v>0</v>
      </c>
      <c r="G178" s="10" t="s">
        <v>290</v>
      </c>
      <c r="H178" s="10" t="s">
        <v>291</v>
      </c>
      <c r="I178" s="10"/>
      <c r="J178" s="10"/>
      <c r="K178" s="10">
        <v>233</v>
      </c>
      <c r="L178" s="10">
        <v>24</v>
      </c>
      <c r="M178" s="10">
        <v>3</v>
      </c>
      <c r="N178" s="10" t="s">
        <v>3</v>
      </c>
      <c r="O178" s="10">
        <v>2</v>
      </c>
      <c r="P178" s="10"/>
      <c r="Q178" s="10"/>
      <c r="R178" s="10"/>
      <c r="S178" s="10"/>
      <c r="T178" s="10"/>
      <c r="U178" s="10"/>
      <c r="V178" s="10"/>
      <c r="W178" s="10">
        <v>0</v>
      </c>
      <c r="X178" s="10">
        <v>1</v>
      </c>
      <c r="Y178" s="10">
        <v>0</v>
      </c>
      <c r="Z178" s="10"/>
      <c r="AA178" s="10"/>
      <c r="AB178" s="10"/>
    </row>
    <row r="179" spans="1:206" x14ac:dyDescent="0.2">
      <c r="A179" s="10">
        <v>50</v>
      </c>
      <c r="B179" s="10">
        <v>0</v>
      </c>
      <c r="C179" s="10">
        <v>0</v>
      </c>
      <c r="D179" s="10">
        <v>1</v>
      </c>
      <c r="E179" s="10">
        <v>210</v>
      </c>
      <c r="F179" s="10">
        <f>ROUND(Source!X153,O179)</f>
        <v>139688.57</v>
      </c>
      <c r="G179" s="10" t="s">
        <v>292</v>
      </c>
      <c r="H179" s="10" t="s">
        <v>293</v>
      </c>
      <c r="I179" s="10"/>
      <c r="J179" s="10"/>
      <c r="K179" s="10">
        <v>210</v>
      </c>
      <c r="L179" s="10">
        <v>25</v>
      </c>
      <c r="M179" s="10">
        <v>3</v>
      </c>
      <c r="N179" s="10" t="s">
        <v>3</v>
      </c>
      <c r="O179" s="10">
        <v>2</v>
      </c>
      <c r="P179" s="10"/>
      <c r="Q179" s="10"/>
      <c r="R179" s="10"/>
      <c r="S179" s="10"/>
      <c r="T179" s="10"/>
      <c r="U179" s="10"/>
      <c r="V179" s="10"/>
      <c r="W179" s="10">
        <v>139688.57</v>
      </c>
      <c r="X179" s="10">
        <v>1</v>
      </c>
      <c r="Y179" s="10">
        <v>139688.57</v>
      </c>
      <c r="Z179" s="10"/>
      <c r="AA179" s="10"/>
      <c r="AB179" s="10"/>
    </row>
    <row r="180" spans="1:206" x14ac:dyDescent="0.2">
      <c r="A180" s="10">
        <v>50</v>
      </c>
      <c r="B180" s="10">
        <v>0</v>
      </c>
      <c r="C180" s="10">
        <v>0</v>
      </c>
      <c r="D180" s="10">
        <v>1</v>
      </c>
      <c r="E180" s="10">
        <v>211</v>
      </c>
      <c r="F180" s="10">
        <f>ROUND(Source!Y153,O180)</f>
        <v>19955.490000000002</v>
      </c>
      <c r="G180" s="10" t="s">
        <v>294</v>
      </c>
      <c r="H180" s="10" t="s">
        <v>295</v>
      </c>
      <c r="I180" s="10"/>
      <c r="J180" s="10"/>
      <c r="K180" s="10">
        <v>211</v>
      </c>
      <c r="L180" s="10">
        <v>26</v>
      </c>
      <c r="M180" s="10">
        <v>3</v>
      </c>
      <c r="N180" s="10" t="s">
        <v>3</v>
      </c>
      <c r="O180" s="10">
        <v>2</v>
      </c>
      <c r="P180" s="10"/>
      <c r="Q180" s="10"/>
      <c r="R180" s="10"/>
      <c r="S180" s="10"/>
      <c r="T180" s="10"/>
      <c r="U180" s="10"/>
      <c r="V180" s="10"/>
      <c r="W180" s="10">
        <v>19955.490000000002</v>
      </c>
      <c r="X180" s="10">
        <v>1</v>
      </c>
      <c r="Y180" s="10">
        <v>19955.490000000002</v>
      </c>
      <c r="Z180" s="10"/>
      <c r="AA180" s="10"/>
      <c r="AB180" s="10"/>
    </row>
    <row r="181" spans="1:206" x14ac:dyDescent="0.2">
      <c r="A181" s="10">
        <v>50</v>
      </c>
      <c r="B181" s="10">
        <v>0</v>
      </c>
      <c r="C181" s="10">
        <v>0</v>
      </c>
      <c r="D181" s="10">
        <v>1</v>
      </c>
      <c r="E181" s="10">
        <v>224</v>
      </c>
      <c r="F181" s="10">
        <f>ROUND(Source!AR153,O181)</f>
        <v>491258.28</v>
      </c>
      <c r="G181" s="10" t="s">
        <v>296</v>
      </c>
      <c r="H181" s="10" t="s">
        <v>297</v>
      </c>
      <c r="I181" s="10"/>
      <c r="J181" s="10"/>
      <c r="K181" s="10">
        <v>224</v>
      </c>
      <c r="L181" s="10">
        <v>27</v>
      </c>
      <c r="M181" s="10">
        <v>3</v>
      </c>
      <c r="N181" s="10" t="s">
        <v>3</v>
      </c>
      <c r="O181" s="10">
        <v>2</v>
      </c>
      <c r="P181" s="10"/>
      <c r="Q181" s="10"/>
      <c r="R181" s="10"/>
      <c r="S181" s="10"/>
      <c r="T181" s="10"/>
      <c r="U181" s="10"/>
      <c r="V181" s="10"/>
      <c r="W181" s="10">
        <v>491258.28</v>
      </c>
      <c r="X181" s="10">
        <v>1</v>
      </c>
      <c r="Y181" s="10">
        <v>491258.28</v>
      </c>
      <c r="Z181" s="10"/>
      <c r="AA181" s="10"/>
      <c r="AB181" s="10"/>
    </row>
    <row r="182" spans="1:206" x14ac:dyDescent="0.2">
      <c r="A182" s="10">
        <v>50</v>
      </c>
      <c r="B182" s="10">
        <v>1</v>
      </c>
      <c r="C182" s="10">
        <v>0</v>
      </c>
      <c r="D182" s="10">
        <v>2</v>
      </c>
      <c r="E182" s="10">
        <v>0</v>
      </c>
      <c r="F182" s="10">
        <f>ROUND(F181*0.22,O182)</f>
        <v>108076.82</v>
      </c>
      <c r="G182" s="10" t="s">
        <v>298</v>
      </c>
      <c r="H182" s="10" t="s">
        <v>299</v>
      </c>
      <c r="I182" s="10"/>
      <c r="J182" s="10"/>
      <c r="K182" s="10">
        <v>212</v>
      </c>
      <c r="L182" s="10">
        <v>28</v>
      </c>
      <c r="M182" s="10">
        <v>0</v>
      </c>
      <c r="N182" s="10" t="s">
        <v>3</v>
      </c>
      <c r="O182" s="10">
        <v>2</v>
      </c>
      <c r="P182" s="10"/>
      <c r="Q182" s="10"/>
      <c r="R182" s="10"/>
      <c r="S182" s="10"/>
      <c r="T182" s="10"/>
      <c r="U182" s="10"/>
      <c r="V182" s="10"/>
      <c r="W182" s="10">
        <v>108076.82</v>
      </c>
      <c r="X182" s="10">
        <v>1</v>
      </c>
      <c r="Y182" s="10">
        <v>108076.82</v>
      </c>
      <c r="Z182" s="10"/>
      <c r="AA182" s="10"/>
      <c r="AB182" s="10"/>
    </row>
    <row r="183" spans="1:206" x14ac:dyDescent="0.2">
      <c r="A183" s="10">
        <v>50</v>
      </c>
      <c r="B183" s="10">
        <v>1</v>
      </c>
      <c r="C183" s="10">
        <v>0</v>
      </c>
      <c r="D183" s="10">
        <v>2</v>
      </c>
      <c r="E183" s="10">
        <v>0</v>
      </c>
      <c r="F183" s="10">
        <f>ROUND(F181+F182,O183)</f>
        <v>599335.1</v>
      </c>
      <c r="G183" s="10" t="s">
        <v>300</v>
      </c>
      <c r="H183" s="10" t="s">
        <v>301</v>
      </c>
      <c r="I183" s="10"/>
      <c r="J183" s="10"/>
      <c r="K183" s="10">
        <v>212</v>
      </c>
      <c r="L183" s="10">
        <v>29</v>
      </c>
      <c r="M183" s="10">
        <v>0</v>
      </c>
      <c r="N183" s="10" t="s">
        <v>3</v>
      </c>
      <c r="O183" s="10">
        <v>2</v>
      </c>
      <c r="P183" s="10"/>
      <c r="Q183" s="10"/>
      <c r="R183" s="10"/>
      <c r="S183" s="10"/>
      <c r="T183" s="10"/>
      <c r="U183" s="10"/>
      <c r="V183" s="10"/>
      <c r="W183" s="10">
        <v>599335.1</v>
      </c>
      <c r="X183" s="10">
        <v>1</v>
      </c>
      <c r="Y183" s="10">
        <v>599335.1</v>
      </c>
      <c r="Z183" s="10"/>
      <c r="AA183" s="10"/>
      <c r="AB183" s="10"/>
    </row>
    <row r="185" spans="1:206" x14ac:dyDescent="0.2">
      <c r="A185" s="8">
        <v>51</v>
      </c>
      <c r="B185" s="8">
        <f>B12</f>
        <v>220</v>
      </c>
      <c r="C185" s="8">
        <f>A12</f>
        <v>1</v>
      </c>
      <c r="D185" s="8">
        <f>ROW(A12)</f>
        <v>12</v>
      </c>
      <c r="E185" s="8"/>
      <c r="F185" s="8" t="str">
        <f>IF(F12&lt;&gt;"",F12,"")</f>
        <v>Новый объект</v>
      </c>
      <c r="G185" s="8" t="str">
        <f>IF(G12&lt;&gt;"",G12,"")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  <c r="H185" s="8">
        <v>0</v>
      </c>
      <c r="I185" s="8"/>
      <c r="J185" s="8"/>
      <c r="K185" s="8"/>
      <c r="L185" s="8"/>
      <c r="M185" s="8"/>
      <c r="N185" s="8"/>
      <c r="O185" s="8">
        <f t="shared" ref="O185:T185" si="188">ROUND(O153,2)</f>
        <v>322996.21999999997</v>
      </c>
      <c r="P185" s="8">
        <f t="shared" si="188"/>
        <v>110071.27</v>
      </c>
      <c r="Q185" s="8">
        <f t="shared" si="188"/>
        <v>13369.86</v>
      </c>
      <c r="R185" s="8">
        <f t="shared" si="188"/>
        <v>7979.65</v>
      </c>
      <c r="S185" s="8">
        <f t="shared" si="188"/>
        <v>199555.09</v>
      </c>
      <c r="T185" s="8">
        <f t="shared" si="188"/>
        <v>0</v>
      </c>
      <c r="U185" s="8">
        <f>U153</f>
        <v>291.41377</v>
      </c>
      <c r="V185" s="8">
        <f>V153</f>
        <v>0</v>
      </c>
      <c r="W185" s="8">
        <f>ROUND(W153,2)</f>
        <v>0</v>
      </c>
      <c r="X185" s="8">
        <f>ROUND(X153,2)</f>
        <v>139688.57</v>
      </c>
      <c r="Y185" s="8">
        <f>ROUND(Y153,2)</f>
        <v>19955.490000000002</v>
      </c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>
        <f t="shared" ref="AO185:BD185" si="189">ROUND(AO153,2)</f>
        <v>0</v>
      </c>
      <c r="AP185" s="8">
        <f t="shared" si="189"/>
        <v>0</v>
      </c>
      <c r="AQ185" s="8">
        <f t="shared" si="189"/>
        <v>0</v>
      </c>
      <c r="AR185" s="8">
        <f t="shared" si="189"/>
        <v>491258.28</v>
      </c>
      <c r="AS185" s="8">
        <f t="shared" si="189"/>
        <v>0</v>
      </c>
      <c r="AT185" s="8">
        <f t="shared" si="189"/>
        <v>0</v>
      </c>
      <c r="AU185" s="8">
        <f t="shared" si="189"/>
        <v>491258.28</v>
      </c>
      <c r="AV185" s="8">
        <f t="shared" si="189"/>
        <v>110071.27</v>
      </c>
      <c r="AW185" s="8">
        <f t="shared" si="189"/>
        <v>110071.27</v>
      </c>
      <c r="AX185" s="8">
        <f t="shared" si="189"/>
        <v>0</v>
      </c>
      <c r="AY185" s="8">
        <f t="shared" si="189"/>
        <v>110071.27</v>
      </c>
      <c r="AZ185" s="8">
        <f t="shared" si="189"/>
        <v>0</v>
      </c>
      <c r="BA185" s="8">
        <f t="shared" si="189"/>
        <v>0</v>
      </c>
      <c r="BB185" s="8">
        <f t="shared" si="189"/>
        <v>0</v>
      </c>
      <c r="BC185" s="8">
        <f t="shared" si="189"/>
        <v>0</v>
      </c>
      <c r="BD185" s="8">
        <f t="shared" si="189"/>
        <v>0</v>
      </c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>
        <v>0</v>
      </c>
    </row>
    <row r="187" spans="1:206" x14ac:dyDescent="0.2">
      <c r="A187" s="10">
        <v>50</v>
      </c>
      <c r="B187" s="10">
        <v>0</v>
      </c>
      <c r="C187" s="10">
        <v>0</v>
      </c>
      <c r="D187" s="10">
        <v>1</v>
      </c>
      <c r="E187" s="10">
        <v>201</v>
      </c>
      <c r="F187" s="10">
        <f>ROUND(Source!O185,O187)</f>
        <v>322996.21999999997</v>
      </c>
      <c r="G187" s="10" t="s">
        <v>244</v>
      </c>
      <c r="H187" s="10" t="s">
        <v>245</v>
      </c>
      <c r="I187" s="10"/>
      <c r="J187" s="10"/>
      <c r="K187" s="10">
        <v>201</v>
      </c>
      <c r="L187" s="10">
        <v>1</v>
      </c>
      <c r="M187" s="10">
        <v>3</v>
      </c>
      <c r="N187" s="10" t="s">
        <v>3</v>
      </c>
      <c r="O187" s="10">
        <v>2</v>
      </c>
      <c r="P187" s="10"/>
      <c r="Q187" s="10"/>
      <c r="R187" s="10"/>
      <c r="S187" s="10"/>
      <c r="T187" s="10"/>
      <c r="U187" s="10"/>
      <c r="V187" s="10"/>
      <c r="W187" s="10">
        <v>322996.21999999997</v>
      </c>
      <c r="X187" s="10">
        <v>1</v>
      </c>
      <c r="Y187" s="10">
        <v>322996.21999999997</v>
      </c>
      <c r="Z187" s="10"/>
      <c r="AA187" s="10"/>
      <c r="AB187" s="10"/>
    </row>
    <row r="188" spans="1:206" x14ac:dyDescent="0.2">
      <c r="A188" s="10">
        <v>50</v>
      </c>
      <c r="B188" s="10">
        <v>0</v>
      </c>
      <c r="C188" s="10">
        <v>0</v>
      </c>
      <c r="D188" s="10">
        <v>1</v>
      </c>
      <c r="E188" s="10">
        <v>202</v>
      </c>
      <c r="F188" s="10">
        <f>ROUND(Source!P185,O188)</f>
        <v>110071.27</v>
      </c>
      <c r="G188" s="10" t="s">
        <v>246</v>
      </c>
      <c r="H188" s="10" t="s">
        <v>247</v>
      </c>
      <c r="I188" s="10"/>
      <c r="J188" s="10"/>
      <c r="K188" s="10">
        <v>202</v>
      </c>
      <c r="L188" s="10">
        <v>2</v>
      </c>
      <c r="M188" s="10">
        <v>3</v>
      </c>
      <c r="N188" s="10" t="s">
        <v>3</v>
      </c>
      <c r="O188" s="10">
        <v>2</v>
      </c>
      <c r="P188" s="10"/>
      <c r="Q188" s="10"/>
      <c r="R188" s="10"/>
      <c r="S188" s="10"/>
      <c r="T188" s="10"/>
      <c r="U188" s="10"/>
      <c r="V188" s="10"/>
      <c r="W188" s="10">
        <v>110071.27</v>
      </c>
      <c r="X188" s="10">
        <v>1</v>
      </c>
      <c r="Y188" s="10">
        <v>110071.27</v>
      </c>
      <c r="Z188" s="10"/>
      <c r="AA188" s="10"/>
      <c r="AB188" s="10"/>
    </row>
    <row r="189" spans="1:206" x14ac:dyDescent="0.2">
      <c r="A189" s="10">
        <v>50</v>
      </c>
      <c r="B189" s="10">
        <v>0</v>
      </c>
      <c r="C189" s="10">
        <v>0</v>
      </c>
      <c r="D189" s="10">
        <v>1</v>
      </c>
      <c r="E189" s="10">
        <v>222</v>
      </c>
      <c r="F189" s="10">
        <f>ROUND(Source!AO185,O189)</f>
        <v>0</v>
      </c>
      <c r="G189" s="10" t="s">
        <v>248</v>
      </c>
      <c r="H189" s="10" t="s">
        <v>249</v>
      </c>
      <c r="I189" s="10"/>
      <c r="J189" s="10"/>
      <c r="K189" s="10">
        <v>222</v>
      </c>
      <c r="L189" s="10">
        <v>3</v>
      </c>
      <c r="M189" s="10">
        <v>3</v>
      </c>
      <c r="N189" s="10" t="s">
        <v>3</v>
      </c>
      <c r="O189" s="10">
        <v>2</v>
      </c>
      <c r="P189" s="10"/>
      <c r="Q189" s="10"/>
      <c r="R189" s="10"/>
      <c r="S189" s="10"/>
      <c r="T189" s="10"/>
      <c r="U189" s="10"/>
      <c r="V189" s="10"/>
      <c r="W189" s="10">
        <v>0</v>
      </c>
      <c r="X189" s="10">
        <v>1</v>
      </c>
      <c r="Y189" s="10">
        <v>0</v>
      </c>
      <c r="Z189" s="10"/>
      <c r="AA189" s="10"/>
      <c r="AB189" s="10"/>
    </row>
    <row r="190" spans="1:206" x14ac:dyDescent="0.2">
      <c r="A190" s="10">
        <v>50</v>
      </c>
      <c r="B190" s="10">
        <v>0</v>
      </c>
      <c r="C190" s="10">
        <v>0</v>
      </c>
      <c r="D190" s="10">
        <v>1</v>
      </c>
      <c r="E190" s="10">
        <v>225</v>
      </c>
      <c r="F190" s="10">
        <f>ROUND(Source!AV185,O190)</f>
        <v>110071.27</v>
      </c>
      <c r="G190" s="10" t="s">
        <v>250</v>
      </c>
      <c r="H190" s="10" t="s">
        <v>251</v>
      </c>
      <c r="I190" s="10"/>
      <c r="J190" s="10"/>
      <c r="K190" s="10">
        <v>225</v>
      </c>
      <c r="L190" s="10">
        <v>4</v>
      </c>
      <c r="M190" s="10">
        <v>3</v>
      </c>
      <c r="N190" s="10" t="s">
        <v>3</v>
      </c>
      <c r="O190" s="10">
        <v>2</v>
      </c>
      <c r="P190" s="10"/>
      <c r="Q190" s="10"/>
      <c r="R190" s="10"/>
      <c r="S190" s="10"/>
      <c r="T190" s="10"/>
      <c r="U190" s="10"/>
      <c r="V190" s="10"/>
      <c r="W190" s="10">
        <v>110071.27</v>
      </c>
      <c r="X190" s="10">
        <v>1</v>
      </c>
      <c r="Y190" s="10">
        <v>110071.27</v>
      </c>
      <c r="Z190" s="10"/>
      <c r="AA190" s="10"/>
      <c r="AB190" s="10"/>
    </row>
    <row r="191" spans="1:206" x14ac:dyDescent="0.2">
      <c r="A191" s="10">
        <v>50</v>
      </c>
      <c r="B191" s="10">
        <v>0</v>
      </c>
      <c r="C191" s="10">
        <v>0</v>
      </c>
      <c r="D191" s="10">
        <v>1</v>
      </c>
      <c r="E191" s="10">
        <v>226</v>
      </c>
      <c r="F191" s="10">
        <f>ROUND(Source!AW185,O191)</f>
        <v>110071.27</v>
      </c>
      <c r="G191" s="10" t="s">
        <v>252</v>
      </c>
      <c r="H191" s="10" t="s">
        <v>253</v>
      </c>
      <c r="I191" s="10"/>
      <c r="J191" s="10"/>
      <c r="K191" s="10">
        <v>226</v>
      </c>
      <c r="L191" s="10">
        <v>5</v>
      </c>
      <c r="M191" s="10">
        <v>3</v>
      </c>
      <c r="N191" s="10" t="s">
        <v>3</v>
      </c>
      <c r="O191" s="10">
        <v>2</v>
      </c>
      <c r="P191" s="10"/>
      <c r="Q191" s="10"/>
      <c r="R191" s="10"/>
      <c r="S191" s="10"/>
      <c r="T191" s="10"/>
      <c r="U191" s="10"/>
      <c r="V191" s="10"/>
      <c r="W191" s="10">
        <v>110071.27</v>
      </c>
      <c r="X191" s="10">
        <v>1</v>
      </c>
      <c r="Y191" s="10">
        <v>110071.27</v>
      </c>
      <c r="Z191" s="10"/>
      <c r="AA191" s="10"/>
      <c r="AB191" s="10"/>
    </row>
    <row r="192" spans="1:206" x14ac:dyDescent="0.2">
      <c r="A192" s="10">
        <v>50</v>
      </c>
      <c r="B192" s="10">
        <v>0</v>
      </c>
      <c r="C192" s="10">
        <v>0</v>
      </c>
      <c r="D192" s="10">
        <v>1</v>
      </c>
      <c r="E192" s="10">
        <v>227</v>
      </c>
      <c r="F192" s="10">
        <f>ROUND(Source!AX185,O192)</f>
        <v>0</v>
      </c>
      <c r="G192" s="10" t="s">
        <v>254</v>
      </c>
      <c r="H192" s="10" t="s">
        <v>255</v>
      </c>
      <c r="I192" s="10"/>
      <c r="J192" s="10"/>
      <c r="K192" s="10">
        <v>227</v>
      </c>
      <c r="L192" s="10">
        <v>6</v>
      </c>
      <c r="M192" s="10">
        <v>3</v>
      </c>
      <c r="N192" s="10" t="s">
        <v>3</v>
      </c>
      <c r="O192" s="10">
        <v>2</v>
      </c>
      <c r="P192" s="10"/>
      <c r="Q192" s="10"/>
      <c r="R192" s="10"/>
      <c r="S192" s="10"/>
      <c r="T192" s="10"/>
      <c r="U192" s="10"/>
      <c r="V192" s="10"/>
      <c r="W192" s="10">
        <v>0</v>
      </c>
      <c r="X192" s="10">
        <v>1</v>
      </c>
      <c r="Y192" s="10">
        <v>0</v>
      </c>
      <c r="Z192" s="10"/>
      <c r="AA192" s="10"/>
      <c r="AB192" s="10"/>
    </row>
    <row r="193" spans="1:28" x14ac:dyDescent="0.2">
      <c r="A193" s="10">
        <v>50</v>
      </c>
      <c r="B193" s="10">
        <v>0</v>
      </c>
      <c r="C193" s="10">
        <v>0</v>
      </c>
      <c r="D193" s="10">
        <v>1</v>
      </c>
      <c r="E193" s="10">
        <v>228</v>
      </c>
      <c r="F193" s="10">
        <f>ROUND(Source!AY185,O193)</f>
        <v>110071.27</v>
      </c>
      <c r="G193" s="10" t="s">
        <v>256</v>
      </c>
      <c r="H193" s="10" t="s">
        <v>257</v>
      </c>
      <c r="I193" s="10"/>
      <c r="J193" s="10"/>
      <c r="K193" s="10">
        <v>228</v>
      </c>
      <c r="L193" s="10">
        <v>7</v>
      </c>
      <c r="M193" s="10">
        <v>3</v>
      </c>
      <c r="N193" s="10" t="s">
        <v>3</v>
      </c>
      <c r="O193" s="10">
        <v>2</v>
      </c>
      <c r="P193" s="10"/>
      <c r="Q193" s="10"/>
      <c r="R193" s="10"/>
      <c r="S193" s="10"/>
      <c r="T193" s="10"/>
      <c r="U193" s="10"/>
      <c r="V193" s="10"/>
      <c r="W193" s="10">
        <v>110071.27</v>
      </c>
      <c r="X193" s="10">
        <v>1</v>
      </c>
      <c r="Y193" s="10">
        <v>110071.27</v>
      </c>
      <c r="Z193" s="10"/>
      <c r="AA193" s="10"/>
      <c r="AB193" s="10"/>
    </row>
    <row r="194" spans="1:28" x14ac:dyDescent="0.2">
      <c r="A194" s="10">
        <v>50</v>
      </c>
      <c r="B194" s="10">
        <v>0</v>
      </c>
      <c r="C194" s="10">
        <v>0</v>
      </c>
      <c r="D194" s="10">
        <v>1</v>
      </c>
      <c r="E194" s="10">
        <v>216</v>
      </c>
      <c r="F194" s="10">
        <f>ROUND(Source!AP185,O194)</f>
        <v>0</v>
      </c>
      <c r="G194" s="10" t="s">
        <v>258</v>
      </c>
      <c r="H194" s="10" t="s">
        <v>259</v>
      </c>
      <c r="I194" s="10"/>
      <c r="J194" s="10"/>
      <c r="K194" s="10">
        <v>216</v>
      </c>
      <c r="L194" s="10">
        <v>8</v>
      </c>
      <c r="M194" s="10">
        <v>3</v>
      </c>
      <c r="N194" s="10" t="s">
        <v>3</v>
      </c>
      <c r="O194" s="10">
        <v>2</v>
      </c>
      <c r="P194" s="10"/>
      <c r="Q194" s="10"/>
      <c r="R194" s="10"/>
      <c r="S194" s="10"/>
      <c r="T194" s="10"/>
      <c r="U194" s="10"/>
      <c r="V194" s="10"/>
      <c r="W194" s="10">
        <v>0</v>
      </c>
      <c r="X194" s="10">
        <v>1</v>
      </c>
      <c r="Y194" s="10">
        <v>0</v>
      </c>
      <c r="Z194" s="10"/>
      <c r="AA194" s="10"/>
      <c r="AB194" s="10"/>
    </row>
    <row r="195" spans="1:28" x14ac:dyDescent="0.2">
      <c r="A195" s="10">
        <v>50</v>
      </c>
      <c r="B195" s="10">
        <v>0</v>
      </c>
      <c r="C195" s="10">
        <v>0</v>
      </c>
      <c r="D195" s="10">
        <v>1</v>
      </c>
      <c r="E195" s="10">
        <v>223</v>
      </c>
      <c r="F195" s="10">
        <f>ROUND(Source!AQ185,O195)</f>
        <v>0</v>
      </c>
      <c r="G195" s="10" t="s">
        <v>260</v>
      </c>
      <c r="H195" s="10" t="s">
        <v>261</v>
      </c>
      <c r="I195" s="10"/>
      <c r="J195" s="10"/>
      <c r="K195" s="10">
        <v>223</v>
      </c>
      <c r="L195" s="10">
        <v>9</v>
      </c>
      <c r="M195" s="10">
        <v>3</v>
      </c>
      <c r="N195" s="10" t="s">
        <v>3</v>
      </c>
      <c r="O195" s="10">
        <v>2</v>
      </c>
      <c r="P195" s="10"/>
      <c r="Q195" s="10"/>
      <c r="R195" s="10"/>
      <c r="S195" s="10"/>
      <c r="T195" s="10"/>
      <c r="U195" s="10"/>
      <c r="V195" s="10"/>
      <c r="W195" s="10">
        <v>0</v>
      </c>
      <c r="X195" s="10">
        <v>1</v>
      </c>
      <c r="Y195" s="10">
        <v>0</v>
      </c>
      <c r="Z195" s="10"/>
      <c r="AA195" s="10"/>
      <c r="AB195" s="10"/>
    </row>
    <row r="196" spans="1:28" x14ac:dyDescent="0.2">
      <c r="A196" s="10">
        <v>50</v>
      </c>
      <c r="B196" s="10">
        <v>0</v>
      </c>
      <c r="C196" s="10">
        <v>0</v>
      </c>
      <c r="D196" s="10">
        <v>1</v>
      </c>
      <c r="E196" s="10">
        <v>229</v>
      </c>
      <c r="F196" s="10">
        <f>ROUND(Source!AZ185,O196)</f>
        <v>0</v>
      </c>
      <c r="G196" s="10" t="s">
        <v>262</v>
      </c>
      <c r="H196" s="10" t="s">
        <v>263</v>
      </c>
      <c r="I196" s="10"/>
      <c r="J196" s="10"/>
      <c r="K196" s="10">
        <v>229</v>
      </c>
      <c r="L196" s="10">
        <v>10</v>
      </c>
      <c r="M196" s="10">
        <v>3</v>
      </c>
      <c r="N196" s="10" t="s">
        <v>3</v>
      </c>
      <c r="O196" s="10">
        <v>2</v>
      </c>
      <c r="P196" s="10"/>
      <c r="Q196" s="10"/>
      <c r="R196" s="10"/>
      <c r="S196" s="10"/>
      <c r="T196" s="10"/>
      <c r="U196" s="10"/>
      <c r="V196" s="10"/>
      <c r="W196" s="10">
        <v>0</v>
      </c>
      <c r="X196" s="10">
        <v>1</v>
      </c>
      <c r="Y196" s="10">
        <v>0</v>
      </c>
      <c r="Z196" s="10"/>
      <c r="AA196" s="10"/>
      <c r="AB196" s="10"/>
    </row>
    <row r="197" spans="1:28" x14ac:dyDescent="0.2">
      <c r="A197" s="10">
        <v>50</v>
      </c>
      <c r="B197" s="10">
        <v>0</v>
      </c>
      <c r="C197" s="10">
        <v>0</v>
      </c>
      <c r="D197" s="10">
        <v>1</v>
      </c>
      <c r="E197" s="10">
        <v>203</v>
      </c>
      <c r="F197" s="10">
        <f>ROUND(Source!Q185,O197)</f>
        <v>13369.86</v>
      </c>
      <c r="G197" s="10" t="s">
        <v>264</v>
      </c>
      <c r="H197" s="10" t="s">
        <v>265</v>
      </c>
      <c r="I197" s="10"/>
      <c r="J197" s="10"/>
      <c r="K197" s="10">
        <v>203</v>
      </c>
      <c r="L197" s="10">
        <v>11</v>
      </c>
      <c r="M197" s="10">
        <v>3</v>
      </c>
      <c r="N197" s="10" t="s">
        <v>3</v>
      </c>
      <c r="O197" s="10">
        <v>2</v>
      </c>
      <c r="P197" s="10"/>
      <c r="Q197" s="10"/>
      <c r="R197" s="10"/>
      <c r="S197" s="10"/>
      <c r="T197" s="10"/>
      <c r="U197" s="10"/>
      <c r="V197" s="10"/>
      <c r="W197" s="10">
        <v>13369.86</v>
      </c>
      <c r="X197" s="10">
        <v>1</v>
      </c>
      <c r="Y197" s="10">
        <v>13369.86</v>
      </c>
      <c r="Z197" s="10"/>
      <c r="AA197" s="10"/>
      <c r="AB197" s="10"/>
    </row>
    <row r="198" spans="1:28" x14ac:dyDescent="0.2">
      <c r="A198" s="10">
        <v>50</v>
      </c>
      <c r="B198" s="10">
        <v>0</v>
      </c>
      <c r="C198" s="10">
        <v>0</v>
      </c>
      <c r="D198" s="10">
        <v>1</v>
      </c>
      <c r="E198" s="10">
        <v>231</v>
      </c>
      <c r="F198" s="10">
        <f>ROUND(Source!BB185,O198)</f>
        <v>0</v>
      </c>
      <c r="G198" s="10" t="s">
        <v>266</v>
      </c>
      <c r="H198" s="10" t="s">
        <v>267</v>
      </c>
      <c r="I198" s="10"/>
      <c r="J198" s="10"/>
      <c r="K198" s="10">
        <v>231</v>
      </c>
      <c r="L198" s="10">
        <v>12</v>
      </c>
      <c r="M198" s="10">
        <v>3</v>
      </c>
      <c r="N198" s="10" t="s">
        <v>3</v>
      </c>
      <c r="O198" s="10">
        <v>2</v>
      </c>
      <c r="P198" s="10"/>
      <c r="Q198" s="10"/>
      <c r="R198" s="10"/>
      <c r="S198" s="10"/>
      <c r="T198" s="10"/>
      <c r="U198" s="10"/>
      <c r="V198" s="10"/>
      <c r="W198" s="10">
        <v>0</v>
      </c>
      <c r="X198" s="10">
        <v>1</v>
      </c>
      <c r="Y198" s="10">
        <v>0</v>
      </c>
      <c r="Z198" s="10"/>
      <c r="AA198" s="10"/>
      <c r="AB198" s="10"/>
    </row>
    <row r="199" spans="1:28" x14ac:dyDescent="0.2">
      <c r="A199" s="10">
        <v>50</v>
      </c>
      <c r="B199" s="10">
        <v>0</v>
      </c>
      <c r="C199" s="10">
        <v>0</v>
      </c>
      <c r="D199" s="10">
        <v>1</v>
      </c>
      <c r="E199" s="10">
        <v>204</v>
      </c>
      <c r="F199" s="10">
        <f>ROUND(Source!R185,O199)</f>
        <v>7979.65</v>
      </c>
      <c r="G199" s="10" t="s">
        <v>268</v>
      </c>
      <c r="H199" s="10" t="s">
        <v>269</v>
      </c>
      <c r="I199" s="10"/>
      <c r="J199" s="10"/>
      <c r="K199" s="10">
        <v>204</v>
      </c>
      <c r="L199" s="10">
        <v>13</v>
      </c>
      <c r="M199" s="10">
        <v>3</v>
      </c>
      <c r="N199" s="10" t="s">
        <v>3</v>
      </c>
      <c r="O199" s="10">
        <v>2</v>
      </c>
      <c r="P199" s="10"/>
      <c r="Q199" s="10"/>
      <c r="R199" s="10"/>
      <c r="S199" s="10"/>
      <c r="T199" s="10"/>
      <c r="U199" s="10"/>
      <c r="V199" s="10"/>
      <c r="W199" s="10">
        <v>7979.65</v>
      </c>
      <c r="X199" s="10">
        <v>1</v>
      </c>
      <c r="Y199" s="10">
        <v>7979.65</v>
      </c>
      <c r="Z199" s="10"/>
      <c r="AA199" s="10"/>
      <c r="AB199" s="10"/>
    </row>
    <row r="200" spans="1:28" x14ac:dyDescent="0.2">
      <c r="A200" s="10">
        <v>50</v>
      </c>
      <c r="B200" s="10">
        <v>0</v>
      </c>
      <c r="C200" s="10">
        <v>0</v>
      </c>
      <c r="D200" s="10">
        <v>1</v>
      </c>
      <c r="E200" s="10">
        <v>205</v>
      </c>
      <c r="F200" s="10">
        <f>ROUND(Source!S185,O200)</f>
        <v>199555.09</v>
      </c>
      <c r="G200" s="10" t="s">
        <v>270</v>
      </c>
      <c r="H200" s="10" t="s">
        <v>271</v>
      </c>
      <c r="I200" s="10"/>
      <c r="J200" s="10"/>
      <c r="K200" s="10">
        <v>205</v>
      </c>
      <c r="L200" s="10">
        <v>14</v>
      </c>
      <c r="M200" s="10">
        <v>3</v>
      </c>
      <c r="N200" s="10" t="s">
        <v>3</v>
      </c>
      <c r="O200" s="10">
        <v>2</v>
      </c>
      <c r="P200" s="10"/>
      <c r="Q200" s="10"/>
      <c r="R200" s="10"/>
      <c r="S200" s="10"/>
      <c r="T200" s="10"/>
      <c r="U200" s="10"/>
      <c r="V200" s="10"/>
      <c r="W200" s="10">
        <v>199555.09</v>
      </c>
      <c r="X200" s="10">
        <v>1</v>
      </c>
      <c r="Y200" s="10">
        <v>199555.09</v>
      </c>
      <c r="Z200" s="10"/>
      <c r="AA200" s="10"/>
      <c r="AB200" s="10"/>
    </row>
    <row r="201" spans="1:28" x14ac:dyDescent="0.2">
      <c r="A201" s="10">
        <v>50</v>
      </c>
      <c r="B201" s="10">
        <v>0</v>
      </c>
      <c r="C201" s="10">
        <v>0</v>
      </c>
      <c r="D201" s="10">
        <v>1</v>
      </c>
      <c r="E201" s="10">
        <v>232</v>
      </c>
      <c r="F201" s="10">
        <f>ROUND(Source!BC185,O201)</f>
        <v>0</v>
      </c>
      <c r="G201" s="10" t="s">
        <v>272</v>
      </c>
      <c r="H201" s="10" t="s">
        <v>273</v>
      </c>
      <c r="I201" s="10"/>
      <c r="J201" s="10"/>
      <c r="K201" s="10">
        <v>232</v>
      </c>
      <c r="L201" s="10">
        <v>15</v>
      </c>
      <c r="M201" s="10">
        <v>3</v>
      </c>
      <c r="N201" s="10" t="s">
        <v>3</v>
      </c>
      <c r="O201" s="10">
        <v>2</v>
      </c>
      <c r="P201" s="10"/>
      <c r="Q201" s="10"/>
      <c r="R201" s="10"/>
      <c r="S201" s="10"/>
      <c r="T201" s="10"/>
      <c r="U201" s="10"/>
      <c r="V201" s="10"/>
      <c r="W201" s="10">
        <v>0</v>
      </c>
      <c r="X201" s="10">
        <v>1</v>
      </c>
      <c r="Y201" s="10">
        <v>0</v>
      </c>
      <c r="Z201" s="10"/>
      <c r="AA201" s="10"/>
      <c r="AB201" s="10"/>
    </row>
    <row r="202" spans="1:28" x14ac:dyDescent="0.2">
      <c r="A202" s="10">
        <v>50</v>
      </c>
      <c r="B202" s="10">
        <v>0</v>
      </c>
      <c r="C202" s="10">
        <v>0</v>
      </c>
      <c r="D202" s="10">
        <v>1</v>
      </c>
      <c r="E202" s="10">
        <v>214</v>
      </c>
      <c r="F202" s="10">
        <f>ROUND(Source!AS185,O202)</f>
        <v>0</v>
      </c>
      <c r="G202" s="10" t="s">
        <v>274</v>
      </c>
      <c r="H202" s="10" t="s">
        <v>275</v>
      </c>
      <c r="I202" s="10"/>
      <c r="J202" s="10"/>
      <c r="K202" s="10">
        <v>214</v>
      </c>
      <c r="L202" s="10">
        <v>16</v>
      </c>
      <c r="M202" s="10">
        <v>3</v>
      </c>
      <c r="N202" s="10" t="s">
        <v>3</v>
      </c>
      <c r="O202" s="10">
        <v>2</v>
      </c>
      <c r="P202" s="10"/>
      <c r="Q202" s="10"/>
      <c r="R202" s="10"/>
      <c r="S202" s="10"/>
      <c r="T202" s="10"/>
      <c r="U202" s="10"/>
      <c r="V202" s="10"/>
      <c r="W202" s="10">
        <v>0</v>
      </c>
      <c r="X202" s="10">
        <v>1</v>
      </c>
      <c r="Y202" s="10">
        <v>0</v>
      </c>
      <c r="Z202" s="10"/>
      <c r="AA202" s="10"/>
      <c r="AB202" s="10"/>
    </row>
    <row r="203" spans="1:28" x14ac:dyDescent="0.2">
      <c r="A203" s="10">
        <v>50</v>
      </c>
      <c r="B203" s="10">
        <v>0</v>
      </c>
      <c r="C203" s="10">
        <v>0</v>
      </c>
      <c r="D203" s="10">
        <v>1</v>
      </c>
      <c r="E203" s="10">
        <v>215</v>
      </c>
      <c r="F203" s="10">
        <f>ROUND(Source!AT185,O203)</f>
        <v>0</v>
      </c>
      <c r="G203" s="10" t="s">
        <v>276</v>
      </c>
      <c r="H203" s="10" t="s">
        <v>277</v>
      </c>
      <c r="I203" s="10"/>
      <c r="J203" s="10"/>
      <c r="K203" s="10">
        <v>215</v>
      </c>
      <c r="L203" s="10">
        <v>17</v>
      </c>
      <c r="M203" s="10">
        <v>3</v>
      </c>
      <c r="N203" s="10" t="s">
        <v>3</v>
      </c>
      <c r="O203" s="10">
        <v>2</v>
      </c>
      <c r="P203" s="10"/>
      <c r="Q203" s="10"/>
      <c r="R203" s="10"/>
      <c r="S203" s="10"/>
      <c r="T203" s="10"/>
      <c r="U203" s="10"/>
      <c r="V203" s="10"/>
      <c r="W203" s="10">
        <v>0</v>
      </c>
      <c r="X203" s="10">
        <v>1</v>
      </c>
      <c r="Y203" s="10">
        <v>0</v>
      </c>
      <c r="Z203" s="10"/>
      <c r="AA203" s="10"/>
      <c r="AB203" s="10"/>
    </row>
    <row r="204" spans="1:28" x14ac:dyDescent="0.2">
      <c r="A204" s="10">
        <v>50</v>
      </c>
      <c r="B204" s="10">
        <v>0</v>
      </c>
      <c r="C204" s="10">
        <v>0</v>
      </c>
      <c r="D204" s="10">
        <v>1</v>
      </c>
      <c r="E204" s="10">
        <v>217</v>
      </c>
      <c r="F204" s="10">
        <f>ROUND(Source!AU185,O204)</f>
        <v>491258.28</v>
      </c>
      <c r="G204" s="10" t="s">
        <v>278</v>
      </c>
      <c r="H204" s="10" t="s">
        <v>279</v>
      </c>
      <c r="I204" s="10"/>
      <c r="J204" s="10"/>
      <c r="K204" s="10">
        <v>217</v>
      </c>
      <c r="L204" s="10">
        <v>18</v>
      </c>
      <c r="M204" s="10">
        <v>3</v>
      </c>
      <c r="N204" s="10" t="s">
        <v>3</v>
      </c>
      <c r="O204" s="10">
        <v>2</v>
      </c>
      <c r="P204" s="10"/>
      <c r="Q204" s="10"/>
      <c r="R204" s="10"/>
      <c r="S204" s="10"/>
      <c r="T204" s="10"/>
      <c r="U204" s="10"/>
      <c r="V204" s="10"/>
      <c r="W204" s="10">
        <v>491258.28</v>
      </c>
      <c r="X204" s="10">
        <v>1</v>
      </c>
      <c r="Y204" s="10">
        <v>491258.28</v>
      </c>
      <c r="Z204" s="10"/>
      <c r="AA204" s="10"/>
      <c r="AB204" s="10"/>
    </row>
    <row r="205" spans="1:28" x14ac:dyDescent="0.2">
      <c r="A205" s="10">
        <v>50</v>
      </c>
      <c r="B205" s="10">
        <v>0</v>
      </c>
      <c r="C205" s="10">
        <v>0</v>
      </c>
      <c r="D205" s="10">
        <v>1</v>
      </c>
      <c r="E205" s="10">
        <v>230</v>
      </c>
      <c r="F205" s="10">
        <f>ROUND(Source!BA185,O205)</f>
        <v>0</v>
      </c>
      <c r="G205" s="10" t="s">
        <v>280</v>
      </c>
      <c r="H205" s="10" t="s">
        <v>281</v>
      </c>
      <c r="I205" s="10"/>
      <c r="J205" s="10"/>
      <c r="K205" s="10">
        <v>230</v>
      </c>
      <c r="L205" s="10">
        <v>19</v>
      </c>
      <c r="M205" s="10">
        <v>3</v>
      </c>
      <c r="N205" s="10" t="s">
        <v>3</v>
      </c>
      <c r="O205" s="10">
        <v>2</v>
      </c>
      <c r="P205" s="10"/>
      <c r="Q205" s="10"/>
      <c r="R205" s="10"/>
      <c r="S205" s="10"/>
      <c r="T205" s="10"/>
      <c r="U205" s="10"/>
      <c r="V205" s="10"/>
      <c r="W205" s="10">
        <v>0</v>
      </c>
      <c r="X205" s="10">
        <v>1</v>
      </c>
      <c r="Y205" s="10">
        <v>0</v>
      </c>
      <c r="Z205" s="10"/>
      <c r="AA205" s="10"/>
      <c r="AB205" s="10"/>
    </row>
    <row r="206" spans="1:28" x14ac:dyDescent="0.2">
      <c r="A206" s="10">
        <v>50</v>
      </c>
      <c r="B206" s="10">
        <v>0</v>
      </c>
      <c r="C206" s="10">
        <v>0</v>
      </c>
      <c r="D206" s="10">
        <v>1</v>
      </c>
      <c r="E206" s="10">
        <v>206</v>
      </c>
      <c r="F206" s="10">
        <f>ROUND(Source!T185,O206)</f>
        <v>0</v>
      </c>
      <c r="G206" s="10" t="s">
        <v>282</v>
      </c>
      <c r="H206" s="10" t="s">
        <v>283</v>
      </c>
      <c r="I206" s="10"/>
      <c r="J206" s="10"/>
      <c r="K206" s="10">
        <v>206</v>
      </c>
      <c r="L206" s="10">
        <v>20</v>
      </c>
      <c r="M206" s="10">
        <v>3</v>
      </c>
      <c r="N206" s="10" t="s">
        <v>3</v>
      </c>
      <c r="O206" s="10">
        <v>2</v>
      </c>
      <c r="P206" s="10"/>
      <c r="Q206" s="10"/>
      <c r="R206" s="10"/>
      <c r="S206" s="10"/>
      <c r="T206" s="10"/>
      <c r="U206" s="10"/>
      <c r="V206" s="10"/>
      <c r="W206" s="10">
        <v>0</v>
      </c>
      <c r="X206" s="10">
        <v>1</v>
      </c>
      <c r="Y206" s="10">
        <v>0</v>
      </c>
      <c r="Z206" s="10"/>
      <c r="AA206" s="10"/>
      <c r="AB206" s="10"/>
    </row>
    <row r="207" spans="1:28" x14ac:dyDescent="0.2">
      <c r="A207" s="10">
        <v>50</v>
      </c>
      <c r="B207" s="10">
        <v>1</v>
      </c>
      <c r="C207" s="10">
        <v>0</v>
      </c>
      <c r="D207" s="10">
        <v>1</v>
      </c>
      <c r="E207" s="10">
        <v>207</v>
      </c>
      <c r="F207" s="10">
        <f>Source!U185</f>
        <v>291.41377</v>
      </c>
      <c r="G207" s="10" t="s">
        <v>284</v>
      </c>
      <c r="H207" s="10" t="s">
        <v>285</v>
      </c>
      <c r="I207" s="10"/>
      <c r="J207" s="10"/>
      <c r="K207" s="10">
        <v>207</v>
      </c>
      <c r="L207" s="10">
        <v>21</v>
      </c>
      <c r="M207" s="10">
        <v>0</v>
      </c>
      <c r="N207" s="10" t="s">
        <v>3</v>
      </c>
      <c r="O207" s="10">
        <v>-1</v>
      </c>
      <c r="P207" s="10"/>
      <c r="Q207" s="10"/>
      <c r="R207" s="10"/>
      <c r="S207" s="10"/>
      <c r="T207" s="10"/>
      <c r="U207" s="10"/>
      <c r="V207" s="10"/>
      <c r="W207" s="10">
        <v>291.41377</v>
      </c>
      <c r="X207" s="10">
        <v>1</v>
      </c>
      <c r="Y207" s="10">
        <v>291.41377</v>
      </c>
      <c r="Z207" s="10"/>
      <c r="AA207" s="10"/>
      <c r="AB207" s="10"/>
    </row>
    <row r="208" spans="1:28" x14ac:dyDescent="0.2">
      <c r="A208" s="10">
        <v>50</v>
      </c>
      <c r="B208" s="10">
        <v>1</v>
      </c>
      <c r="C208" s="10">
        <v>0</v>
      </c>
      <c r="D208" s="10">
        <v>1</v>
      </c>
      <c r="E208" s="10">
        <v>208</v>
      </c>
      <c r="F208" s="10">
        <f>Source!V185</f>
        <v>0</v>
      </c>
      <c r="G208" s="10" t="s">
        <v>286</v>
      </c>
      <c r="H208" s="10" t="s">
        <v>287</v>
      </c>
      <c r="I208" s="10"/>
      <c r="J208" s="10"/>
      <c r="K208" s="10">
        <v>208</v>
      </c>
      <c r="L208" s="10">
        <v>22</v>
      </c>
      <c r="M208" s="10">
        <v>0</v>
      </c>
      <c r="N208" s="10" t="s">
        <v>3</v>
      </c>
      <c r="O208" s="10">
        <v>-1</v>
      </c>
      <c r="P208" s="10"/>
      <c r="Q208" s="10"/>
      <c r="R208" s="10"/>
      <c r="S208" s="10"/>
      <c r="T208" s="10"/>
      <c r="U208" s="10"/>
      <c r="V208" s="10"/>
      <c r="W208" s="10">
        <v>0</v>
      </c>
      <c r="X208" s="10">
        <v>1</v>
      </c>
      <c r="Y208" s="10">
        <v>0</v>
      </c>
      <c r="Z208" s="10"/>
      <c r="AA208" s="10"/>
      <c r="AB208" s="10"/>
    </row>
    <row r="209" spans="1:28" x14ac:dyDescent="0.2">
      <c r="A209" s="10">
        <v>50</v>
      </c>
      <c r="B209" s="10">
        <v>0</v>
      </c>
      <c r="C209" s="10">
        <v>0</v>
      </c>
      <c r="D209" s="10">
        <v>1</v>
      </c>
      <c r="E209" s="10">
        <v>209</v>
      </c>
      <c r="F209" s="10">
        <f>ROUND(Source!W185,O209)</f>
        <v>0</v>
      </c>
      <c r="G209" s="10" t="s">
        <v>288</v>
      </c>
      <c r="H209" s="10" t="s">
        <v>289</v>
      </c>
      <c r="I209" s="10"/>
      <c r="J209" s="10"/>
      <c r="K209" s="10">
        <v>209</v>
      </c>
      <c r="L209" s="10">
        <v>23</v>
      </c>
      <c r="M209" s="10">
        <v>3</v>
      </c>
      <c r="N209" s="10" t="s">
        <v>3</v>
      </c>
      <c r="O209" s="10">
        <v>2</v>
      </c>
      <c r="P209" s="10"/>
      <c r="Q209" s="10"/>
      <c r="R209" s="10"/>
      <c r="S209" s="10"/>
      <c r="T209" s="10"/>
      <c r="U209" s="10"/>
      <c r="V209" s="10"/>
      <c r="W209" s="10">
        <v>0</v>
      </c>
      <c r="X209" s="10">
        <v>1</v>
      </c>
      <c r="Y209" s="10">
        <v>0</v>
      </c>
      <c r="Z209" s="10"/>
      <c r="AA209" s="10"/>
      <c r="AB209" s="10"/>
    </row>
    <row r="210" spans="1:28" x14ac:dyDescent="0.2">
      <c r="A210" s="10">
        <v>50</v>
      </c>
      <c r="B210" s="10">
        <v>0</v>
      </c>
      <c r="C210" s="10">
        <v>0</v>
      </c>
      <c r="D210" s="10">
        <v>1</v>
      </c>
      <c r="E210" s="10">
        <v>233</v>
      </c>
      <c r="F210" s="10">
        <f>ROUND(Source!BD185,O210)</f>
        <v>0</v>
      </c>
      <c r="G210" s="10" t="s">
        <v>290</v>
      </c>
      <c r="H210" s="10" t="s">
        <v>291</v>
      </c>
      <c r="I210" s="10"/>
      <c r="J210" s="10"/>
      <c r="K210" s="10">
        <v>233</v>
      </c>
      <c r="L210" s="10">
        <v>24</v>
      </c>
      <c r="M210" s="10">
        <v>3</v>
      </c>
      <c r="N210" s="10" t="s">
        <v>3</v>
      </c>
      <c r="O210" s="10">
        <v>2</v>
      </c>
      <c r="P210" s="10"/>
      <c r="Q210" s="10"/>
      <c r="R210" s="10"/>
      <c r="S210" s="10"/>
      <c r="T210" s="10"/>
      <c r="U210" s="10"/>
      <c r="V210" s="10"/>
      <c r="W210" s="10">
        <v>0</v>
      </c>
      <c r="X210" s="10">
        <v>1</v>
      </c>
      <c r="Y210" s="10">
        <v>0</v>
      </c>
      <c r="Z210" s="10"/>
      <c r="AA210" s="10"/>
      <c r="AB210" s="10"/>
    </row>
    <row r="211" spans="1:28" x14ac:dyDescent="0.2">
      <c r="A211" s="10">
        <v>50</v>
      </c>
      <c r="B211" s="10">
        <v>1</v>
      </c>
      <c r="C211" s="10">
        <v>0</v>
      </c>
      <c r="D211" s="10">
        <v>1</v>
      </c>
      <c r="E211" s="10">
        <v>210</v>
      </c>
      <c r="F211" s="10">
        <f>ROUND(Source!X185,O211)</f>
        <v>139688.57</v>
      </c>
      <c r="G211" s="10" t="s">
        <v>292</v>
      </c>
      <c r="H211" s="10" t="s">
        <v>293</v>
      </c>
      <c r="I211" s="10"/>
      <c r="J211" s="10"/>
      <c r="K211" s="10">
        <v>210</v>
      </c>
      <c r="L211" s="10">
        <v>25</v>
      </c>
      <c r="M211" s="10">
        <v>0</v>
      </c>
      <c r="N211" s="10" t="s">
        <v>3</v>
      </c>
      <c r="O211" s="10">
        <v>2</v>
      </c>
      <c r="P211" s="10"/>
      <c r="Q211" s="10"/>
      <c r="R211" s="10"/>
      <c r="S211" s="10"/>
      <c r="T211" s="10"/>
      <c r="U211" s="10"/>
      <c r="V211" s="10"/>
      <c r="W211" s="10">
        <v>139688.57</v>
      </c>
      <c r="X211" s="10">
        <v>1</v>
      </c>
      <c r="Y211" s="10">
        <v>139688.57</v>
      </c>
      <c r="Z211" s="10"/>
      <c r="AA211" s="10"/>
      <c r="AB211" s="10"/>
    </row>
    <row r="212" spans="1:28" x14ac:dyDescent="0.2">
      <c r="A212" s="10">
        <v>50</v>
      </c>
      <c r="B212" s="10">
        <v>1</v>
      </c>
      <c r="C212" s="10">
        <v>0</v>
      </c>
      <c r="D212" s="10">
        <v>1</v>
      </c>
      <c r="E212" s="10">
        <v>211</v>
      </c>
      <c r="F212" s="10">
        <f>ROUND(Source!Y185,O212)</f>
        <v>19955.490000000002</v>
      </c>
      <c r="G212" s="10" t="s">
        <v>294</v>
      </c>
      <c r="H212" s="10" t="s">
        <v>295</v>
      </c>
      <c r="I212" s="10"/>
      <c r="J212" s="10"/>
      <c r="K212" s="10">
        <v>211</v>
      </c>
      <c r="L212" s="10">
        <v>26</v>
      </c>
      <c r="M212" s="10">
        <v>0</v>
      </c>
      <c r="N212" s="10" t="s">
        <v>3</v>
      </c>
      <c r="O212" s="10">
        <v>2</v>
      </c>
      <c r="P212" s="10"/>
      <c r="Q212" s="10"/>
      <c r="R212" s="10"/>
      <c r="S212" s="10"/>
      <c r="T212" s="10"/>
      <c r="U212" s="10"/>
      <c r="V212" s="10"/>
      <c r="W212" s="10">
        <v>19955.490000000002</v>
      </c>
      <c r="X212" s="10">
        <v>1</v>
      </c>
      <c r="Y212" s="10">
        <v>19955.490000000002</v>
      </c>
      <c r="Z212" s="10"/>
      <c r="AA212" s="10"/>
      <c r="AB212" s="10"/>
    </row>
    <row r="213" spans="1:28" x14ac:dyDescent="0.2">
      <c r="A213" s="10">
        <v>50</v>
      </c>
      <c r="B213" s="10">
        <v>1</v>
      </c>
      <c r="C213" s="10">
        <v>0</v>
      </c>
      <c r="D213" s="10">
        <v>1</v>
      </c>
      <c r="E213" s="10">
        <v>224</v>
      </c>
      <c r="F213" s="10">
        <f>ROUND(Source!AR185,O213)</f>
        <v>491258.28</v>
      </c>
      <c r="G213" s="10" t="s">
        <v>296</v>
      </c>
      <c r="H213" s="10" t="s">
        <v>297</v>
      </c>
      <c r="I213" s="10"/>
      <c r="J213" s="10"/>
      <c r="K213" s="10">
        <v>224</v>
      </c>
      <c r="L213" s="10">
        <v>27</v>
      </c>
      <c r="M213" s="10">
        <v>0</v>
      </c>
      <c r="N213" s="10" t="s">
        <v>3</v>
      </c>
      <c r="O213" s="10">
        <v>2</v>
      </c>
      <c r="P213" s="10"/>
      <c r="Q213" s="10"/>
      <c r="R213" s="10"/>
      <c r="S213" s="10"/>
      <c r="T213" s="10"/>
      <c r="U213" s="10"/>
      <c r="V213" s="10"/>
      <c r="W213" s="10">
        <v>491258.28</v>
      </c>
      <c r="X213" s="10">
        <v>1</v>
      </c>
      <c r="Y213" s="10">
        <v>491258.28</v>
      </c>
      <c r="Z213" s="10"/>
      <c r="AA213" s="10"/>
      <c r="AB213" s="10"/>
    </row>
    <row r="214" spans="1:28" x14ac:dyDescent="0.2">
      <c r="A214" s="10">
        <v>50</v>
      </c>
      <c r="B214" s="10">
        <v>1</v>
      </c>
      <c r="C214" s="10">
        <v>0</v>
      </c>
      <c r="D214" s="10">
        <v>2</v>
      </c>
      <c r="E214" s="10">
        <v>0</v>
      </c>
      <c r="F214" s="10">
        <f>ROUND(F213*0.22,O214)</f>
        <v>108076.82</v>
      </c>
      <c r="G214" s="10" t="s">
        <v>298</v>
      </c>
      <c r="H214" s="10" t="s">
        <v>299</v>
      </c>
      <c r="I214" s="10"/>
      <c r="J214" s="10"/>
      <c r="K214" s="10">
        <v>212</v>
      </c>
      <c r="L214" s="10">
        <v>28</v>
      </c>
      <c r="M214" s="10">
        <v>0</v>
      </c>
      <c r="N214" s="10" t="s">
        <v>3</v>
      </c>
      <c r="O214" s="10">
        <v>2</v>
      </c>
      <c r="P214" s="10"/>
      <c r="Q214" s="10"/>
      <c r="R214" s="10"/>
      <c r="S214" s="10"/>
      <c r="T214" s="10"/>
      <c r="U214" s="10"/>
      <c r="V214" s="10"/>
      <c r="W214" s="10">
        <v>108076.82</v>
      </c>
      <c r="X214" s="10">
        <v>1</v>
      </c>
      <c r="Y214" s="10">
        <v>108076.82</v>
      </c>
      <c r="Z214" s="10"/>
      <c r="AA214" s="10"/>
      <c r="AB214" s="10"/>
    </row>
    <row r="215" spans="1:28" x14ac:dyDescent="0.2">
      <c r="A215" s="10">
        <v>50</v>
      </c>
      <c r="B215" s="10">
        <v>1</v>
      </c>
      <c r="C215" s="10">
        <v>0</v>
      </c>
      <c r="D215" s="10">
        <v>2</v>
      </c>
      <c r="E215" s="10">
        <v>0</v>
      </c>
      <c r="F215" s="10">
        <f>ROUND(F213+F214,O215)</f>
        <v>599335.1</v>
      </c>
      <c r="G215" s="10" t="s">
        <v>300</v>
      </c>
      <c r="H215" s="10" t="s">
        <v>301</v>
      </c>
      <c r="I215" s="10"/>
      <c r="J215" s="10"/>
      <c r="K215" s="10">
        <v>212</v>
      </c>
      <c r="L215" s="10">
        <v>29</v>
      </c>
      <c r="M215" s="10">
        <v>0</v>
      </c>
      <c r="N215" s="10" t="s">
        <v>3</v>
      </c>
      <c r="O215" s="10">
        <v>2</v>
      </c>
      <c r="P215" s="10"/>
      <c r="Q215" s="10"/>
      <c r="R215" s="10"/>
      <c r="S215" s="10"/>
      <c r="T215" s="10"/>
      <c r="U215" s="10"/>
      <c r="V215" s="10"/>
      <c r="W215" s="10">
        <v>599335.1</v>
      </c>
      <c r="X215" s="10">
        <v>1</v>
      </c>
      <c r="Y215" s="10">
        <v>599335.1</v>
      </c>
      <c r="Z215" s="10"/>
      <c r="AA215" s="10"/>
      <c r="AB215" s="10"/>
    </row>
    <row r="218" spans="1:28" x14ac:dyDescent="0.2">
      <c r="A218" s="2">
        <v>-1</v>
      </c>
    </row>
    <row r="220" spans="1:28" x14ac:dyDescent="0.2">
      <c r="A220" s="9">
        <v>75</v>
      </c>
      <c r="B220" s="9" t="s">
        <v>302</v>
      </c>
      <c r="C220" s="9">
        <v>2026</v>
      </c>
      <c r="D220" s="9">
        <v>0</v>
      </c>
      <c r="E220" s="9">
        <v>4</v>
      </c>
      <c r="F220" s="9">
        <v>0</v>
      </c>
      <c r="G220" s="9">
        <v>0</v>
      </c>
      <c r="H220" s="9">
        <v>1</v>
      </c>
      <c r="I220" s="9">
        <v>0</v>
      </c>
      <c r="J220" s="9">
        <v>1</v>
      </c>
      <c r="K220" s="9">
        <v>78</v>
      </c>
      <c r="L220" s="9">
        <v>30</v>
      </c>
      <c r="M220" s="9">
        <v>0</v>
      </c>
      <c r="N220" s="9">
        <v>90973531</v>
      </c>
      <c r="O220" s="9">
        <v>1</v>
      </c>
    </row>
    <row r="224" spans="1:28" x14ac:dyDescent="0.2">
      <c r="A224" s="2">
        <v>65</v>
      </c>
      <c r="C224" s="2">
        <v>1</v>
      </c>
      <c r="D224" s="2">
        <v>0</v>
      </c>
      <c r="E224" s="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303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74933</v>
      </c>
      <c r="M1">
        <v>10</v>
      </c>
      <c r="N1">
        <v>12</v>
      </c>
      <c r="O1">
        <v>1</v>
      </c>
      <c r="P1">
        <v>0</v>
      </c>
      <c r="Q1">
        <v>2</v>
      </c>
    </row>
    <row r="12" spans="1:133" x14ac:dyDescent="0.2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108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90973531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5">
        <v>3</v>
      </c>
      <c r="B16" s="5">
        <v>1</v>
      </c>
      <c r="C16" s="5" t="s">
        <v>12</v>
      </c>
      <c r="D16" s="5" t="s">
        <v>12</v>
      </c>
      <c r="E16" s="6">
        <f>ROUND((Source!F170)/1000,2)</f>
        <v>0</v>
      </c>
      <c r="F16" s="6">
        <f>ROUND((Source!F171)/1000,2)</f>
        <v>0</v>
      </c>
      <c r="G16" s="6">
        <f>ROUND((Source!F162)/1000,2)</f>
        <v>0</v>
      </c>
      <c r="H16" s="6">
        <f>ROUND((Source!F172)/1000+(Source!F173)/1000,2)</f>
        <v>491.26</v>
      </c>
      <c r="I16" s="6">
        <f>E16+F16+G16+H16</f>
        <v>491.26</v>
      </c>
      <c r="J16" s="6">
        <f>ROUND((Source!F168+Source!F167)/1000,2)</f>
        <v>207.53</v>
      </c>
      <c r="K16" s="6">
        <v>433.07</v>
      </c>
      <c r="L16" s="6">
        <v>0</v>
      </c>
      <c r="M16" s="6">
        <v>0</v>
      </c>
      <c r="N16" s="6">
        <f>I16+L16+M16</f>
        <v>491.26</v>
      </c>
      <c r="AI16" s="5">
        <v>0</v>
      </c>
      <c r="AJ16" s="5">
        <v>0</v>
      </c>
      <c r="AK16" s="5" t="s">
        <v>3</v>
      </c>
      <c r="AL16" s="5" t="s">
        <v>3</v>
      </c>
      <c r="AM16" s="5" t="s">
        <v>3</v>
      </c>
      <c r="AN16" s="5">
        <v>0</v>
      </c>
      <c r="AO16" s="5" t="s">
        <v>3</v>
      </c>
      <c r="AP16" s="5" t="s">
        <v>3</v>
      </c>
      <c r="AT16" s="6">
        <v>322996.21999999997</v>
      </c>
      <c r="AU16" s="6">
        <v>110071.27</v>
      </c>
      <c r="AV16" s="6">
        <v>0</v>
      </c>
      <c r="AW16" s="6">
        <v>0</v>
      </c>
      <c r="AX16" s="6">
        <v>0</v>
      </c>
      <c r="AY16" s="6">
        <v>13369.86</v>
      </c>
      <c r="AZ16" s="6">
        <v>7979.65</v>
      </c>
      <c r="BA16" s="6">
        <v>199555.09</v>
      </c>
      <c r="BB16" s="6">
        <v>0</v>
      </c>
      <c r="BC16" s="6">
        <v>0</v>
      </c>
      <c r="BD16" s="6">
        <v>491258.28</v>
      </c>
      <c r="BE16" s="6">
        <v>0</v>
      </c>
      <c r="BF16" s="6">
        <v>291.41377</v>
      </c>
      <c r="BG16" s="6">
        <v>0</v>
      </c>
      <c r="BH16" s="6">
        <v>0</v>
      </c>
      <c r="BI16" s="6">
        <v>139688.57</v>
      </c>
      <c r="BJ16" s="6">
        <v>19955.490000000002</v>
      </c>
      <c r="BK16" s="6">
        <v>491258.28</v>
      </c>
    </row>
    <row r="18" spans="1:16" x14ac:dyDescent="0.2">
      <c r="A18">
        <v>51</v>
      </c>
      <c r="E18">
        <v>0</v>
      </c>
      <c r="F18">
        <v>0</v>
      </c>
      <c r="G18">
        <v>0</v>
      </c>
      <c r="H18">
        <v>491.26</v>
      </c>
      <c r="I18">
        <v>491.26</v>
      </c>
      <c r="J18">
        <v>207.53</v>
      </c>
      <c r="K18">
        <v>433.07</v>
      </c>
      <c r="L18">
        <v>0</v>
      </c>
      <c r="M18">
        <v>0</v>
      </c>
      <c r="N18">
        <v>491.26</v>
      </c>
    </row>
    <row r="20" spans="1:16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322996.21999999997</v>
      </c>
      <c r="G20" s="4" t="s">
        <v>244</v>
      </c>
      <c r="H20" s="4" t="s">
        <v>245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110071.27</v>
      </c>
      <c r="G21" s="4" t="s">
        <v>246</v>
      </c>
      <c r="H21" s="4" t="s">
        <v>247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248</v>
      </c>
      <c r="H22" s="4" t="s">
        <v>249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110071.27</v>
      </c>
      <c r="G23" s="4" t="s">
        <v>250</v>
      </c>
      <c r="H23" s="4" t="s">
        <v>251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110071.27</v>
      </c>
      <c r="G24" s="4" t="s">
        <v>252</v>
      </c>
      <c r="H24" s="4" t="s">
        <v>253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254</v>
      </c>
      <c r="H25" s="4" t="s">
        <v>255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110071.27</v>
      </c>
      <c r="G26" s="4" t="s">
        <v>256</v>
      </c>
      <c r="H26" s="4" t="s">
        <v>257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258</v>
      </c>
      <c r="H27" s="4" t="s">
        <v>259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260</v>
      </c>
      <c r="H28" s="4" t="s">
        <v>261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262</v>
      </c>
      <c r="H29" s="4" t="s">
        <v>263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13369.86</v>
      </c>
      <c r="G30" s="4" t="s">
        <v>264</v>
      </c>
      <c r="H30" s="4" t="s">
        <v>265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266</v>
      </c>
      <c r="H31" s="4" t="s">
        <v>267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7979.65</v>
      </c>
      <c r="G32" s="4" t="s">
        <v>268</v>
      </c>
      <c r="H32" s="4" t="s">
        <v>269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199555.09</v>
      </c>
      <c r="G33" s="4" t="s">
        <v>270</v>
      </c>
      <c r="H33" s="4" t="s">
        <v>271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272</v>
      </c>
      <c r="H34" s="4" t="s">
        <v>273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274</v>
      </c>
      <c r="H35" s="4" t="s">
        <v>275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276</v>
      </c>
      <c r="H36" s="4" t="s">
        <v>277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491258.28</v>
      </c>
      <c r="G37" s="4" t="s">
        <v>278</v>
      </c>
      <c r="H37" s="4" t="s">
        <v>279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280</v>
      </c>
      <c r="H38" s="4" t="s">
        <v>281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282</v>
      </c>
      <c r="H39" s="4" t="s">
        <v>283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1</v>
      </c>
      <c r="C40" s="4">
        <v>0</v>
      </c>
      <c r="D40" s="4">
        <v>1</v>
      </c>
      <c r="E40" s="4">
        <v>207</v>
      </c>
      <c r="F40" s="4">
        <v>291.41377</v>
      </c>
      <c r="G40" s="4" t="s">
        <v>284</v>
      </c>
      <c r="H40" s="4" t="s">
        <v>285</v>
      </c>
      <c r="I40" s="4"/>
      <c r="J40" s="4"/>
      <c r="K40" s="4">
        <v>207</v>
      </c>
      <c r="L40" s="4">
        <v>21</v>
      </c>
      <c r="M40" s="4">
        <v>0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1</v>
      </c>
      <c r="C41" s="4">
        <v>0</v>
      </c>
      <c r="D41" s="4">
        <v>1</v>
      </c>
      <c r="E41" s="4">
        <v>208</v>
      </c>
      <c r="F41" s="4">
        <v>0</v>
      </c>
      <c r="G41" s="4" t="s">
        <v>286</v>
      </c>
      <c r="H41" s="4" t="s">
        <v>287</v>
      </c>
      <c r="I41" s="4"/>
      <c r="J41" s="4"/>
      <c r="K41" s="4">
        <v>208</v>
      </c>
      <c r="L41" s="4">
        <v>22</v>
      </c>
      <c r="M41" s="4">
        <v>0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288</v>
      </c>
      <c r="H42" s="4" t="s">
        <v>289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290</v>
      </c>
      <c r="H43" s="4" t="s">
        <v>291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1</v>
      </c>
      <c r="C44" s="4">
        <v>0</v>
      </c>
      <c r="D44" s="4">
        <v>1</v>
      </c>
      <c r="E44" s="4">
        <v>210</v>
      </c>
      <c r="F44" s="4">
        <v>139688.57</v>
      </c>
      <c r="G44" s="4" t="s">
        <v>292</v>
      </c>
      <c r="H44" s="4" t="s">
        <v>293</v>
      </c>
      <c r="I44" s="4"/>
      <c r="J44" s="4"/>
      <c r="K44" s="4">
        <v>210</v>
      </c>
      <c r="L44" s="4">
        <v>25</v>
      </c>
      <c r="M44" s="4">
        <v>0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1</v>
      </c>
      <c r="C45" s="4">
        <v>0</v>
      </c>
      <c r="D45" s="4">
        <v>1</v>
      </c>
      <c r="E45" s="4">
        <v>211</v>
      </c>
      <c r="F45" s="4">
        <v>19955.490000000002</v>
      </c>
      <c r="G45" s="4" t="s">
        <v>294</v>
      </c>
      <c r="H45" s="4" t="s">
        <v>295</v>
      </c>
      <c r="I45" s="4"/>
      <c r="J45" s="4"/>
      <c r="K45" s="4">
        <v>211</v>
      </c>
      <c r="L45" s="4">
        <v>26</v>
      </c>
      <c r="M45" s="4">
        <v>0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1</v>
      </c>
      <c r="C46" s="4">
        <v>0</v>
      </c>
      <c r="D46" s="4">
        <v>1</v>
      </c>
      <c r="E46" s="4">
        <v>224</v>
      </c>
      <c r="F46" s="4">
        <v>491258.28</v>
      </c>
      <c r="G46" s="4" t="s">
        <v>296</v>
      </c>
      <c r="H46" s="4" t="s">
        <v>297</v>
      </c>
      <c r="I46" s="4"/>
      <c r="J46" s="4"/>
      <c r="K46" s="4">
        <v>224</v>
      </c>
      <c r="L46" s="4">
        <v>27</v>
      </c>
      <c r="M46" s="4">
        <v>0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108076.82</v>
      </c>
      <c r="G47" s="4" t="s">
        <v>298</v>
      </c>
      <c r="H47" s="4" t="s">
        <v>299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599335.1</v>
      </c>
      <c r="G48" s="4" t="s">
        <v>300</v>
      </c>
      <c r="H48" s="4" t="s">
        <v>301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15" x14ac:dyDescent="0.2">
      <c r="A50">
        <v>-1</v>
      </c>
    </row>
    <row r="53" spans="1:15" x14ac:dyDescent="0.2">
      <c r="A53" s="3">
        <v>75</v>
      </c>
      <c r="B53" s="3" t="s">
        <v>302</v>
      </c>
      <c r="C53" s="3">
        <v>2026</v>
      </c>
      <c r="D53" s="3">
        <v>0</v>
      </c>
      <c r="E53" s="3">
        <v>4</v>
      </c>
      <c r="F53" s="3">
        <v>0</v>
      </c>
      <c r="G53" s="3">
        <v>0</v>
      </c>
      <c r="H53" s="3">
        <v>1</v>
      </c>
      <c r="I53" s="3">
        <v>0</v>
      </c>
      <c r="J53" s="3">
        <v>1</v>
      </c>
      <c r="K53" s="3">
        <v>78</v>
      </c>
      <c r="L53" s="3">
        <v>30</v>
      </c>
      <c r="M53" s="3">
        <v>0</v>
      </c>
      <c r="N53" s="3">
        <v>90973531</v>
      </c>
      <c r="O53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35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90973531</v>
      </c>
      <c r="C1">
        <v>90973594</v>
      </c>
      <c r="D1">
        <v>90756819</v>
      </c>
      <c r="E1">
        <v>16101771</v>
      </c>
      <c r="F1">
        <v>1</v>
      </c>
      <c r="G1">
        <v>16101771</v>
      </c>
      <c r="H1">
        <v>1</v>
      </c>
      <c r="I1" t="s">
        <v>304</v>
      </c>
      <c r="J1" t="s">
        <v>3</v>
      </c>
      <c r="K1" t="s">
        <v>305</v>
      </c>
      <c r="L1">
        <v>1191</v>
      </c>
      <c r="N1">
        <v>1013</v>
      </c>
      <c r="O1" t="s">
        <v>306</v>
      </c>
      <c r="P1" t="s">
        <v>306</v>
      </c>
      <c r="Q1">
        <v>1</v>
      </c>
      <c r="W1">
        <v>0</v>
      </c>
      <c r="X1">
        <v>476480486</v>
      </c>
      <c r="Y1">
        <f>(AT1*1.05)</f>
        <v>2.4990000000000001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2.38</v>
      </c>
      <c r="AU1" t="s">
        <v>19</v>
      </c>
      <c r="AV1">
        <v>1</v>
      </c>
      <c r="AW1">
        <v>2</v>
      </c>
      <c r="AX1">
        <v>90973599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ROUND(AT1*Source!I24*AH1*AL1,2)</f>
        <v>0</v>
      </c>
      <c r="CV1">
        <f>ROUND(Y1*Source!I24,9)</f>
        <v>2.4990000000000001</v>
      </c>
      <c r="CW1">
        <v>0</v>
      </c>
      <c r="CX1">
        <f>ROUND(Y1*Source!I24,9)</f>
        <v>2.4990000000000001</v>
      </c>
      <c r="CY1">
        <f>AD1</f>
        <v>0</v>
      </c>
      <c r="CZ1">
        <f>AH1</f>
        <v>0</v>
      </c>
      <c r="DA1">
        <f>AL1</f>
        <v>1</v>
      </c>
      <c r="DB1">
        <f>ROUND((ROUND(AT1*CZ1,2)*1.05),6)</f>
        <v>0</v>
      </c>
      <c r="DC1">
        <f>ROUND((ROUND(AT1*AG1,2)*1.05),6)</f>
        <v>0</v>
      </c>
      <c r="DD1" t="s">
        <v>3</v>
      </c>
      <c r="DE1" t="s">
        <v>3</v>
      </c>
      <c r="DF1">
        <f t="shared" ref="DF1:DF64" si="0">ROUND(ROUND(AE1,2)*CX1,2)</f>
        <v>0</v>
      </c>
      <c r="DG1">
        <f t="shared" ref="DG1:DG64" si="1">ROUND(ROUND(AF1,2)*CX1,2)</f>
        <v>0</v>
      </c>
      <c r="DH1">
        <f t="shared" ref="DH1:DH64" si="2">ROUND(ROUND(AG1,2)*CX1,2)</f>
        <v>0</v>
      </c>
      <c r="DI1">
        <f t="shared" ref="DI1:DI64" si="3">ROUND(ROUND(AH1,2)*CX1,2)</f>
        <v>0</v>
      </c>
      <c r="DJ1">
        <f>DI1</f>
        <v>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90973531</v>
      </c>
      <c r="C2">
        <v>90973594</v>
      </c>
      <c r="D2">
        <v>90758471</v>
      </c>
      <c r="E2">
        <v>1</v>
      </c>
      <c r="F2">
        <v>1</v>
      </c>
      <c r="G2">
        <v>16101771</v>
      </c>
      <c r="H2">
        <v>2</v>
      </c>
      <c r="I2" t="s">
        <v>307</v>
      </c>
      <c r="J2" t="s">
        <v>308</v>
      </c>
      <c r="K2" t="s">
        <v>309</v>
      </c>
      <c r="L2">
        <v>1368</v>
      </c>
      <c r="N2">
        <v>1011</v>
      </c>
      <c r="O2" t="s">
        <v>197</v>
      </c>
      <c r="P2" t="s">
        <v>197</v>
      </c>
      <c r="Q2">
        <v>1</v>
      </c>
      <c r="W2">
        <v>0</v>
      </c>
      <c r="X2">
        <v>-645154768</v>
      </c>
      <c r="Y2">
        <f>(AT2*1.05)</f>
        <v>0.35700000000000004</v>
      </c>
      <c r="AA2">
        <v>0</v>
      </c>
      <c r="AB2">
        <v>21.28</v>
      </c>
      <c r="AC2">
        <v>0.32</v>
      </c>
      <c r="AD2">
        <v>0</v>
      </c>
      <c r="AE2">
        <v>0</v>
      </c>
      <c r="AF2">
        <v>21.28</v>
      </c>
      <c r="AG2">
        <v>0.32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0.34</v>
      </c>
      <c r="AU2" t="s">
        <v>19</v>
      </c>
      <c r="AV2">
        <v>0</v>
      </c>
      <c r="AW2">
        <v>2</v>
      </c>
      <c r="AX2">
        <v>90973600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f>ROUND(Y2*Source!I24*DO2,9)</f>
        <v>0</v>
      </c>
      <c r="CX2">
        <f>ROUND(Y2*Source!I24,9)</f>
        <v>0.35699999999999998</v>
      </c>
      <c r="CY2">
        <f>AB2</f>
        <v>21.28</v>
      </c>
      <c r="CZ2">
        <f>AF2</f>
        <v>21.28</v>
      </c>
      <c r="DA2">
        <f>AJ2</f>
        <v>1</v>
      </c>
      <c r="DB2">
        <f>ROUND((ROUND(AT2*CZ2,2)*1.05),6)</f>
        <v>7.6020000000000003</v>
      </c>
      <c r="DC2">
        <f>ROUND((ROUND(AT2*AG2,2)*1.05),6)</f>
        <v>0.11550000000000001</v>
      </c>
      <c r="DD2" t="s">
        <v>3</v>
      </c>
      <c r="DE2" t="s">
        <v>3</v>
      </c>
      <c r="DF2">
        <f t="shared" si="0"/>
        <v>0</v>
      </c>
      <c r="DG2">
        <f t="shared" si="1"/>
        <v>7.6</v>
      </c>
      <c r="DH2">
        <f t="shared" si="2"/>
        <v>0.11</v>
      </c>
      <c r="DI2">
        <f t="shared" si="3"/>
        <v>0</v>
      </c>
      <c r="DJ2">
        <f>DG2</f>
        <v>7.6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90973531</v>
      </c>
      <c r="C3">
        <v>90973594</v>
      </c>
      <c r="D3">
        <v>90760495</v>
      </c>
      <c r="E3">
        <v>1</v>
      </c>
      <c r="F3">
        <v>1</v>
      </c>
      <c r="G3">
        <v>16101771</v>
      </c>
      <c r="H3">
        <v>3</v>
      </c>
      <c r="I3" t="s">
        <v>310</v>
      </c>
      <c r="J3" t="s">
        <v>311</v>
      </c>
      <c r="K3" t="s">
        <v>312</v>
      </c>
      <c r="L3">
        <v>1346</v>
      </c>
      <c r="N3">
        <v>1009</v>
      </c>
      <c r="O3" t="s">
        <v>43</v>
      </c>
      <c r="P3" t="s">
        <v>43</v>
      </c>
      <c r="Q3">
        <v>1</v>
      </c>
      <c r="W3">
        <v>0</v>
      </c>
      <c r="X3">
        <v>-8545782</v>
      </c>
      <c r="Y3">
        <f>AT3</f>
        <v>7.0000000000000007E-2</v>
      </c>
      <c r="AA3">
        <v>30.5</v>
      </c>
      <c r="AB3">
        <v>0</v>
      </c>
      <c r="AC3">
        <v>0</v>
      </c>
      <c r="AD3">
        <v>0</v>
      </c>
      <c r="AE3">
        <v>30.5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7.0000000000000007E-2</v>
      </c>
      <c r="AU3" t="s">
        <v>3</v>
      </c>
      <c r="AV3">
        <v>0</v>
      </c>
      <c r="AW3">
        <v>2</v>
      </c>
      <c r="AX3">
        <v>90973601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ROUND(Y3*Source!I24,9)</f>
        <v>7.0000000000000007E-2</v>
      </c>
      <c r="CY3">
        <f>AA3</f>
        <v>30.5</v>
      </c>
      <c r="CZ3">
        <f>AE3</f>
        <v>30.5</v>
      </c>
      <c r="DA3">
        <f>AI3</f>
        <v>1</v>
      </c>
      <c r="DB3">
        <f>ROUND(ROUND(AT3*CZ3,2),6)</f>
        <v>2.14</v>
      </c>
      <c r="DC3">
        <f>ROUND(ROUND(AT3*AG3,2),6)</f>
        <v>0</v>
      </c>
      <c r="DD3" t="s">
        <v>3</v>
      </c>
      <c r="DE3" t="s">
        <v>3</v>
      </c>
      <c r="DF3">
        <f t="shared" si="0"/>
        <v>2.14</v>
      </c>
      <c r="DG3">
        <f t="shared" si="1"/>
        <v>0</v>
      </c>
      <c r="DH3">
        <f t="shared" si="2"/>
        <v>0</v>
      </c>
      <c r="DI3">
        <f t="shared" si="3"/>
        <v>0</v>
      </c>
      <c r="DJ3">
        <f>DF3</f>
        <v>2.14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ROW(Source!A24)</f>
        <v>24</v>
      </c>
      <c r="B4">
        <v>90973531</v>
      </c>
      <c r="C4">
        <v>90973594</v>
      </c>
      <c r="D4">
        <v>90758996</v>
      </c>
      <c r="E4">
        <v>1</v>
      </c>
      <c r="F4">
        <v>1</v>
      </c>
      <c r="G4">
        <v>16101771</v>
      </c>
      <c r="H4">
        <v>3</v>
      </c>
      <c r="I4" t="s">
        <v>25</v>
      </c>
      <c r="J4" t="s">
        <v>28</v>
      </c>
      <c r="K4" t="s">
        <v>26</v>
      </c>
      <c r="L4">
        <v>1339</v>
      </c>
      <c r="N4">
        <v>1007</v>
      </c>
      <c r="O4" t="s">
        <v>27</v>
      </c>
      <c r="P4" t="s">
        <v>27</v>
      </c>
      <c r="Q4">
        <v>1</v>
      </c>
      <c r="W4">
        <v>0</v>
      </c>
      <c r="X4">
        <v>1583636112</v>
      </c>
      <c r="Y4">
        <f>AT4</f>
        <v>35</v>
      </c>
      <c r="AA4">
        <v>137.05000000000001</v>
      </c>
      <c r="AB4">
        <v>0</v>
      </c>
      <c r="AC4">
        <v>0</v>
      </c>
      <c r="AD4">
        <v>0</v>
      </c>
      <c r="AE4">
        <v>137.05000000000001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35</v>
      </c>
      <c r="AU4" t="s">
        <v>3</v>
      </c>
      <c r="AV4">
        <v>0</v>
      </c>
      <c r="AW4">
        <v>1</v>
      </c>
      <c r="AX4">
        <v>-1</v>
      </c>
      <c r="AY4">
        <v>0</v>
      </c>
      <c r="AZ4">
        <v>0</v>
      </c>
      <c r="BA4" t="s">
        <v>3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v>0</v>
      </c>
      <c r="CX4">
        <f>ROUND(Y4*Source!I24,9)</f>
        <v>35</v>
      </c>
      <c r="CY4">
        <f>AA4</f>
        <v>137.05000000000001</v>
      </c>
      <c r="CZ4">
        <f>AE4</f>
        <v>137.05000000000001</v>
      </c>
      <c r="DA4">
        <f>AI4</f>
        <v>1</v>
      </c>
      <c r="DB4">
        <f>ROUND(ROUND(AT4*CZ4,2),6)</f>
        <v>4796.75</v>
      </c>
      <c r="DC4">
        <f>ROUND(ROUND(AT4*AG4,2),6)</f>
        <v>0</v>
      </c>
      <c r="DD4" t="s">
        <v>3</v>
      </c>
      <c r="DE4" t="s">
        <v>3</v>
      </c>
      <c r="DF4">
        <f t="shared" si="0"/>
        <v>4796.75</v>
      </c>
      <c r="DG4">
        <f t="shared" si="1"/>
        <v>0</v>
      </c>
      <c r="DH4">
        <f t="shared" si="2"/>
        <v>0</v>
      </c>
      <c r="DI4">
        <f t="shared" si="3"/>
        <v>0</v>
      </c>
      <c r="DJ4">
        <f>DF4</f>
        <v>4796.75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ROW(Source!A26)</f>
        <v>26</v>
      </c>
      <c r="B5">
        <v>90973531</v>
      </c>
      <c r="C5">
        <v>90973603</v>
      </c>
      <c r="D5">
        <v>90756819</v>
      </c>
      <c r="E5">
        <v>16101771</v>
      </c>
      <c r="F5">
        <v>1</v>
      </c>
      <c r="G5">
        <v>16101771</v>
      </c>
      <c r="H5">
        <v>1</v>
      </c>
      <c r="I5" t="s">
        <v>304</v>
      </c>
      <c r="J5" t="s">
        <v>3</v>
      </c>
      <c r="K5" t="s">
        <v>305</v>
      </c>
      <c r="L5">
        <v>1191</v>
      </c>
      <c r="N5">
        <v>1013</v>
      </c>
      <c r="O5" t="s">
        <v>306</v>
      </c>
      <c r="P5" t="s">
        <v>306</v>
      </c>
      <c r="Q5">
        <v>1</v>
      </c>
      <c r="W5">
        <v>0</v>
      </c>
      <c r="X5">
        <v>476480486</v>
      </c>
      <c r="Y5">
        <f>(AT5*1.05)</f>
        <v>1.9530000000000003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1.86</v>
      </c>
      <c r="AU5" t="s">
        <v>19</v>
      </c>
      <c r="AV5">
        <v>1</v>
      </c>
      <c r="AW5">
        <v>2</v>
      </c>
      <c r="AX5">
        <v>90973608</v>
      </c>
      <c r="AY5">
        <v>1</v>
      </c>
      <c r="AZ5">
        <v>0</v>
      </c>
      <c r="BA5">
        <v>4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ROUND(AT5*Source!I26*AH5*AL5,2)</f>
        <v>0</v>
      </c>
      <c r="CV5">
        <f>ROUND(Y5*Source!I26,9)</f>
        <v>1.9530000000000001</v>
      </c>
      <c r="CW5">
        <v>0</v>
      </c>
      <c r="CX5">
        <f>ROUND(Y5*Source!I26,9)</f>
        <v>1.9530000000000001</v>
      </c>
      <c r="CY5">
        <f>AD5</f>
        <v>0</v>
      </c>
      <c r="CZ5">
        <f>AH5</f>
        <v>0</v>
      </c>
      <c r="DA5">
        <f>AL5</f>
        <v>1</v>
      </c>
      <c r="DB5">
        <f>ROUND((ROUND(AT5*CZ5,2)*1.05),6)</f>
        <v>0</v>
      </c>
      <c r="DC5">
        <f>ROUND((ROUND(AT5*AG5,2)*1.05),6)</f>
        <v>0</v>
      </c>
      <c r="DD5" t="s">
        <v>3</v>
      </c>
      <c r="DE5" t="s">
        <v>3</v>
      </c>
      <c r="DF5">
        <f t="shared" si="0"/>
        <v>0</v>
      </c>
      <c r="DG5">
        <f t="shared" si="1"/>
        <v>0</v>
      </c>
      <c r="DH5">
        <f t="shared" si="2"/>
        <v>0</v>
      </c>
      <c r="DI5">
        <f t="shared" si="3"/>
        <v>0</v>
      </c>
      <c r="DJ5">
        <f>DI5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ROW(Source!A26)</f>
        <v>26</v>
      </c>
      <c r="B6">
        <v>90973531</v>
      </c>
      <c r="C6">
        <v>90973603</v>
      </c>
      <c r="D6">
        <v>90758471</v>
      </c>
      <c r="E6">
        <v>1</v>
      </c>
      <c r="F6">
        <v>1</v>
      </c>
      <c r="G6">
        <v>16101771</v>
      </c>
      <c r="H6">
        <v>2</v>
      </c>
      <c r="I6" t="s">
        <v>307</v>
      </c>
      <c r="J6" t="s">
        <v>308</v>
      </c>
      <c r="K6" t="s">
        <v>309</v>
      </c>
      <c r="L6">
        <v>1368</v>
      </c>
      <c r="N6">
        <v>1011</v>
      </c>
      <c r="O6" t="s">
        <v>197</v>
      </c>
      <c r="P6" t="s">
        <v>197</v>
      </c>
      <c r="Q6">
        <v>1</v>
      </c>
      <c r="W6">
        <v>0</v>
      </c>
      <c r="X6">
        <v>-645154768</v>
      </c>
      <c r="Y6">
        <f>(AT6*1.05)</f>
        <v>0.17850000000000002</v>
      </c>
      <c r="AA6">
        <v>0</v>
      </c>
      <c r="AB6">
        <v>21.28</v>
      </c>
      <c r="AC6">
        <v>0.32</v>
      </c>
      <c r="AD6">
        <v>0</v>
      </c>
      <c r="AE6">
        <v>0</v>
      </c>
      <c r="AF6">
        <v>21.28</v>
      </c>
      <c r="AG6">
        <v>0.32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0.17</v>
      </c>
      <c r="AU6" t="s">
        <v>19</v>
      </c>
      <c r="AV6">
        <v>0</v>
      </c>
      <c r="AW6">
        <v>2</v>
      </c>
      <c r="AX6">
        <v>90973609</v>
      </c>
      <c r="AY6">
        <v>1</v>
      </c>
      <c r="AZ6">
        <v>0</v>
      </c>
      <c r="BA6">
        <v>5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ROUND(Y6*Source!I26*DO6,9)</f>
        <v>0</v>
      </c>
      <c r="CX6">
        <f>ROUND(Y6*Source!I26,9)</f>
        <v>0.17849999999999999</v>
      </c>
      <c r="CY6">
        <f>AB6</f>
        <v>21.28</v>
      </c>
      <c r="CZ6">
        <f>AF6</f>
        <v>21.28</v>
      </c>
      <c r="DA6">
        <f>AJ6</f>
        <v>1</v>
      </c>
      <c r="DB6">
        <f>ROUND((ROUND(AT6*CZ6,2)*1.05),6)</f>
        <v>3.8010000000000002</v>
      </c>
      <c r="DC6">
        <f>ROUND((ROUND(AT6*AG6,2)*1.05),6)</f>
        <v>5.2499999999999998E-2</v>
      </c>
      <c r="DD6" t="s">
        <v>3</v>
      </c>
      <c r="DE6" t="s">
        <v>3</v>
      </c>
      <c r="DF6">
        <f t="shared" si="0"/>
        <v>0</v>
      </c>
      <c r="DG6">
        <f t="shared" si="1"/>
        <v>3.8</v>
      </c>
      <c r="DH6">
        <f t="shared" si="2"/>
        <v>0.06</v>
      </c>
      <c r="DI6">
        <f t="shared" si="3"/>
        <v>0</v>
      </c>
      <c r="DJ6">
        <f>DG6</f>
        <v>3.8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ROW(Source!A26)</f>
        <v>26</v>
      </c>
      <c r="B7">
        <v>90973531</v>
      </c>
      <c r="C7">
        <v>90973603</v>
      </c>
      <c r="D7">
        <v>90760495</v>
      </c>
      <c r="E7">
        <v>1</v>
      </c>
      <c r="F7">
        <v>1</v>
      </c>
      <c r="G7">
        <v>16101771</v>
      </c>
      <c r="H7">
        <v>3</v>
      </c>
      <c r="I7" t="s">
        <v>310</v>
      </c>
      <c r="J7" t="s">
        <v>311</v>
      </c>
      <c r="K7" t="s">
        <v>312</v>
      </c>
      <c r="L7">
        <v>1346</v>
      </c>
      <c r="N7">
        <v>1009</v>
      </c>
      <c r="O7" t="s">
        <v>43</v>
      </c>
      <c r="P7" t="s">
        <v>43</v>
      </c>
      <c r="Q7">
        <v>1</v>
      </c>
      <c r="W7">
        <v>0</v>
      </c>
      <c r="X7">
        <v>-8545782</v>
      </c>
      <c r="Y7">
        <f>AT7</f>
        <v>0.03</v>
      </c>
      <c r="AA7">
        <v>30.5</v>
      </c>
      <c r="AB7">
        <v>0</v>
      </c>
      <c r="AC7">
        <v>0</v>
      </c>
      <c r="AD7">
        <v>0</v>
      </c>
      <c r="AE7">
        <v>30.5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0.03</v>
      </c>
      <c r="AU7" t="s">
        <v>3</v>
      </c>
      <c r="AV7">
        <v>0</v>
      </c>
      <c r="AW7">
        <v>2</v>
      </c>
      <c r="AX7">
        <v>90973610</v>
      </c>
      <c r="AY7">
        <v>1</v>
      </c>
      <c r="AZ7">
        <v>0</v>
      </c>
      <c r="BA7">
        <v>6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ROUND(Y7*Source!I26,9)</f>
        <v>0.03</v>
      </c>
      <c r="CY7">
        <f>AA7</f>
        <v>30.5</v>
      </c>
      <c r="CZ7">
        <f>AE7</f>
        <v>30.5</v>
      </c>
      <c r="DA7">
        <f>AI7</f>
        <v>1</v>
      </c>
      <c r="DB7">
        <f>ROUND(ROUND(AT7*CZ7,2),6)</f>
        <v>0.92</v>
      </c>
      <c r="DC7">
        <f>ROUND(ROUND(AT7*AG7,2),6)</f>
        <v>0</v>
      </c>
      <c r="DD7" t="s">
        <v>3</v>
      </c>
      <c r="DE7" t="s">
        <v>3</v>
      </c>
      <c r="DF7">
        <f t="shared" si="0"/>
        <v>0.92</v>
      </c>
      <c r="DG7">
        <f t="shared" si="1"/>
        <v>0</v>
      </c>
      <c r="DH7">
        <f t="shared" si="2"/>
        <v>0</v>
      </c>
      <c r="DI7">
        <f t="shared" si="3"/>
        <v>0</v>
      </c>
      <c r="DJ7">
        <f>DF7</f>
        <v>0.92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ROW(Source!A26)</f>
        <v>26</v>
      </c>
      <c r="B8">
        <v>90973531</v>
      </c>
      <c r="C8">
        <v>90973603</v>
      </c>
      <c r="D8">
        <v>90758996</v>
      </c>
      <c r="E8">
        <v>1</v>
      </c>
      <c r="F8">
        <v>1</v>
      </c>
      <c r="G8">
        <v>16101771</v>
      </c>
      <c r="H8">
        <v>3</v>
      </c>
      <c r="I8" t="s">
        <v>25</v>
      </c>
      <c r="J8" t="s">
        <v>28</v>
      </c>
      <c r="K8" t="s">
        <v>26</v>
      </c>
      <c r="L8">
        <v>1339</v>
      </c>
      <c r="N8">
        <v>1007</v>
      </c>
      <c r="O8" t="s">
        <v>27</v>
      </c>
      <c r="P8" t="s">
        <v>27</v>
      </c>
      <c r="Q8">
        <v>1</v>
      </c>
      <c r="W8">
        <v>0</v>
      </c>
      <c r="X8">
        <v>1583636112</v>
      </c>
      <c r="Y8">
        <f>AT8</f>
        <v>35</v>
      </c>
      <c r="AA8">
        <v>137.05000000000001</v>
      </c>
      <c r="AB8">
        <v>0</v>
      </c>
      <c r="AC8">
        <v>0</v>
      </c>
      <c r="AD8">
        <v>0</v>
      </c>
      <c r="AE8">
        <v>137.05000000000001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0</v>
      </c>
      <c r="AN8">
        <v>0</v>
      </c>
      <c r="AO8">
        <v>0</v>
      </c>
      <c r="AP8">
        <v>1</v>
      </c>
      <c r="AQ8">
        <v>0</v>
      </c>
      <c r="AR8">
        <v>0</v>
      </c>
      <c r="AS8" t="s">
        <v>3</v>
      </c>
      <c r="AT8">
        <v>35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ROUND(Y8*Source!I26,9)</f>
        <v>35</v>
      </c>
      <c r="CY8">
        <f>AA8</f>
        <v>137.05000000000001</v>
      </c>
      <c r="CZ8">
        <f>AE8</f>
        <v>137.05000000000001</v>
      </c>
      <c r="DA8">
        <f>AI8</f>
        <v>1</v>
      </c>
      <c r="DB8">
        <f>ROUND(ROUND(AT8*CZ8,2),6)</f>
        <v>4796.75</v>
      </c>
      <c r="DC8">
        <f>ROUND(ROUND(AT8*AG8,2),6)</f>
        <v>0</v>
      </c>
      <c r="DD8" t="s">
        <v>3</v>
      </c>
      <c r="DE8" t="s">
        <v>3</v>
      </c>
      <c r="DF8">
        <f t="shared" si="0"/>
        <v>4796.75</v>
      </c>
      <c r="DG8">
        <f t="shared" si="1"/>
        <v>0</v>
      </c>
      <c r="DH8">
        <f t="shared" si="2"/>
        <v>0</v>
      </c>
      <c r="DI8">
        <f t="shared" si="3"/>
        <v>0</v>
      </c>
      <c r="DJ8">
        <f>DF8</f>
        <v>4796.75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ROW(Source!A28)</f>
        <v>28</v>
      </c>
      <c r="B9">
        <v>90973531</v>
      </c>
      <c r="C9">
        <v>90973612</v>
      </c>
      <c r="D9">
        <v>90756819</v>
      </c>
      <c r="E9">
        <v>16101771</v>
      </c>
      <c r="F9">
        <v>1</v>
      </c>
      <c r="G9">
        <v>16101771</v>
      </c>
      <c r="H9">
        <v>1</v>
      </c>
      <c r="I9" t="s">
        <v>304</v>
      </c>
      <c r="J9" t="s">
        <v>3</v>
      </c>
      <c r="K9" t="s">
        <v>305</v>
      </c>
      <c r="L9">
        <v>1191</v>
      </c>
      <c r="N9">
        <v>1013</v>
      </c>
      <c r="O9" t="s">
        <v>306</v>
      </c>
      <c r="P9" t="s">
        <v>306</v>
      </c>
      <c r="Q9">
        <v>1</v>
      </c>
      <c r="W9">
        <v>0</v>
      </c>
      <c r="X9">
        <v>476480486</v>
      </c>
      <c r="Y9">
        <f>(AT9*1.05)</f>
        <v>0.96600000000000008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0.92</v>
      </c>
      <c r="AU9" t="s">
        <v>19</v>
      </c>
      <c r="AV9">
        <v>1</v>
      </c>
      <c r="AW9">
        <v>2</v>
      </c>
      <c r="AX9">
        <v>90973615</v>
      </c>
      <c r="AY9">
        <v>1</v>
      </c>
      <c r="AZ9">
        <v>0</v>
      </c>
      <c r="BA9">
        <v>7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ROUND(AT9*Source!I28*AH9*AL9,2)</f>
        <v>0</v>
      </c>
      <c r="CV9">
        <f>ROUND(Y9*Source!I28,9)</f>
        <v>0.96599999999999997</v>
      </c>
      <c r="CW9">
        <v>0</v>
      </c>
      <c r="CX9">
        <f>ROUND(Y9*Source!I28,9)</f>
        <v>0.96599999999999997</v>
      </c>
      <c r="CY9">
        <f>AD9</f>
        <v>0</v>
      </c>
      <c r="CZ9">
        <f>AH9</f>
        <v>0</v>
      </c>
      <c r="DA9">
        <f>AL9</f>
        <v>1</v>
      </c>
      <c r="DB9">
        <f>ROUND((ROUND(AT9*CZ9,2)*1.05),6)</f>
        <v>0</v>
      </c>
      <c r="DC9">
        <f>ROUND((ROUND(AT9*AG9,2)*1.05),6)</f>
        <v>0</v>
      </c>
      <c r="DD9" t="s">
        <v>3</v>
      </c>
      <c r="DE9" t="s">
        <v>3</v>
      </c>
      <c r="DF9">
        <f t="shared" si="0"/>
        <v>0</v>
      </c>
      <c r="DG9">
        <f t="shared" si="1"/>
        <v>0</v>
      </c>
      <c r="DH9">
        <f t="shared" si="2"/>
        <v>0</v>
      </c>
      <c r="DI9">
        <f t="shared" si="3"/>
        <v>0</v>
      </c>
      <c r="DJ9">
        <f>DI9</f>
        <v>0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ROW(Source!A28)</f>
        <v>28</v>
      </c>
      <c r="B10">
        <v>90973531</v>
      </c>
      <c r="C10">
        <v>90973612</v>
      </c>
      <c r="D10">
        <v>90760495</v>
      </c>
      <c r="E10">
        <v>1</v>
      </c>
      <c r="F10">
        <v>1</v>
      </c>
      <c r="G10">
        <v>16101771</v>
      </c>
      <c r="H10">
        <v>3</v>
      </c>
      <c r="I10" t="s">
        <v>310</v>
      </c>
      <c r="J10" t="s">
        <v>311</v>
      </c>
      <c r="K10" t="s">
        <v>312</v>
      </c>
      <c r="L10">
        <v>1346</v>
      </c>
      <c r="N10">
        <v>1009</v>
      </c>
      <c r="O10" t="s">
        <v>43</v>
      </c>
      <c r="P10" t="s">
        <v>43</v>
      </c>
      <c r="Q10">
        <v>1</v>
      </c>
      <c r="W10">
        <v>0</v>
      </c>
      <c r="X10">
        <v>-8545782</v>
      </c>
      <c r="Y10">
        <f>AT10</f>
        <v>0.02</v>
      </c>
      <c r="AA10">
        <v>30.5</v>
      </c>
      <c r="AB10">
        <v>0</v>
      </c>
      <c r="AC10">
        <v>0</v>
      </c>
      <c r="AD10">
        <v>0</v>
      </c>
      <c r="AE10">
        <v>30.5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0.02</v>
      </c>
      <c r="AU10" t="s">
        <v>3</v>
      </c>
      <c r="AV10">
        <v>0</v>
      </c>
      <c r="AW10">
        <v>2</v>
      </c>
      <c r="AX10">
        <v>90973616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ROUND(Y10*Source!I28,9)</f>
        <v>0.02</v>
      </c>
      <c r="CY10">
        <f>AA10</f>
        <v>30.5</v>
      </c>
      <c r="CZ10">
        <f>AE10</f>
        <v>30.5</v>
      </c>
      <c r="DA10">
        <f>AI10</f>
        <v>1</v>
      </c>
      <c r="DB10">
        <f>ROUND(ROUND(AT10*CZ10,2),6)</f>
        <v>0.61</v>
      </c>
      <c r="DC10">
        <f>ROUND(ROUND(AT10*AG10,2),6)</f>
        <v>0</v>
      </c>
      <c r="DD10" t="s">
        <v>3</v>
      </c>
      <c r="DE10" t="s">
        <v>3</v>
      </c>
      <c r="DF10">
        <f t="shared" si="0"/>
        <v>0.61</v>
      </c>
      <c r="DG10">
        <f t="shared" si="1"/>
        <v>0</v>
      </c>
      <c r="DH10">
        <f t="shared" si="2"/>
        <v>0</v>
      </c>
      <c r="DI10">
        <f t="shared" si="3"/>
        <v>0</v>
      </c>
      <c r="DJ10">
        <f>DF10</f>
        <v>0.61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ROW(Source!A29)</f>
        <v>29</v>
      </c>
      <c r="B11">
        <v>90973531</v>
      </c>
      <c r="C11">
        <v>90973617</v>
      </c>
      <c r="D11">
        <v>90756819</v>
      </c>
      <c r="E11">
        <v>16101771</v>
      </c>
      <c r="F11">
        <v>1</v>
      </c>
      <c r="G11">
        <v>16101771</v>
      </c>
      <c r="H11">
        <v>1</v>
      </c>
      <c r="I11" t="s">
        <v>304</v>
      </c>
      <c r="J11" t="s">
        <v>3</v>
      </c>
      <c r="K11" t="s">
        <v>305</v>
      </c>
      <c r="L11">
        <v>1191</v>
      </c>
      <c r="N11">
        <v>1013</v>
      </c>
      <c r="O11" t="s">
        <v>306</v>
      </c>
      <c r="P11" t="s">
        <v>306</v>
      </c>
      <c r="Q11">
        <v>1</v>
      </c>
      <c r="W11">
        <v>0</v>
      </c>
      <c r="X11">
        <v>476480486</v>
      </c>
      <c r="Y11">
        <f>(AT11*1.05)</f>
        <v>0.94500000000000006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0.9</v>
      </c>
      <c r="AU11" t="s">
        <v>19</v>
      </c>
      <c r="AV11">
        <v>1</v>
      </c>
      <c r="AW11">
        <v>2</v>
      </c>
      <c r="AX11">
        <v>90973620</v>
      </c>
      <c r="AY11">
        <v>1</v>
      </c>
      <c r="AZ11">
        <v>0</v>
      </c>
      <c r="BA11">
        <v>9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ROUND(AT11*Source!I29*AH11*AL11,2)</f>
        <v>0</v>
      </c>
      <c r="CV11">
        <f>ROUND(Y11*Source!I29,9)</f>
        <v>0.94499999999999995</v>
      </c>
      <c r="CW11">
        <v>0</v>
      </c>
      <c r="CX11">
        <f>ROUND(Y11*Source!I29,9)</f>
        <v>0.94499999999999995</v>
      </c>
      <c r="CY11">
        <f>AD11</f>
        <v>0</v>
      </c>
      <c r="CZ11">
        <f>AH11</f>
        <v>0</v>
      </c>
      <c r="DA11">
        <f>AL11</f>
        <v>1</v>
      </c>
      <c r="DB11">
        <f>ROUND((ROUND(AT11*CZ11,2)*1.05),6)</f>
        <v>0</v>
      </c>
      <c r="DC11">
        <f>ROUND((ROUND(AT11*AG11,2)*1.05),6)</f>
        <v>0</v>
      </c>
      <c r="DD11" t="s">
        <v>3</v>
      </c>
      <c r="DE11" t="s">
        <v>3</v>
      </c>
      <c r="DF11">
        <f t="shared" si="0"/>
        <v>0</v>
      </c>
      <c r="DG11">
        <f t="shared" si="1"/>
        <v>0</v>
      </c>
      <c r="DH11">
        <f t="shared" si="2"/>
        <v>0</v>
      </c>
      <c r="DI11">
        <f t="shared" si="3"/>
        <v>0</v>
      </c>
      <c r="DJ11">
        <f>DI11</f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ROW(Source!A29)</f>
        <v>29</v>
      </c>
      <c r="B12">
        <v>90973531</v>
      </c>
      <c r="C12">
        <v>90973617</v>
      </c>
      <c r="D12">
        <v>90758998</v>
      </c>
      <c r="E12">
        <v>1</v>
      </c>
      <c r="F12">
        <v>1</v>
      </c>
      <c r="G12">
        <v>16101771</v>
      </c>
      <c r="H12">
        <v>3</v>
      </c>
      <c r="I12" t="s">
        <v>41</v>
      </c>
      <c r="J12" t="s">
        <v>44</v>
      </c>
      <c r="K12" t="s">
        <v>42</v>
      </c>
      <c r="L12">
        <v>1346</v>
      </c>
      <c r="N12">
        <v>1009</v>
      </c>
      <c r="O12" t="s">
        <v>43</v>
      </c>
      <c r="P12" t="s">
        <v>43</v>
      </c>
      <c r="Q12">
        <v>1</v>
      </c>
      <c r="W12">
        <v>0</v>
      </c>
      <c r="X12">
        <v>930069253</v>
      </c>
      <c r="Y12">
        <f>AT12</f>
        <v>6</v>
      </c>
      <c r="AA12">
        <v>878.99</v>
      </c>
      <c r="AB12">
        <v>0</v>
      </c>
      <c r="AC12">
        <v>0</v>
      </c>
      <c r="AD12">
        <v>0</v>
      </c>
      <c r="AE12">
        <v>878.99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1</v>
      </c>
      <c r="AQ12">
        <v>0</v>
      </c>
      <c r="AR12">
        <v>0</v>
      </c>
      <c r="AS12" t="s">
        <v>3</v>
      </c>
      <c r="AT12">
        <v>6</v>
      </c>
      <c r="AU12" t="s">
        <v>3</v>
      </c>
      <c r="AV12">
        <v>0</v>
      </c>
      <c r="AW12">
        <v>1</v>
      </c>
      <c r="AX12">
        <v>-1</v>
      </c>
      <c r="AY12">
        <v>0</v>
      </c>
      <c r="AZ12">
        <v>0</v>
      </c>
      <c r="BA12" t="s"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ROUND(Y12*Source!I29,9)</f>
        <v>6</v>
      </c>
      <c r="CY12">
        <f>AA12</f>
        <v>878.99</v>
      </c>
      <c r="CZ12">
        <f>AE12</f>
        <v>878.99</v>
      </c>
      <c r="DA12">
        <f>AI12</f>
        <v>1</v>
      </c>
      <c r="DB12">
        <f>ROUND(ROUND(AT12*CZ12,2),6)</f>
        <v>5273.94</v>
      </c>
      <c r="DC12">
        <f>ROUND(ROUND(AT12*AG12,2),6)</f>
        <v>0</v>
      </c>
      <c r="DD12" t="s">
        <v>3</v>
      </c>
      <c r="DE12" t="s">
        <v>3</v>
      </c>
      <c r="DF12">
        <f t="shared" si="0"/>
        <v>5273.94</v>
      </c>
      <c r="DG12">
        <f t="shared" si="1"/>
        <v>0</v>
      </c>
      <c r="DH12">
        <f t="shared" si="2"/>
        <v>0</v>
      </c>
      <c r="DI12">
        <f t="shared" si="3"/>
        <v>0</v>
      </c>
      <c r="DJ12">
        <f>DF12</f>
        <v>5273.94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ROW(Source!A31)</f>
        <v>31</v>
      </c>
      <c r="B13">
        <v>90973531</v>
      </c>
      <c r="C13">
        <v>90973623</v>
      </c>
      <c r="D13">
        <v>90756819</v>
      </c>
      <c r="E13">
        <v>16101771</v>
      </c>
      <c r="F13">
        <v>1</v>
      </c>
      <c r="G13">
        <v>16101771</v>
      </c>
      <c r="H13">
        <v>1</v>
      </c>
      <c r="I13" t="s">
        <v>304</v>
      </c>
      <c r="J13" t="s">
        <v>3</v>
      </c>
      <c r="K13" t="s">
        <v>305</v>
      </c>
      <c r="L13">
        <v>1191</v>
      </c>
      <c r="N13">
        <v>1013</v>
      </c>
      <c r="O13" t="s">
        <v>306</v>
      </c>
      <c r="P13" t="s">
        <v>306</v>
      </c>
      <c r="Q13">
        <v>1</v>
      </c>
      <c r="W13">
        <v>0</v>
      </c>
      <c r="X13">
        <v>476480486</v>
      </c>
      <c r="Y13">
        <f>(AT13*1.05)</f>
        <v>38.85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37</v>
      </c>
      <c r="AU13" t="s">
        <v>19</v>
      </c>
      <c r="AV13">
        <v>1</v>
      </c>
      <c r="AW13">
        <v>2</v>
      </c>
      <c r="AX13">
        <v>90973633</v>
      </c>
      <c r="AY13">
        <v>1</v>
      </c>
      <c r="AZ13">
        <v>0</v>
      </c>
      <c r="BA13">
        <v>11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ROUND(AT13*Source!I31*AH13*AL13,2)</f>
        <v>0</v>
      </c>
      <c r="CV13">
        <f>ROUND(Y13*Source!I31,9)</f>
        <v>38.85</v>
      </c>
      <c r="CW13">
        <v>0</v>
      </c>
      <c r="CX13">
        <f>ROUND(Y13*Source!I31,9)</f>
        <v>38.85</v>
      </c>
      <c r="CY13">
        <f>AD13</f>
        <v>0</v>
      </c>
      <c r="CZ13">
        <f>AH13</f>
        <v>0</v>
      </c>
      <c r="DA13">
        <f>AL13</f>
        <v>1</v>
      </c>
      <c r="DB13">
        <f>ROUND((ROUND(AT13*CZ13,2)*1.05),6)</f>
        <v>0</v>
      </c>
      <c r="DC13">
        <f>ROUND((ROUND(AT13*AG13,2)*1.05),6)</f>
        <v>0</v>
      </c>
      <c r="DD13" t="s">
        <v>3</v>
      </c>
      <c r="DE13" t="s">
        <v>3</v>
      </c>
      <c r="DF13">
        <f t="shared" si="0"/>
        <v>0</v>
      </c>
      <c r="DG13">
        <f t="shared" si="1"/>
        <v>0</v>
      </c>
      <c r="DH13">
        <f t="shared" si="2"/>
        <v>0</v>
      </c>
      <c r="DI13">
        <f t="shared" si="3"/>
        <v>0</v>
      </c>
      <c r="DJ13">
        <f>DI13</f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ROW(Source!A31)</f>
        <v>31</v>
      </c>
      <c r="B14">
        <v>90973531</v>
      </c>
      <c r="C14">
        <v>90973623</v>
      </c>
      <c r="D14">
        <v>90759750</v>
      </c>
      <c r="E14">
        <v>1</v>
      </c>
      <c r="F14">
        <v>1</v>
      </c>
      <c r="G14">
        <v>16101771</v>
      </c>
      <c r="H14">
        <v>3</v>
      </c>
      <c r="I14" t="s">
        <v>313</v>
      </c>
      <c r="J14" t="s">
        <v>314</v>
      </c>
      <c r="K14" t="s">
        <v>315</v>
      </c>
      <c r="L14">
        <v>1348</v>
      </c>
      <c r="N14">
        <v>1009</v>
      </c>
      <c r="O14" t="s">
        <v>158</v>
      </c>
      <c r="P14" t="s">
        <v>158</v>
      </c>
      <c r="Q14">
        <v>1000</v>
      </c>
      <c r="W14">
        <v>0</v>
      </c>
      <c r="X14">
        <v>-496941986</v>
      </c>
      <c r="Y14">
        <f t="shared" ref="Y14:Y21" si="4">AT14</f>
        <v>5.9999999999999995E-4</v>
      </c>
      <c r="AA14">
        <v>153824.85</v>
      </c>
      <c r="AB14">
        <v>0</v>
      </c>
      <c r="AC14">
        <v>0</v>
      </c>
      <c r="AD14">
        <v>0</v>
      </c>
      <c r="AE14">
        <v>153824.85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5.9999999999999995E-4</v>
      </c>
      <c r="AU14" t="s">
        <v>3</v>
      </c>
      <c r="AV14">
        <v>0</v>
      </c>
      <c r="AW14">
        <v>2</v>
      </c>
      <c r="AX14">
        <v>90973634</v>
      </c>
      <c r="AY14">
        <v>1</v>
      </c>
      <c r="AZ14">
        <v>0</v>
      </c>
      <c r="BA14"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ROUND(Y14*Source!I31,9)</f>
        <v>5.9999999999999995E-4</v>
      </c>
      <c r="CY14">
        <f t="shared" ref="CY14:CY21" si="5">AA14</f>
        <v>153824.85</v>
      </c>
      <c r="CZ14">
        <f t="shared" ref="CZ14:CZ21" si="6">AE14</f>
        <v>153824.85</v>
      </c>
      <c r="DA14">
        <f t="shared" ref="DA14:DA21" si="7">AI14</f>
        <v>1</v>
      </c>
      <c r="DB14">
        <f t="shared" ref="DB14:DB21" si="8">ROUND(ROUND(AT14*CZ14,2),6)</f>
        <v>92.29</v>
      </c>
      <c r="DC14">
        <f t="shared" ref="DC14:DC21" si="9">ROUND(ROUND(AT14*AG14,2),6)</f>
        <v>0</v>
      </c>
      <c r="DD14" t="s">
        <v>3</v>
      </c>
      <c r="DE14" t="s">
        <v>3</v>
      </c>
      <c r="DF14">
        <f t="shared" si="0"/>
        <v>92.29</v>
      </c>
      <c r="DG14">
        <f t="shared" si="1"/>
        <v>0</v>
      </c>
      <c r="DH14">
        <f t="shared" si="2"/>
        <v>0</v>
      </c>
      <c r="DI14">
        <f t="shared" si="3"/>
        <v>0</v>
      </c>
      <c r="DJ14">
        <f t="shared" ref="DJ14:DJ21" si="10">DF14</f>
        <v>92.29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ROW(Source!A31)</f>
        <v>31</v>
      </c>
      <c r="B15">
        <v>90973531</v>
      </c>
      <c r="C15">
        <v>90973623</v>
      </c>
      <c r="D15">
        <v>90760584</v>
      </c>
      <c r="E15">
        <v>1</v>
      </c>
      <c r="F15">
        <v>1</v>
      </c>
      <c r="G15">
        <v>16101771</v>
      </c>
      <c r="H15">
        <v>3</v>
      </c>
      <c r="I15" t="s">
        <v>316</v>
      </c>
      <c r="J15" t="s">
        <v>317</v>
      </c>
      <c r="K15" t="s">
        <v>318</v>
      </c>
      <c r="L15">
        <v>1348</v>
      </c>
      <c r="N15">
        <v>1009</v>
      </c>
      <c r="O15" t="s">
        <v>158</v>
      </c>
      <c r="P15" t="s">
        <v>158</v>
      </c>
      <c r="Q15">
        <v>1000</v>
      </c>
      <c r="W15">
        <v>0</v>
      </c>
      <c r="X15">
        <v>1639876342</v>
      </c>
      <c r="Y15">
        <f t="shared" si="4"/>
        <v>4.0000000000000002E-4</v>
      </c>
      <c r="AA15">
        <v>213306.14</v>
      </c>
      <c r="AB15">
        <v>0</v>
      </c>
      <c r="AC15">
        <v>0</v>
      </c>
      <c r="AD15">
        <v>0</v>
      </c>
      <c r="AE15">
        <v>213306.14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4.0000000000000002E-4</v>
      </c>
      <c r="AU15" t="s">
        <v>3</v>
      </c>
      <c r="AV15">
        <v>0</v>
      </c>
      <c r="AW15">
        <v>2</v>
      </c>
      <c r="AX15">
        <v>90973635</v>
      </c>
      <c r="AY15">
        <v>1</v>
      </c>
      <c r="AZ15">
        <v>0</v>
      </c>
      <c r="BA15">
        <v>13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ROUND(Y15*Source!I31,9)</f>
        <v>4.0000000000000002E-4</v>
      </c>
      <c r="CY15">
        <f t="shared" si="5"/>
        <v>213306.14</v>
      </c>
      <c r="CZ15">
        <f t="shared" si="6"/>
        <v>213306.14</v>
      </c>
      <c r="DA15">
        <f t="shared" si="7"/>
        <v>1</v>
      </c>
      <c r="DB15">
        <f t="shared" si="8"/>
        <v>85.32</v>
      </c>
      <c r="DC15">
        <f t="shared" si="9"/>
        <v>0</v>
      </c>
      <c r="DD15" t="s">
        <v>3</v>
      </c>
      <c r="DE15" t="s">
        <v>3</v>
      </c>
      <c r="DF15">
        <f t="shared" si="0"/>
        <v>85.32</v>
      </c>
      <c r="DG15">
        <f t="shared" si="1"/>
        <v>0</v>
      </c>
      <c r="DH15">
        <f t="shared" si="2"/>
        <v>0</v>
      </c>
      <c r="DI15">
        <f t="shared" si="3"/>
        <v>0</v>
      </c>
      <c r="DJ15">
        <f t="shared" si="10"/>
        <v>85.32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ROW(Source!A31)</f>
        <v>31</v>
      </c>
      <c r="B16">
        <v>90973531</v>
      </c>
      <c r="C16">
        <v>90973623</v>
      </c>
      <c r="D16">
        <v>90758951</v>
      </c>
      <c r="E16">
        <v>1</v>
      </c>
      <c r="F16">
        <v>1</v>
      </c>
      <c r="G16">
        <v>16101771</v>
      </c>
      <c r="H16">
        <v>3</v>
      </c>
      <c r="I16" t="s">
        <v>319</v>
      </c>
      <c r="J16" t="s">
        <v>320</v>
      </c>
      <c r="K16" t="s">
        <v>321</v>
      </c>
      <c r="L16">
        <v>1339</v>
      </c>
      <c r="N16">
        <v>1007</v>
      </c>
      <c r="O16" t="s">
        <v>27</v>
      </c>
      <c r="P16" t="s">
        <v>27</v>
      </c>
      <c r="Q16">
        <v>1</v>
      </c>
      <c r="W16">
        <v>0</v>
      </c>
      <c r="X16">
        <v>-517283807</v>
      </c>
      <c r="Y16">
        <f t="shared" si="4"/>
        <v>2</v>
      </c>
      <c r="AA16">
        <v>102.81</v>
      </c>
      <c r="AB16">
        <v>0</v>
      </c>
      <c r="AC16">
        <v>0</v>
      </c>
      <c r="AD16">
        <v>0</v>
      </c>
      <c r="AE16">
        <v>102.81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2</v>
      </c>
      <c r="AU16" t="s">
        <v>3</v>
      </c>
      <c r="AV16">
        <v>0</v>
      </c>
      <c r="AW16">
        <v>2</v>
      </c>
      <c r="AX16">
        <v>90973636</v>
      </c>
      <c r="AY16">
        <v>1</v>
      </c>
      <c r="AZ16">
        <v>0</v>
      </c>
      <c r="BA16">
        <v>14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ROUND(Y16*Source!I31,9)</f>
        <v>2</v>
      </c>
      <c r="CY16">
        <f t="shared" si="5"/>
        <v>102.81</v>
      </c>
      <c r="CZ16">
        <f t="shared" si="6"/>
        <v>102.81</v>
      </c>
      <c r="DA16">
        <f t="shared" si="7"/>
        <v>1</v>
      </c>
      <c r="DB16">
        <f t="shared" si="8"/>
        <v>205.62</v>
      </c>
      <c r="DC16">
        <f t="shared" si="9"/>
        <v>0</v>
      </c>
      <c r="DD16" t="s">
        <v>3</v>
      </c>
      <c r="DE16" t="s">
        <v>3</v>
      </c>
      <c r="DF16">
        <f t="shared" si="0"/>
        <v>205.62</v>
      </c>
      <c r="DG16">
        <f t="shared" si="1"/>
        <v>0</v>
      </c>
      <c r="DH16">
        <f t="shared" si="2"/>
        <v>0</v>
      </c>
      <c r="DI16">
        <f t="shared" si="3"/>
        <v>0</v>
      </c>
      <c r="DJ16">
        <f t="shared" si="10"/>
        <v>205.62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ROW(Source!A31)</f>
        <v>31</v>
      </c>
      <c r="B17">
        <v>90973531</v>
      </c>
      <c r="C17">
        <v>90973623</v>
      </c>
      <c r="D17">
        <v>90758943</v>
      </c>
      <c r="E17">
        <v>1</v>
      </c>
      <c r="F17">
        <v>1</v>
      </c>
      <c r="G17">
        <v>16101771</v>
      </c>
      <c r="H17">
        <v>3</v>
      </c>
      <c r="I17" t="s">
        <v>322</v>
      </c>
      <c r="J17" t="s">
        <v>323</v>
      </c>
      <c r="K17" t="s">
        <v>324</v>
      </c>
      <c r="L17">
        <v>1339</v>
      </c>
      <c r="N17">
        <v>1007</v>
      </c>
      <c r="O17" t="s">
        <v>27</v>
      </c>
      <c r="P17" t="s">
        <v>27</v>
      </c>
      <c r="Q17">
        <v>1</v>
      </c>
      <c r="W17">
        <v>0</v>
      </c>
      <c r="X17">
        <v>-313368864</v>
      </c>
      <c r="Y17">
        <f t="shared" si="4"/>
        <v>1</v>
      </c>
      <c r="AA17">
        <v>804.29</v>
      </c>
      <c r="AB17">
        <v>0</v>
      </c>
      <c r="AC17">
        <v>0</v>
      </c>
      <c r="AD17">
        <v>0</v>
      </c>
      <c r="AE17">
        <v>804.29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1</v>
      </c>
      <c r="AU17" t="s">
        <v>3</v>
      </c>
      <c r="AV17">
        <v>0</v>
      </c>
      <c r="AW17">
        <v>2</v>
      </c>
      <c r="AX17">
        <v>90973637</v>
      </c>
      <c r="AY17">
        <v>1</v>
      </c>
      <c r="AZ17">
        <v>0</v>
      </c>
      <c r="BA17">
        <v>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ROUND(Y17*Source!I31,9)</f>
        <v>1</v>
      </c>
      <c r="CY17">
        <f t="shared" si="5"/>
        <v>804.29</v>
      </c>
      <c r="CZ17">
        <f t="shared" si="6"/>
        <v>804.29</v>
      </c>
      <c r="DA17">
        <f t="shared" si="7"/>
        <v>1</v>
      </c>
      <c r="DB17">
        <f t="shared" si="8"/>
        <v>804.29</v>
      </c>
      <c r="DC17">
        <f t="shared" si="9"/>
        <v>0</v>
      </c>
      <c r="DD17" t="s">
        <v>3</v>
      </c>
      <c r="DE17" t="s">
        <v>3</v>
      </c>
      <c r="DF17">
        <f t="shared" si="0"/>
        <v>804.29</v>
      </c>
      <c r="DG17">
        <f t="shared" si="1"/>
        <v>0</v>
      </c>
      <c r="DH17">
        <f t="shared" si="2"/>
        <v>0</v>
      </c>
      <c r="DI17">
        <f t="shared" si="3"/>
        <v>0</v>
      </c>
      <c r="DJ17">
        <f t="shared" si="10"/>
        <v>804.29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ROW(Source!A31)</f>
        <v>31</v>
      </c>
      <c r="B18">
        <v>90973531</v>
      </c>
      <c r="C18">
        <v>90973623</v>
      </c>
      <c r="D18">
        <v>90759133</v>
      </c>
      <c r="E18">
        <v>1</v>
      </c>
      <c r="F18">
        <v>1</v>
      </c>
      <c r="G18">
        <v>16101771</v>
      </c>
      <c r="H18">
        <v>3</v>
      </c>
      <c r="I18" t="s">
        <v>325</v>
      </c>
      <c r="J18" t="s">
        <v>326</v>
      </c>
      <c r="K18" t="s">
        <v>327</v>
      </c>
      <c r="L18">
        <v>1348</v>
      </c>
      <c r="N18">
        <v>1009</v>
      </c>
      <c r="O18" t="s">
        <v>158</v>
      </c>
      <c r="P18" t="s">
        <v>158</v>
      </c>
      <c r="Q18">
        <v>1000</v>
      </c>
      <c r="W18">
        <v>0</v>
      </c>
      <c r="X18">
        <v>-1208000286</v>
      </c>
      <c r="Y18">
        <f t="shared" si="4"/>
        <v>1.4400000000000001E-3</v>
      </c>
      <c r="AA18">
        <v>87055.15</v>
      </c>
      <c r="AB18">
        <v>0</v>
      </c>
      <c r="AC18">
        <v>0</v>
      </c>
      <c r="AD18">
        <v>0</v>
      </c>
      <c r="AE18">
        <v>87055.15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1.4400000000000001E-3</v>
      </c>
      <c r="AU18" t="s">
        <v>3</v>
      </c>
      <c r="AV18">
        <v>0</v>
      </c>
      <c r="AW18">
        <v>2</v>
      </c>
      <c r="AX18">
        <v>90973638</v>
      </c>
      <c r="AY18">
        <v>1</v>
      </c>
      <c r="AZ18">
        <v>0</v>
      </c>
      <c r="BA18">
        <v>16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ROUND(Y18*Source!I31,9)</f>
        <v>1.4400000000000001E-3</v>
      </c>
      <c r="CY18">
        <f t="shared" si="5"/>
        <v>87055.15</v>
      </c>
      <c r="CZ18">
        <f t="shared" si="6"/>
        <v>87055.15</v>
      </c>
      <c r="DA18">
        <f t="shared" si="7"/>
        <v>1</v>
      </c>
      <c r="DB18">
        <f t="shared" si="8"/>
        <v>125.36</v>
      </c>
      <c r="DC18">
        <f t="shared" si="9"/>
        <v>0</v>
      </c>
      <c r="DD18" t="s">
        <v>3</v>
      </c>
      <c r="DE18" t="s">
        <v>3</v>
      </c>
      <c r="DF18">
        <f t="shared" si="0"/>
        <v>125.36</v>
      </c>
      <c r="DG18">
        <f t="shared" si="1"/>
        <v>0</v>
      </c>
      <c r="DH18">
        <f t="shared" si="2"/>
        <v>0</v>
      </c>
      <c r="DI18">
        <f t="shared" si="3"/>
        <v>0</v>
      </c>
      <c r="DJ18">
        <f t="shared" si="10"/>
        <v>125.36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ROW(Source!A31)</f>
        <v>31</v>
      </c>
      <c r="B19">
        <v>90973531</v>
      </c>
      <c r="C19">
        <v>90973623</v>
      </c>
      <c r="D19">
        <v>90756832</v>
      </c>
      <c r="E19">
        <v>16101771</v>
      </c>
      <c r="F19">
        <v>1</v>
      </c>
      <c r="G19">
        <v>16101771</v>
      </c>
      <c r="H19">
        <v>3</v>
      </c>
      <c r="I19" t="s">
        <v>328</v>
      </c>
      <c r="J19" t="s">
        <v>3</v>
      </c>
      <c r="K19" t="s">
        <v>329</v>
      </c>
      <c r="L19">
        <v>1348</v>
      </c>
      <c r="N19">
        <v>1009</v>
      </c>
      <c r="O19" t="s">
        <v>158</v>
      </c>
      <c r="P19" t="s">
        <v>158</v>
      </c>
      <c r="Q19">
        <v>1000</v>
      </c>
      <c r="W19">
        <v>0</v>
      </c>
      <c r="X19">
        <v>-1698336702</v>
      </c>
      <c r="Y19">
        <f t="shared" si="4"/>
        <v>1.6000000000000001E-4</v>
      </c>
      <c r="AA19">
        <v>96930</v>
      </c>
      <c r="AB19">
        <v>0</v>
      </c>
      <c r="AC19">
        <v>0</v>
      </c>
      <c r="AD19">
        <v>0</v>
      </c>
      <c r="AE19">
        <v>96930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1.6000000000000001E-4</v>
      </c>
      <c r="AU19" t="s">
        <v>3</v>
      </c>
      <c r="AV19">
        <v>0</v>
      </c>
      <c r="AW19">
        <v>2</v>
      </c>
      <c r="AX19">
        <v>90973639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ROUND(Y19*Source!I31,9)</f>
        <v>1.6000000000000001E-4</v>
      </c>
      <c r="CY19">
        <f t="shared" si="5"/>
        <v>96930</v>
      </c>
      <c r="CZ19">
        <f t="shared" si="6"/>
        <v>96930</v>
      </c>
      <c r="DA19">
        <f t="shared" si="7"/>
        <v>1</v>
      </c>
      <c r="DB19">
        <f t="shared" si="8"/>
        <v>15.51</v>
      </c>
      <c r="DC19">
        <f t="shared" si="9"/>
        <v>0</v>
      </c>
      <c r="DD19" t="s">
        <v>3</v>
      </c>
      <c r="DE19" t="s">
        <v>3</v>
      </c>
      <c r="DF19">
        <f t="shared" si="0"/>
        <v>15.51</v>
      </c>
      <c r="DG19">
        <f t="shared" si="1"/>
        <v>0</v>
      </c>
      <c r="DH19">
        <f t="shared" si="2"/>
        <v>0</v>
      </c>
      <c r="DI19">
        <f t="shared" si="3"/>
        <v>0</v>
      </c>
      <c r="DJ19">
        <f t="shared" si="10"/>
        <v>15.51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ROW(Source!A31)</f>
        <v>31</v>
      </c>
      <c r="B20">
        <v>90973531</v>
      </c>
      <c r="C20">
        <v>90973623</v>
      </c>
      <c r="D20">
        <v>90769402</v>
      </c>
      <c r="E20">
        <v>1</v>
      </c>
      <c r="F20">
        <v>1</v>
      </c>
      <c r="G20">
        <v>16101771</v>
      </c>
      <c r="H20">
        <v>3</v>
      </c>
      <c r="I20" t="s">
        <v>330</v>
      </c>
      <c r="J20" t="s">
        <v>331</v>
      </c>
      <c r="K20" t="s">
        <v>332</v>
      </c>
      <c r="L20">
        <v>1354</v>
      </c>
      <c r="N20">
        <v>1010</v>
      </c>
      <c r="O20" t="s">
        <v>48</v>
      </c>
      <c r="P20" t="s">
        <v>48</v>
      </c>
      <c r="Q20">
        <v>1</v>
      </c>
      <c r="W20">
        <v>0</v>
      </c>
      <c r="X20">
        <v>-675982514</v>
      </c>
      <c r="Y20">
        <f t="shared" si="4"/>
        <v>1</v>
      </c>
      <c r="AA20">
        <v>1529.15</v>
      </c>
      <c r="AB20">
        <v>0</v>
      </c>
      <c r="AC20">
        <v>0</v>
      </c>
      <c r="AD20">
        <v>0</v>
      </c>
      <c r="AE20">
        <v>1529.15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1</v>
      </c>
      <c r="AU20" t="s">
        <v>3</v>
      </c>
      <c r="AV20">
        <v>0</v>
      </c>
      <c r="AW20">
        <v>2</v>
      </c>
      <c r="AX20">
        <v>90973640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ROUND(Y20*Source!I31,9)</f>
        <v>1</v>
      </c>
      <c r="CY20">
        <f t="shared" si="5"/>
        <v>1529.15</v>
      </c>
      <c r="CZ20">
        <f t="shared" si="6"/>
        <v>1529.15</v>
      </c>
      <c r="DA20">
        <f t="shared" si="7"/>
        <v>1</v>
      </c>
      <c r="DB20">
        <f t="shared" si="8"/>
        <v>1529.15</v>
      </c>
      <c r="DC20">
        <f t="shared" si="9"/>
        <v>0</v>
      </c>
      <c r="DD20" t="s">
        <v>3</v>
      </c>
      <c r="DE20" t="s">
        <v>3</v>
      </c>
      <c r="DF20">
        <f t="shared" si="0"/>
        <v>1529.15</v>
      </c>
      <c r="DG20">
        <f t="shared" si="1"/>
        <v>0</v>
      </c>
      <c r="DH20">
        <f t="shared" si="2"/>
        <v>0</v>
      </c>
      <c r="DI20">
        <f t="shared" si="3"/>
        <v>0</v>
      </c>
      <c r="DJ20">
        <f t="shared" si="10"/>
        <v>1529.15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ROW(Source!A31)</f>
        <v>31</v>
      </c>
      <c r="B21">
        <v>90973531</v>
      </c>
      <c r="C21">
        <v>90973623</v>
      </c>
      <c r="D21">
        <v>90769403</v>
      </c>
      <c r="E21">
        <v>1</v>
      </c>
      <c r="F21">
        <v>1</v>
      </c>
      <c r="G21">
        <v>16101771</v>
      </c>
      <c r="H21">
        <v>3</v>
      </c>
      <c r="I21" t="s">
        <v>333</v>
      </c>
      <c r="J21" t="s">
        <v>334</v>
      </c>
      <c r="K21" t="s">
        <v>335</v>
      </c>
      <c r="L21">
        <v>1354</v>
      </c>
      <c r="N21">
        <v>1010</v>
      </c>
      <c r="O21" t="s">
        <v>48</v>
      </c>
      <c r="P21" t="s">
        <v>48</v>
      </c>
      <c r="Q21">
        <v>1</v>
      </c>
      <c r="W21">
        <v>0</v>
      </c>
      <c r="X21">
        <v>-1760326418</v>
      </c>
      <c r="Y21">
        <f t="shared" si="4"/>
        <v>6</v>
      </c>
      <c r="AA21">
        <v>716.02</v>
      </c>
      <c r="AB21">
        <v>0</v>
      </c>
      <c r="AC21">
        <v>0</v>
      </c>
      <c r="AD21">
        <v>0</v>
      </c>
      <c r="AE21">
        <v>716.02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6</v>
      </c>
      <c r="AU21" t="s">
        <v>3</v>
      </c>
      <c r="AV21">
        <v>0</v>
      </c>
      <c r="AW21">
        <v>2</v>
      </c>
      <c r="AX21">
        <v>90973641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ROUND(Y21*Source!I31,9)</f>
        <v>6</v>
      </c>
      <c r="CY21">
        <f t="shared" si="5"/>
        <v>716.02</v>
      </c>
      <c r="CZ21">
        <f t="shared" si="6"/>
        <v>716.02</v>
      </c>
      <c r="DA21">
        <f t="shared" si="7"/>
        <v>1</v>
      </c>
      <c r="DB21">
        <f t="shared" si="8"/>
        <v>4296.12</v>
      </c>
      <c r="DC21">
        <f t="shared" si="9"/>
        <v>0</v>
      </c>
      <c r="DD21" t="s">
        <v>3</v>
      </c>
      <c r="DE21" t="s">
        <v>3</v>
      </c>
      <c r="DF21">
        <f t="shared" si="0"/>
        <v>4296.12</v>
      </c>
      <c r="DG21">
        <f t="shared" si="1"/>
        <v>0</v>
      </c>
      <c r="DH21">
        <f t="shared" si="2"/>
        <v>0</v>
      </c>
      <c r="DI21">
        <f t="shared" si="3"/>
        <v>0</v>
      </c>
      <c r="DJ21">
        <f t="shared" si="10"/>
        <v>4296.12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ROW(Source!A32)</f>
        <v>32</v>
      </c>
      <c r="B22">
        <v>90973531</v>
      </c>
      <c r="C22">
        <v>90973642</v>
      </c>
      <c r="D22">
        <v>90756819</v>
      </c>
      <c r="E22">
        <v>16101771</v>
      </c>
      <c r="F22">
        <v>1</v>
      </c>
      <c r="G22">
        <v>16101771</v>
      </c>
      <c r="H22">
        <v>1</v>
      </c>
      <c r="I22" t="s">
        <v>304</v>
      </c>
      <c r="J22" t="s">
        <v>3</v>
      </c>
      <c r="K22" t="s">
        <v>305</v>
      </c>
      <c r="L22">
        <v>1191</v>
      </c>
      <c r="N22">
        <v>1013</v>
      </c>
      <c r="O22" t="s">
        <v>306</v>
      </c>
      <c r="P22" t="s">
        <v>306</v>
      </c>
      <c r="Q22">
        <v>1</v>
      </c>
      <c r="W22">
        <v>0</v>
      </c>
      <c r="X22">
        <v>476480486</v>
      </c>
      <c r="Y22">
        <f>(AT22*1.05)</f>
        <v>1.9530000000000003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1.86</v>
      </c>
      <c r="AU22" t="s">
        <v>19</v>
      </c>
      <c r="AV22">
        <v>1</v>
      </c>
      <c r="AW22">
        <v>2</v>
      </c>
      <c r="AX22">
        <v>90973646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U22">
        <f>ROUND(AT22*Source!I32*AH22*AL22,2)</f>
        <v>0</v>
      </c>
      <c r="CV22">
        <f>ROUND(Y22*Source!I32,9)</f>
        <v>1.9530000000000001</v>
      </c>
      <c r="CW22">
        <v>0</v>
      </c>
      <c r="CX22">
        <f>ROUND(Y22*Source!I32,9)</f>
        <v>1.9530000000000001</v>
      </c>
      <c r="CY22">
        <f>AD22</f>
        <v>0</v>
      </c>
      <c r="CZ22">
        <f>AH22</f>
        <v>0</v>
      </c>
      <c r="DA22">
        <f>AL22</f>
        <v>1</v>
      </c>
      <c r="DB22">
        <f>ROUND((ROUND(AT22*CZ22,2)*1.05),6)</f>
        <v>0</v>
      </c>
      <c r="DC22">
        <f>ROUND((ROUND(AT22*AG22,2)*1.05),6)</f>
        <v>0</v>
      </c>
      <c r="DD22" t="s">
        <v>3</v>
      </c>
      <c r="DE22" t="s">
        <v>3</v>
      </c>
      <c r="DF22">
        <f t="shared" si="0"/>
        <v>0</v>
      </c>
      <c r="DG22">
        <f t="shared" si="1"/>
        <v>0</v>
      </c>
      <c r="DH22">
        <f t="shared" si="2"/>
        <v>0</v>
      </c>
      <c r="DI22">
        <f t="shared" si="3"/>
        <v>0</v>
      </c>
      <c r="DJ22">
        <f>DI22</f>
        <v>0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ROW(Source!A32)</f>
        <v>32</v>
      </c>
      <c r="B23">
        <v>90973531</v>
      </c>
      <c r="C23">
        <v>90973642</v>
      </c>
      <c r="D23">
        <v>90758471</v>
      </c>
      <c r="E23">
        <v>1</v>
      </c>
      <c r="F23">
        <v>1</v>
      </c>
      <c r="G23">
        <v>16101771</v>
      </c>
      <c r="H23">
        <v>2</v>
      </c>
      <c r="I23" t="s">
        <v>307</v>
      </c>
      <c r="J23" t="s">
        <v>308</v>
      </c>
      <c r="K23" t="s">
        <v>309</v>
      </c>
      <c r="L23">
        <v>1368</v>
      </c>
      <c r="N23">
        <v>1011</v>
      </c>
      <c r="O23" t="s">
        <v>197</v>
      </c>
      <c r="P23" t="s">
        <v>197</v>
      </c>
      <c r="Q23">
        <v>1</v>
      </c>
      <c r="W23">
        <v>0</v>
      </c>
      <c r="X23">
        <v>-645154768</v>
      </c>
      <c r="Y23">
        <f>(AT23*1.05)</f>
        <v>0.17850000000000002</v>
      </c>
      <c r="AA23">
        <v>0</v>
      </c>
      <c r="AB23">
        <v>21.28</v>
      </c>
      <c r="AC23">
        <v>0.32</v>
      </c>
      <c r="AD23">
        <v>0</v>
      </c>
      <c r="AE23">
        <v>0</v>
      </c>
      <c r="AF23">
        <v>21.28</v>
      </c>
      <c r="AG23">
        <v>0.32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0.17</v>
      </c>
      <c r="AU23" t="s">
        <v>19</v>
      </c>
      <c r="AV23">
        <v>0</v>
      </c>
      <c r="AW23">
        <v>2</v>
      </c>
      <c r="AX23">
        <v>90973647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f>ROUND(Y23*Source!I32*DO23,9)</f>
        <v>0</v>
      </c>
      <c r="CX23">
        <f>ROUND(Y23*Source!I32,9)</f>
        <v>0.17849999999999999</v>
      </c>
      <c r="CY23">
        <f>AB23</f>
        <v>21.28</v>
      </c>
      <c r="CZ23">
        <f>AF23</f>
        <v>21.28</v>
      </c>
      <c r="DA23">
        <f>AJ23</f>
        <v>1</v>
      </c>
      <c r="DB23">
        <f>ROUND((ROUND(AT23*CZ23,2)*1.05),6)</f>
        <v>3.8010000000000002</v>
      </c>
      <c r="DC23">
        <f>ROUND((ROUND(AT23*AG23,2)*1.05),6)</f>
        <v>5.2499999999999998E-2</v>
      </c>
      <c r="DD23" t="s">
        <v>3</v>
      </c>
      <c r="DE23" t="s">
        <v>3</v>
      </c>
      <c r="DF23">
        <f t="shared" si="0"/>
        <v>0</v>
      </c>
      <c r="DG23">
        <f t="shared" si="1"/>
        <v>3.8</v>
      </c>
      <c r="DH23">
        <f t="shared" si="2"/>
        <v>0.06</v>
      </c>
      <c r="DI23">
        <f t="shared" si="3"/>
        <v>0</v>
      </c>
      <c r="DJ23">
        <f>DG23</f>
        <v>3.8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ROW(Source!A32)</f>
        <v>32</v>
      </c>
      <c r="B24">
        <v>90973531</v>
      </c>
      <c r="C24">
        <v>90973642</v>
      </c>
      <c r="D24">
        <v>90760495</v>
      </c>
      <c r="E24">
        <v>1</v>
      </c>
      <c r="F24">
        <v>1</v>
      </c>
      <c r="G24">
        <v>16101771</v>
      </c>
      <c r="H24">
        <v>3</v>
      </c>
      <c r="I24" t="s">
        <v>310</v>
      </c>
      <c r="J24" t="s">
        <v>311</v>
      </c>
      <c r="K24" t="s">
        <v>312</v>
      </c>
      <c r="L24">
        <v>1346</v>
      </c>
      <c r="N24">
        <v>1009</v>
      </c>
      <c r="O24" t="s">
        <v>43</v>
      </c>
      <c r="P24" t="s">
        <v>43</v>
      </c>
      <c r="Q24">
        <v>1</v>
      </c>
      <c r="W24">
        <v>0</v>
      </c>
      <c r="X24">
        <v>-8545782</v>
      </c>
      <c r="Y24">
        <f>AT24</f>
        <v>0.03</v>
      </c>
      <c r="AA24">
        <v>30.5</v>
      </c>
      <c r="AB24">
        <v>0</v>
      </c>
      <c r="AC24">
        <v>0</v>
      </c>
      <c r="AD24">
        <v>0</v>
      </c>
      <c r="AE24">
        <v>30.5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0.03</v>
      </c>
      <c r="AU24" t="s">
        <v>3</v>
      </c>
      <c r="AV24">
        <v>0</v>
      </c>
      <c r="AW24">
        <v>2</v>
      </c>
      <c r="AX24">
        <v>90973648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ROUND(Y24*Source!I32,9)</f>
        <v>0.03</v>
      </c>
      <c r="CY24">
        <f>AA24</f>
        <v>30.5</v>
      </c>
      <c r="CZ24">
        <f>AE24</f>
        <v>30.5</v>
      </c>
      <c r="DA24">
        <f>AI24</f>
        <v>1</v>
      </c>
      <c r="DB24">
        <f>ROUND(ROUND(AT24*CZ24,2),6)</f>
        <v>0.92</v>
      </c>
      <c r="DC24">
        <f>ROUND(ROUND(AT24*AG24,2),6)</f>
        <v>0</v>
      </c>
      <c r="DD24" t="s">
        <v>3</v>
      </c>
      <c r="DE24" t="s">
        <v>3</v>
      </c>
      <c r="DF24">
        <f t="shared" si="0"/>
        <v>0.92</v>
      </c>
      <c r="DG24">
        <f t="shared" si="1"/>
        <v>0</v>
      </c>
      <c r="DH24">
        <f t="shared" si="2"/>
        <v>0</v>
      </c>
      <c r="DI24">
        <f t="shared" si="3"/>
        <v>0</v>
      </c>
      <c r="DJ24">
        <f>DF24</f>
        <v>0.92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ROW(Source!A33)</f>
        <v>33</v>
      </c>
      <c r="B25">
        <v>90973531</v>
      </c>
      <c r="C25">
        <v>90973649</v>
      </c>
      <c r="D25">
        <v>90756819</v>
      </c>
      <c r="E25">
        <v>16101771</v>
      </c>
      <c r="F25">
        <v>1</v>
      </c>
      <c r="G25">
        <v>16101771</v>
      </c>
      <c r="H25">
        <v>1</v>
      </c>
      <c r="I25" t="s">
        <v>304</v>
      </c>
      <c r="J25" t="s">
        <v>3</v>
      </c>
      <c r="K25" t="s">
        <v>305</v>
      </c>
      <c r="L25">
        <v>1191</v>
      </c>
      <c r="N25">
        <v>1013</v>
      </c>
      <c r="O25" t="s">
        <v>306</v>
      </c>
      <c r="P25" t="s">
        <v>306</v>
      </c>
      <c r="Q25">
        <v>1</v>
      </c>
      <c r="W25">
        <v>0</v>
      </c>
      <c r="X25">
        <v>476480486</v>
      </c>
      <c r="Y25">
        <f>(AT25*1.05)</f>
        <v>0.96600000000000008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0.92</v>
      </c>
      <c r="AU25" t="s">
        <v>19</v>
      </c>
      <c r="AV25">
        <v>1</v>
      </c>
      <c r="AW25">
        <v>2</v>
      </c>
      <c r="AX25">
        <v>90973652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U25">
        <f>ROUND(AT25*Source!I33*AH25*AL25,2)</f>
        <v>0</v>
      </c>
      <c r="CV25">
        <f>ROUND(Y25*Source!I33,9)</f>
        <v>0.96599999999999997</v>
      </c>
      <c r="CW25">
        <v>0</v>
      </c>
      <c r="CX25">
        <f>ROUND(Y25*Source!I33,9)</f>
        <v>0.96599999999999997</v>
      </c>
      <c r="CY25">
        <f>AD25</f>
        <v>0</v>
      </c>
      <c r="CZ25">
        <f>AH25</f>
        <v>0</v>
      </c>
      <c r="DA25">
        <f>AL25</f>
        <v>1</v>
      </c>
      <c r="DB25">
        <f>ROUND((ROUND(AT25*CZ25,2)*1.05),6)</f>
        <v>0</v>
      </c>
      <c r="DC25">
        <f>ROUND((ROUND(AT25*AG25,2)*1.05),6)</f>
        <v>0</v>
      </c>
      <c r="DD25" t="s">
        <v>3</v>
      </c>
      <c r="DE25" t="s">
        <v>3</v>
      </c>
      <c r="DF25">
        <f t="shared" si="0"/>
        <v>0</v>
      </c>
      <c r="DG25">
        <f t="shared" si="1"/>
        <v>0</v>
      </c>
      <c r="DH25">
        <f t="shared" si="2"/>
        <v>0</v>
      </c>
      <c r="DI25">
        <f t="shared" si="3"/>
        <v>0</v>
      </c>
      <c r="DJ25">
        <f>DI25</f>
        <v>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ROW(Source!A33)</f>
        <v>33</v>
      </c>
      <c r="B26">
        <v>90973531</v>
      </c>
      <c r="C26">
        <v>90973649</v>
      </c>
      <c r="D26">
        <v>90760495</v>
      </c>
      <c r="E26">
        <v>1</v>
      </c>
      <c r="F26">
        <v>1</v>
      </c>
      <c r="G26">
        <v>16101771</v>
      </c>
      <c r="H26">
        <v>3</v>
      </c>
      <c r="I26" t="s">
        <v>310</v>
      </c>
      <c r="J26" t="s">
        <v>311</v>
      </c>
      <c r="K26" t="s">
        <v>312</v>
      </c>
      <c r="L26">
        <v>1346</v>
      </c>
      <c r="N26">
        <v>1009</v>
      </c>
      <c r="O26" t="s">
        <v>43</v>
      </c>
      <c r="P26" t="s">
        <v>43</v>
      </c>
      <c r="Q26">
        <v>1</v>
      </c>
      <c r="W26">
        <v>0</v>
      </c>
      <c r="X26">
        <v>-8545782</v>
      </c>
      <c r="Y26">
        <f t="shared" ref="Y26:Y44" si="11">AT26</f>
        <v>0.02</v>
      </c>
      <c r="AA26">
        <v>30.5</v>
      </c>
      <c r="AB26">
        <v>0</v>
      </c>
      <c r="AC26">
        <v>0</v>
      </c>
      <c r="AD26">
        <v>0</v>
      </c>
      <c r="AE26">
        <v>30.5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0.02</v>
      </c>
      <c r="AU26" t="s">
        <v>3</v>
      </c>
      <c r="AV26">
        <v>0</v>
      </c>
      <c r="AW26">
        <v>2</v>
      </c>
      <c r="AX26">
        <v>90973653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ROUND(Y26*Source!I33,9)</f>
        <v>0.02</v>
      </c>
      <c r="CY26">
        <f>AA26</f>
        <v>30.5</v>
      </c>
      <c r="CZ26">
        <f>AE26</f>
        <v>30.5</v>
      </c>
      <c r="DA26">
        <f>AI26</f>
        <v>1</v>
      </c>
      <c r="DB26">
        <f t="shared" ref="DB26:DB44" si="12">ROUND(ROUND(AT26*CZ26,2),6)</f>
        <v>0.61</v>
      </c>
      <c r="DC26">
        <f t="shared" ref="DC26:DC44" si="13">ROUND(ROUND(AT26*AG26,2),6)</f>
        <v>0</v>
      </c>
      <c r="DD26" t="s">
        <v>3</v>
      </c>
      <c r="DE26" t="s">
        <v>3</v>
      </c>
      <c r="DF26">
        <f t="shared" si="0"/>
        <v>0.61</v>
      </c>
      <c r="DG26">
        <f t="shared" si="1"/>
        <v>0</v>
      </c>
      <c r="DH26">
        <f t="shared" si="2"/>
        <v>0</v>
      </c>
      <c r="DI26">
        <f t="shared" si="3"/>
        <v>0</v>
      </c>
      <c r="DJ26">
        <f>DF26</f>
        <v>0.61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ROW(Source!A34)</f>
        <v>34</v>
      </c>
      <c r="B27">
        <v>90973531</v>
      </c>
      <c r="C27">
        <v>90973654</v>
      </c>
      <c r="D27">
        <v>90756819</v>
      </c>
      <c r="E27">
        <v>16101771</v>
      </c>
      <c r="F27">
        <v>1</v>
      </c>
      <c r="G27">
        <v>16101771</v>
      </c>
      <c r="H27">
        <v>1</v>
      </c>
      <c r="I27" t="s">
        <v>304</v>
      </c>
      <c r="J27" t="s">
        <v>3</v>
      </c>
      <c r="K27" t="s">
        <v>305</v>
      </c>
      <c r="L27">
        <v>1191</v>
      </c>
      <c r="N27">
        <v>1013</v>
      </c>
      <c r="O27" t="s">
        <v>306</v>
      </c>
      <c r="P27" t="s">
        <v>306</v>
      </c>
      <c r="Q27">
        <v>1</v>
      </c>
      <c r="W27">
        <v>0</v>
      </c>
      <c r="X27">
        <v>476480486</v>
      </c>
      <c r="Y27">
        <f t="shared" si="11"/>
        <v>1.68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1.68</v>
      </c>
      <c r="AU27" t="s">
        <v>3</v>
      </c>
      <c r="AV27">
        <v>1</v>
      </c>
      <c r="AW27">
        <v>2</v>
      </c>
      <c r="AX27">
        <v>90973660</v>
      </c>
      <c r="AY27">
        <v>1</v>
      </c>
      <c r="AZ27">
        <v>0</v>
      </c>
      <c r="BA27">
        <v>25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U27">
        <f>ROUND(AT27*Source!I34*AH27*AL27,2)</f>
        <v>0</v>
      </c>
      <c r="CV27">
        <f>ROUND(Y27*Source!I34,9)</f>
        <v>0.16800000000000001</v>
      </c>
      <c r="CW27">
        <v>0</v>
      </c>
      <c r="CX27">
        <f>ROUND(Y27*Source!I34,9)</f>
        <v>0.16800000000000001</v>
      </c>
      <c r="CY27">
        <f>AD27</f>
        <v>0</v>
      </c>
      <c r="CZ27">
        <f>AH27</f>
        <v>0</v>
      </c>
      <c r="DA27">
        <f>AL27</f>
        <v>1</v>
      </c>
      <c r="DB27">
        <f t="shared" si="12"/>
        <v>0</v>
      </c>
      <c r="DC27">
        <f t="shared" si="13"/>
        <v>0</v>
      </c>
      <c r="DD27" t="s">
        <v>3</v>
      </c>
      <c r="DE27" t="s">
        <v>3</v>
      </c>
      <c r="DF27">
        <f t="shared" si="0"/>
        <v>0</v>
      </c>
      <c r="DG27">
        <f t="shared" si="1"/>
        <v>0</v>
      </c>
      <c r="DH27">
        <f t="shared" si="2"/>
        <v>0</v>
      </c>
      <c r="DI27">
        <f t="shared" si="3"/>
        <v>0</v>
      </c>
      <c r="DJ27">
        <f>DI27</f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ROW(Source!A34)</f>
        <v>34</v>
      </c>
      <c r="B28">
        <v>90973531</v>
      </c>
      <c r="C28">
        <v>90973654</v>
      </c>
      <c r="D28">
        <v>90760713</v>
      </c>
      <c r="E28">
        <v>1</v>
      </c>
      <c r="F28">
        <v>1</v>
      </c>
      <c r="G28">
        <v>16101771</v>
      </c>
      <c r="H28">
        <v>3</v>
      </c>
      <c r="I28" t="s">
        <v>336</v>
      </c>
      <c r="J28" t="s">
        <v>337</v>
      </c>
      <c r="K28" t="s">
        <v>338</v>
      </c>
      <c r="L28">
        <v>1346</v>
      </c>
      <c r="N28">
        <v>1009</v>
      </c>
      <c r="O28" t="s">
        <v>43</v>
      </c>
      <c r="P28" t="s">
        <v>43</v>
      </c>
      <c r="Q28">
        <v>1</v>
      </c>
      <c r="W28">
        <v>0</v>
      </c>
      <c r="X28">
        <v>-797626607</v>
      </c>
      <c r="Y28">
        <f t="shared" si="11"/>
        <v>4.7E-2</v>
      </c>
      <c r="AA28">
        <v>353.34</v>
      </c>
      <c r="AB28">
        <v>0</v>
      </c>
      <c r="AC28">
        <v>0</v>
      </c>
      <c r="AD28">
        <v>0</v>
      </c>
      <c r="AE28">
        <v>353.34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4.7E-2</v>
      </c>
      <c r="AU28" t="s">
        <v>3</v>
      </c>
      <c r="AV28">
        <v>0</v>
      </c>
      <c r="AW28">
        <v>2</v>
      </c>
      <c r="AX28">
        <v>90973661</v>
      </c>
      <c r="AY28">
        <v>1</v>
      </c>
      <c r="AZ28">
        <v>0</v>
      </c>
      <c r="BA28">
        <v>26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ROUND(Y28*Source!I34,9)</f>
        <v>4.7000000000000002E-3</v>
      </c>
      <c r="CY28">
        <f>AA28</f>
        <v>353.34</v>
      </c>
      <c r="CZ28">
        <f>AE28</f>
        <v>353.34</v>
      </c>
      <c r="DA28">
        <f>AI28</f>
        <v>1</v>
      </c>
      <c r="DB28">
        <f t="shared" si="12"/>
        <v>16.61</v>
      </c>
      <c r="DC28">
        <f t="shared" si="13"/>
        <v>0</v>
      </c>
      <c r="DD28" t="s">
        <v>3</v>
      </c>
      <c r="DE28" t="s">
        <v>3</v>
      </c>
      <c r="DF28">
        <f t="shared" si="0"/>
        <v>1.66</v>
      </c>
      <c r="DG28">
        <f t="shared" si="1"/>
        <v>0</v>
      </c>
      <c r="DH28">
        <f t="shared" si="2"/>
        <v>0</v>
      </c>
      <c r="DI28">
        <f t="shared" si="3"/>
        <v>0</v>
      </c>
      <c r="DJ28">
        <f>DF28</f>
        <v>1.66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ROW(Source!A34)</f>
        <v>34</v>
      </c>
      <c r="B29">
        <v>90973531</v>
      </c>
      <c r="C29">
        <v>90973654</v>
      </c>
      <c r="D29">
        <v>90759133</v>
      </c>
      <c r="E29">
        <v>1</v>
      </c>
      <c r="F29">
        <v>1</v>
      </c>
      <c r="G29">
        <v>16101771</v>
      </c>
      <c r="H29">
        <v>3</v>
      </c>
      <c r="I29" t="s">
        <v>325</v>
      </c>
      <c r="J29" t="s">
        <v>326</v>
      </c>
      <c r="K29" t="s">
        <v>327</v>
      </c>
      <c r="L29">
        <v>1348</v>
      </c>
      <c r="N29">
        <v>1009</v>
      </c>
      <c r="O29" t="s">
        <v>158</v>
      </c>
      <c r="P29" t="s">
        <v>158</v>
      </c>
      <c r="Q29">
        <v>1000</v>
      </c>
      <c r="W29">
        <v>0</v>
      </c>
      <c r="X29">
        <v>-1208000286</v>
      </c>
      <c r="Y29">
        <f t="shared" si="11"/>
        <v>1E-4</v>
      </c>
      <c r="AA29">
        <v>87055.15</v>
      </c>
      <c r="AB29">
        <v>0</v>
      </c>
      <c r="AC29">
        <v>0</v>
      </c>
      <c r="AD29">
        <v>0</v>
      </c>
      <c r="AE29">
        <v>87055.15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1E-4</v>
      </c>
      <c r="AU29" t="s">
        <v>3</v>
      </c>
      <c r="AV29">
        <v>0</v>
      </c>
      <c r="AW29">
        <v>2</v>
      </c>
      <c r="AX29">
        <v>90973662</v>
      </c>
      <c r="AY29">
        <v>1</v>
      </c>
      <c r="AZ29">
        <v>0</v>
      </c>
      <c r="BA29">
        <v>27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ROUND(Y29*Source!I34,9)</f>
        <v>1.0000000000000001E-5</v>
      </c>
      <c r="CY29">
        <f>AA29</f>
        <v>87055.15</v>
      </c>
      <c r="CZ29">
        <f>AE29</f>
        <v>87055.15</v>
      </c>
      <c r="DA29">
        <f>AI29</f>
        <v>1</v>
      </c>
      <c r="DB29">
        <f t="shared" si="12"/>
        <v>8.7100000000000009</v>
      </c>
      <c r="DC29">
        <f t="shared" si="13"/>
        <v>0</v>
      </c>
      <c r="DD29" t="s">
        <v>3</v>
      </c>
      <c r="DE29" t="s">
        <v>3</v>
      </c>
      <c r="DF29">
        <f t="shared" si="0"/>
        <v>0.87</v>
      </c>
      <c r="DG29">
        <f t="shared" si="1"/>
        <v>0</v>
      </c>
      <c r="DH29">
        <f t="shared" si="2"/>
        <v>0</v>
      </c>
      <c r="DI29">
        <f t="shared" si="3"/>
        <v>0</v>
      </c>
      <c r="DJ29">
        <f>DF29</f>
        <v>0.87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ROW(Source!A34)</f>
        <v>34</v>
      </c>
      <c r="B30">
        <v>90973531</v>
      </c>
      <c r="C30">
        <v>90973654</v>
      </c>
      <c r="D30">
        <v>90759174</v>
      </c>
      <c r="E30">
        <v>1</v>
      </c>
      <c r="F30">
        <v>1</v>
      </c>
      <c r="G30">
        <v>16101771</v>
      </c>
      <c r="H30">
        <v>3</v>
      </c>
      <c r="I30" t="s">
        <v>328</v>
      </c>
      <c r="J30" t="s">
        <v>339</v>
      </c>
      <c r="K30" t="s">
        <v>329</v>
      </c>
      <c r="L30">
        <v>1346</v>
      </c>
      <c r="N30">
        <v>1009</v>
      </c>
      <c r="O30" t="s">
        <v>43</v>
      </c>
      <c r="P30" t="s">
        <v>43</v>
      </c>
      <c r="Q30">
        <v>1</v>
      </c>
      <c r="W30">
        <v>0</v>
      </c>
      <c r="X30">
        <v>-1758496306</v>
      </c>
      <c r="Y30">
        <f t="shared" si="11"/>
        <v>4.7E-2</v>
      </c>
      <c r="AA30">
        <v>96.93</v>
      </c>
      <c r="AB30">
        <v>0</v>
      </c>
      <c r="AC30">
        <v>0</v>
      </c>
      <c r="AD30">
        <v>0</v>
      </c>
      <c r="AE30">
        <v>96.93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4.7E-2</v>
      </c>
      <c r="AU30" t="s">
        <v>3</v>
      </c>
      <c r="AV30">
        <v>0</v>
      </c>
      <c r="AW30">
        <v>2</v>
      </c>
      <c r="AX30">
        <v>90973663</v>
      </c>
      <c r="AY30">
        <v>1</v>
      </c>
      <c r="AZ30">
        <v>0</v>
      </c>
      <c r="BA30">
        <v>28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ROUND(Y30*Source!I34,9)</f>
        <v>4.7000000000000002E-3</v>
      </c>
      <c r="CY30">
        <f>AA30</f>
        <v>96.93</v>
      </c>
      <c r="CZ30">
        <f>AE30</f>
        <v>96.93</v>
      </c>
      <c r="DA30">
        <f>AI30</f>
        <v>1</v>
      </c>
      <c r="DB30">
        <f t="shared" si="12"/>
        <v>4.5599999999999996</v>
      </c>
      <c r="DC30">
        <f t="shared" si="13"/>
        <v>0</v>
      </c>
      <c r="DD30" t="s">
        <v>3</v>
      </c>
      <c r="DE30" t="s">
        <v>3</v>
      </c>
      <c r="DF30">
        <f t="shared" si="0"/>
        <v>0.46</v>
      </c>
      <c r="DG30">
        <f t="shared" si="1"/>
        <v>0</v>
      </c>
      <c r="DH30">
        <f t="shared" si="2"/>
        <v>0</v>
      </c>
      <c r="DI30">
        <f t="shared" si="3"/>
        <v>0</v>
      </c>
      <c r="DJ30">
        <f>DF30</f>
        <v>0.46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ROW(Source!A34)</f>
        <v>34</v>
      </c>
      <c r="B31">
        <v>90973531</v>
      </c>
      <c r="C31">
        <v>90973654</v>
      </c>
      <c r="D31">
        <v>0</v>
      </c>
      <c r="E31">
        <v>0</v>
      </c>
      <c r="F31">
        <v>1</v>
      </c>
      <c r="G31">
        <v>16101771</v>
      </c>
      <c r="H31">
        <v>3</v>
      </c>
      <c r="I31" t="s">
        <v>55</v>
      </c>
      <c r="J31" t="s">
        <v>3</v>
      </c>
      <c r="K31" t="s">
        <v>56</v>
      </c>
      <c r="L31">
        <v>1371</v>
      </c>
      <c r="N31">
        <v>1013</v>
      </c>
      <c r="O31" t="s">
        <v>57</v>
      </c>
      <c r="P31" t="s">
        <v>57</v>
      </c>
      <c r="Q31">
        <v>1</v>
      </c>
      <c r="W31">
        <v>0</v>
      </c>
      <c r="X31">
        <v>567467704</v>
      </c>
      <c r="Y31">
        <f t="shared" si="11"/>
        <v>10</v>
      </c>
      <c r="AA31">
        <v>2043.35</v>
      </c>
      <c r="AB31">
        <v>0</v>
      </c>
      <c r="AC31">
        <v>0</v>
      </c>
      <c r="AD31">
        <v>0</v>
      </c>
      <c r="AE31">
        <v>2043.35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0</v>
      </c>
      <c r="AO31">
        <v>0</v>
      </c>
      <c r="AP31">
        <v>1</v>
      </c>
      <c r="AQ31">
        <v>0</v>
      </c>
      <c r="AR31">
        <v>0</v>
      </c>
      <c r="AS31" t="s">
        <v>3</v>
      </c>
      <c r="AT31">
        <v>10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ROUND(Y31*Source!I34,9)</f>
        <v>1</v>
      </c>
      <c r="CY31">
        <f>AA31</f>
        <v>2043.35</v>
      </c>
      <c r="CZ31">
        <f>AE31</f>
        <v>2043.35</v>
      </c>
      <c r="DA31">
        <f>AI31</f>
        <v>1</v>
      </c>
      <c r="DB31">
        <f t="shared" si="12"/>
        <v>20433.5</v>
      </c>
      <c r="DC31">
        <f t="shared" si="13"/>
        <v>0</v>
      </c>
      <c r="DD31" t="s">
        <v>3</v>
      </c>
      <c r="DE31" t="s">
        <v>3</v>
      </c>
      <c r="DF31">
        <f t="shared" si="0"/>
        <v>2043.35</v>
      </c>
      <c r="DG31">
        <f t="shared" si="1"/>
        <v>0</v>
      </c>
      <c r="DH31">
        <f t="shared" si="2"/>
        <v>0</v>
      </c>
      <c r="DI31">
        <f t="shared" si="3"/>
        <v>0</v>
      </c>
      <c r="DJ31">
        <f>DF31</f>
        <v>2043.35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ROW(Source!A36)</f>
        <v>36</v>
      </c>
      <c r="B32">
        <v>90973531</v>
      </c>
      <c r="C32">
        <v>90973665</v>
      </c>
      <c r="D32">
        <v>90756819</v>
      </c>
      <c r="E32">
        <v>16101771</v>
      </c>
      <c r="F32">
        <v>1</v>
      </c>
      <c r="G32">
        <v>16101771</v>
      </c>
      <c r="H32">
        <v>1</v>
      </c>
      <c r="I32" t="s">
        <v>304</v>
      </c>
      <c r="J32" t="s">
        <v>3</v>
      </c>
      <c r="K32" t="s">
        <v>305</v>
      </c>
      <c r="L32">
        <v>1191</v>
      </c>
      <c r="N32">
        <v>1013</v>
      </c>
      <c r="O32" t="s">
        <v>306</v>
      </c>
      <c r="P32" t="s">
        <v>306</v>
      </c>
      <c r="Q32">
        <v>1</v>
      </c>
      <c r="W32">
        <v>0</v>
      </c>
      <c r="X32">
        <v>476480486</v>
      </c>
      <c r="Y32">
        <f t="shared" si="11"/>
        <v>1.69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1.69</v>
      </c>
      <c r="AU32" t="s">
        <v>3</v>
      </c>
      <c r="AV32">
        <v>1</v>
      </c>
      <c r="AW32">
        <v>2</v>
      </c>
      <c r="AX32">
        <v>90973674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U32">
        <f>ROUND(AT32*Source!I36*AH32*AL32,2)</f>
        <v>0</v>
      </c>
      <c r="CV32">
        <f>ROUND(Y32*Source!I36,9)</f>
        <v>3.38</v>
      </c>
      <c r="CW32">
        <v>0</v>
      </c>
      <c r="CX32">
        <f>ROUND(Y32*Source!I36,9)</f>
        <v>3.38</v>
      </c>
      <c r="CY32">
        <f>AD32</f>
        <v>0</v>
      </c>
      <c r="CZ32">
        <f>AH32</f>
        <v>0</v>
      </c>
      <c r="DA32">
        <f>AL32</f>
        <v>1</v>
      </c>
      <c r="DB32">
        <f t="shared" si="12"/>
        <v>0</v>
      </c>
      <c r="DC32">
        <f t="shared" si="13"/>
        <v>0</v>
      </c>
      <c r="DD32" t="s">
        <v>3</v>
      </c>
      <c r="DE32" t="s">
        <v>3</v>
      </c>
      <c r="DF32">
        <f t="shared" si="0"/>
        <v>0</v>
      </c>
      <c r="DG32">
        <f t="shared" si="1"/>
        <v>0</v>
      </c>
      <c r="DH32">
        <f t="shared" si="2"/>
        <v>0</v>
      </c>
      <c r="DI32">
        <f t="shared" si="3"/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ROW(Source!A36)</f>
        <v>36</v>
      </c>
      <c r="B33">
        <v>90973531</v>
      </c>
      <c r="C33">
        <v>90973665</v>
      </c>
      <c r="D33">
        <v>90758247</v>
      </c>
      <c r="E33">
        <v>1</v>
      </c>
      <c r="F33">
        <v>1</v>
      </c>
      <c r="G33">
        <v>16101771</v>
      </c>
      <c r="H33">
        <v>2</v>
      </c>
      <c r="I33" t="s">
        <v>340</v>
      </c>
      <c r="J33" t="s">
        <v>341</v>
      </c>
      <c r="K33" t="s">
        <v>342</v>
      </c>
      <c r="L33">
        <v>1368</v>
      </c>
      <c r="N33">
        <v>1011</v>
      </c>
      <c r="O33" t="s">
        <v>197</v>
      </c>
      <c r="P33" t="s">
        <v>197</v>
      </c>
      <c r="Q33">
        <v>1</v>
      </c>
      <c r="W33">
        <v>0</v>
      </c>
      <c r="X33">
        <v>-123905425</v>
      </c>
      <c r="Y33">
        <f t="shared" si="11"/>
        <v>0.38</v>
      </c>
      <c r="AA33">
        <v>0</v>
      </c>
      <c r="AB33">
        <v>39.22</v>
      </c>
      <c r="AC33">
        <v>0.23</v>
      </c>
      <c r="AD33">
        <v>0</v>
      </c>
      <c r="AE33">
        <v>0</v>
      </c>
      <c r="AF33">
        <v>39.22</v>
      </c>
      <c r="AG33">
        <v>0.23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0.38</v>
      </c>
      <c r="AU33" t="s">
        <v>3</v>
      </c>
      <c r="AV33">
        <v>0</v>
      </c>
      <c r="AW33">
        <v>2</v>
      </c>
      <c r="AX33">
        <v>90973675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f>ROUND(Y33*Source!I36*DO33,9)</f>
        <v>0</v>
      </c>
      <c r="CX33">
        <f>ROUND(Y33*Source!I36,9)</f>
        <v>0.76</v>
      </c>
      <c r="CY33">
        <f>AB33</f>
        <v>39.22</v>
      </c>
      <c r="CZ33">
        <f>AF33</f>
        <v>39.22</v>
      </c>
      <c r="DA33">
        <f>AJ33</f>
        <v>1</v>
      </c>
      <c r="DB33">
        <f t="shared" si="12"/>
        <v>14.9</v>
      </c>
      <c r="DC33">
        <f t="shared" si="13"/>
        <v>0.09</v>
      </c>
      <c r="DD33" t="s">
        <v>3</v>
      </c>
      <c r="DE33" t="s">
        <v>3</v>
      </c>
      <c r="DF33">
        <f t="shared" si="0"/>
        <v>0</v>
      </c>
      <c r="DG33">
        <f t="shared" si="1"/>
        <v>29.81</v>
      </c>
      <c r="DH33">
        <f t="shared" si="2"/>
        <v>0.17</v>
      </c>
      <c r="DI33">
        <f t="shared" si="3"/>
        <v>0</v>
      </c>
      <c r="DJ33">
        <f>DG33</f>
        <v>29.81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ROW(Source!A36)</f>
        <v>36</v>
      </c>
      <c r="B34">
        <v>90973531</v>
      </c>
      <c r="C34">
        <v>90973665</v>
      </c>
      <c r="D34">
        <v>90759750</v>
      </c>
      <c r="E34">
        <v>1</v>
      </c>
      <c r="F34">
        <v>1</v>
      </c>
      <c r="G34">
        <v>16101771</v>
      </c>
      <c r="H34">
        <v>3</v>
      </c>
      <c r="I34" t="s">
        <v>313</v>
      </c>
      <c r="J34" t="s">
        <v>314</v>
      </c>
      <c r="K34" t="s">
        <v>315</v>
      </c>
      <c r="L34">
        <v>1348</v>
      </c>
      <c r="N34">
        <v>1009</v>
      </c>
      <c r="O34" t="s">
        <v>158</v>
      </c>
      <c r="P34" t="s">
        <v>158</v>
      </c>
      <c r="Q34">
        <v>1000</v>
      </c>
      <c r="W34">
        <v>0</v>
      </c>
      <c r="X34">
        <v>-496941986</v>
      </c>
      <c r="Y34">
        <f t="shared" si="11"/>
        <v>1.1000000000000001E-3</v>
      </c>
      <c r="AA34">
        <v>153824.85</v>
      </c>
      <c r="AB34">
        <v>0</v>
      </c>
      <c r="AC34">
        <v>0</v>
      </c>
      <c r="AD34">
        <v>0</v>
      </c>
      <c r="AE34">
        <v>153824.85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1.1000000000000001E-3</v>
      </c>
      <c r="AU34" t="s">
        <v>3</v>
      </c>
      <c r="AV34">
        <v>0</v>
      </c>
      <c r="AW34">
        <v>2</v>
      </c>
      <c r="AX34">
        <v>90973676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ROUND(Y34*Source!I36,9)</f>
        <v>2.2000000000000001E-3</v>
      </c>
      <c r="CY34">
        <f t="shared" ref="CY34:CY39" si="14">AA34</f>
        <v>153824.85</v>
      </c>
      <c r="CZ34">
        <f t="shared" ref="CZ34:CZ39" si="15">AE34</f>
        <v>153824.85</v>
      </c>
      <c r="DA34">
        <f t="shared" ref="DA34:DA39" si="16">AI34</f>
        <v>1</v>
      </c>
      <c r="DB34">
        <f t="shared" si="12"/>
        <v>169.21</v>
      </c>
      <c r="DC34">
        <f t="shared" si="13"/>
        <v>0</v>
      </c>
      <c r="DD34" t="s">
        <v>3</v>
      </c>
      <c r="DE34" t="s">
        <v>3</v>
      </c>
      <c r="DF34">
        <f t="shared" si="0"/>
        <v>338.41</v>
      </c>
      <c r="DG34">
        <f t="shared" si="1"/>
        <v>0</v>
      </c>
      <c r="DH34">
        <f t="shared" si="2"/>
        <v>0</v>
      </c>
      <c r="DI34">
        <f t="shared" si="3"/>
        <v>0</v>
      </c>
      <c r="DJ34">
        <f t="shared" ref="DJ34:DJ39" si="17">DF34</f>
        <v>338.41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ROW(Source!A36)</f>
        <v>36</v>
      </c>
      <c r="B35">
        <v>90973531</v>
      </c>
      <c r="C35">
        <v>90973665</v>
      </c>
      <c r="D35">
        <v>90760586</v>
      </c>
      <c r="E35">
        <v>1</v>
      </c>
      <c r="F35">
        <v>1</v>
      </c>
      <c r="G35">
        <v>16101771</v>
      </c>
      <c r="H35">
        <v>3</v>
      </c>
      <c r="I35" t="s">
        <v>343</v>
      </c>
      <c r="J35" t="s">
        <v>344</v>
      </c>
      <c r="K35" t="s">
        <v>345</v>
      </c>
      <c r="L35">
        <v>1348</v>
      </c>
      <c r="N35">
        <v>1009</v>
      </c>
      <c r="O35" t="s">
        <v>158</v>
      </c>
      <c r="P35" t="s">
        <v>158</v>
      </c>
      <c r="Q35">
        <v>1000</v>
      </c>
      <c r="W35">
        <v>0</v>
      </c>
      <c r="X35">
        <v>1581537196</v>
      </c>
      <c r="Y35">
        <f t="shared" si="11"/>
        <v>1.3999999999999999E-4</v>
      </c>
      <c r="AA35">
        <v>148907.6</v>
      </c>
      <c r="AB35">
        <v>0</v>
      </c>
      <c r="AC35">
        <v>0</v>
      </c>
      <c r="AD35">
        <v>0</v>
      </c>
      <c r="AE35">
        <v>148907.6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1.3999999999999999E-4</v>
      </c>
      <c r="AU35" t="s">
        <v>3</v>
      </c>
      <c r="AV35">
        <v>0</v>
      </c>
      <c r="AW35">
        <v>2</v>
      </c>
      <c r="AX35">
        <v>90973677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ROUND(Y35*Source!I36,9)</f>
        <v>2.7999999999999998E-4</v>
      </c>
      <c r="CY35">
        <f t="shared" si="14"/>
        <v>148907.6</v>
      </c>
      <c r="CZ35">
        <f t="shared" si="15"/>
        <v>148907.6</v>
      </c>
      <c r="DA35">
        <f t="shared" si="16"/>
        <v>1</v>
      </c>
      <c r="DB35">
        <f t="shared" si="12"/>
        <v>20.85</v>
      </c>
      <c r="DC35">
        <f t="shared" si="13"/>
        <v>0</v>
      </c>
      <c r="DD35" t="s">
        <v>3</v>
      </c>
      <c r="DE35" t="s">
        <v>3</v>
      </c>
      <c r="DF35">
        <f t="shared" si="0"/>
        <v>41.69</v>
      </c>
      <c r="DG35">
        <f t="shared" si="1"/>
        <v>0</v>
      </c>
      <c r="DH35">
        <f t="shared" si="2"/>
        <v>0</v>
      </c>
      <c r="DI35">
        <f t="shared" si="3"/>
        <v>0</v>
      </c>
      <c r="DJ35">
        <f t="shared" si="17"/>
        <v>41.69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ROW(Source!A36)</f>
        <v>36</v>
      </c>
      <c r="B36">
        <v>90973531</v>
      </c>
      <c r="C36">
        <v>90973665</v>
      </c>
      <c r="D36">
        <v>90765569</v>
      </c>
      <c r="E36">
        <v>1</v>
      </c>
      <c r="F36">
        <v>1</v>
      </c>
      <c r="G36">
        <v>16101771</v>
      </c>
      <c r="H36">
        <v>3</v>
      </c>
      <c r="I36" t="s">
        <v>346</v>
      </c>
      <c r="J36" t="s">
        <v>347</v>
      </c>
      <c r="K36" t="s">
        <v>348</v>
      </c>
      <c r="L36">
        <v>1354</v>
      </c>
      <c r="N36">
        <v>1010</v>
      </c>
      <c r="O36" t="s">
        <v>48</v>
      </c>
      <c r="P36" t="s">
        <v>48</v>
      </c>
      <c r="Q36">
        <v>1</v>
      </c>
      <c r="W36">
        <v>0</v>
      </c>
      <c r="X36">
        <v>861235963</v>
      </c>
      <c r="Y36">
        <f t="shared" si="11"/>
        <v>2</v>
      </c>
      <c r="AA36">
        <v>176.92</v>
      </c>
      <c r="AB36">
        <v>0</v>
      </c>
      <c r="AC36">
        <v>0</v>
      </c>
      <c r="AD36">
        <v>0</v>
      </c>
      <c r="AE36">
        <v>176.92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</v>
      </c>
      <c r="AU36" t="s">
        <v>3</v>
      </c>
      <c r="AV36">
        <v>0</v>
      </c>
      <c r="AW36">
        <v>2</v>
      </c>
      <c r="AX36">
        <v>90973678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ROUND(Y36*Source!I36,9)</f>
        <v>4</v>
      </c>
      <c r="CY36">
        <f t="shared" si="14"/>
        <v>176.92</v>
      </c>
      <c r="CZ36">
        <f t="shared" si="15"/>
        <v>176.92</v>
      </c>
      <c r="DA36">
        <f t="shared" si="16"/>
        <v>1</v>
      </c>
      <c r="DB36">
        <f t="shared" si="12"/>
        <v>353.84</v>
      </c>
      <c r="DC36">
        <f t="shared" si="13"/>
        <v>0</v>
      </c>
      <c r="DD36" t="s">
        <v>3</v>
      </c>
      <c r="DE36" t="s">
        <v>3</v>
      </c>
      <c r="DF36">
        <f t="shared" si="0"/>
        <v>707.68</v>
      </c>
      <c r="DG36">
        <f t="shared" si="1"/>
        <v>0</v>
      </c>
      <c r="DH36">
        <f t="shared" si="2"/>
        <v>0</v>
      </c>
      <c r="DI36">
        <f t="shared" si="3"/>
        <v>0</v>
      </c>
      <c r="DJ36">
        <f t="shared" si="17"/>
        <v>707.68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ROW(Source!A36)</f>
        <v>36</v>
      </c>
      <c r="B37">
        <v>90973531</v>
      </c>
      <c r="C37">
        <v>90973665</v>
      </c>
      <c r="D37">
        <v>90766997</v>
      </c>
      <c r="E37">
        <v>1</v>
      </c>
      <c r="F37">
        <v>1</v>
      </c>
      <c r="G37">
        <v>16101771</v>
      </c>
      <c r="H37">
        <v>3</v>
      </c>
      <c r="I37" t="s">
        <v>349</v>
      </c>
      <c r="J37" t="s">
        <v>350</v>
      </c>
      <c r="K37" t="s">
        <v>351</v>
      </c>
      <c r="L37">
        <v>1348</v>
      </c>
      <c r="N37">
        <v>1009</v>
      </c>
      <c r="O37" t="s">
        <v>158</v>
      </c>
      <c r="P37" t="s">
        <v>158</v>
      </c>
      <c r="Q37">
        <v>1000</v>
      </c>
      <c r="W37">
        <v>0</v>
      </c>
      <c r="X37">
        <v>1528009696</v>
      </c>
      <c r="Y37">
        <f t="shared" si="11"/>
        <v>4.0000000000000003E-5</v>
      </c>
      <c r="AA37">
        <v>230657.52</v>
      </c>
      <c r="AB37">
        <v>0</v>
      </c>
      <c r="AC37">
        <v>0</v>
      </c>
      <c r="AD37">
        <v>0</v>
      </c>
      <c r="AE37">
        <v>230657.52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4.0000000000000003E-5</v>
      </c>
      <c r="AU37" t="s">
        <v>3</v>
      </c>
      <c r="AV37">
        <v>0</v>
      </c>
      <c r="AW37">
        <v>2</v>
      </c>
      <c r="AX37">
        <v>90973679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ROUND(Y37*Source!I36,9)</f>
        <v>8.0000000000000007E-5</v>
      </c>
      <c r="CY37">
        <f t="shared" si="14"/>
        <v>230657.52</v>
      </c>
      <c r="CZ37">
        <f t="shared" si="15"/>
        <v>230657.52</v>
      </c>
      <c r="DA37">
        <f t="shared" si="16"/>
        <v>1</v>
      </c>
      <c r="DB37">
        <f t="shared" si="12"/>
        <v>9.23</v>
      </c>
      <c r="DC37">
        <f t="shared" si="13"/>
        <v>0</v>
      </c>
      <c r="DD37" t="s">
        <v>3</v>
      </c>
      <c r="DE37" t="s">
        <v>3</v>
      </c>
      <c r="DF37">
        <f t="shared" si="0"/>
        <v>18.45</v>
      </c>
      <c r="DG37">
        <f t="shared" si="1"/>
        <v>0</v>
      </c>
      <c r="DH37">
        <f t="shared" si="2"/>
        <v>0</v>
      </c>
      <c r="DI37">
        <f t="shared" si="3"/>
        <v>0</v>
      </c>
      <c r="DJ37">
        <f t="shared" si="17"/>
        <v>18.45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ROW(Source!A36)</f>
        <v>36</v>
      </c>
      <c r="B38">
        <v>90973531</v>
      </c>
      <c r="C38">
        <v>90973665</v>
      </c>
      <c r="D38">
        <v>0</v>
      </c>
      <c r="E38">
        <v>16101771</v>
      </c>
      <c r="F38">
        <v>1</v>
      </c>
      <c r="G38">
        <v>16101771</v>
      </c>
      <c r="H38">
        <v>3</v>
      </c>
      <c r="I38" t="s">
        <v>55</v>
      </c>
      <c r="J38" t="s">
        <v>3</v>
      </c>
      <c r="K38" t="s">
        <v>56</v>
      </c>
      <c r="L38">
        <v>1371</v>
      </c>
      <c r="N38">
        <v>1013</v>
      </c>
      <c r="O38" t="s">
        <v>57</v>
      </c>
      <c r="P38" t="s">
        <v>57</v>
      </c>
      <c r="Q38">
        <v>1</v>
      </c>
      <c r="W38">
        <v>0</v>
      </c>
      <c r="X38">
        <v>567467704</v>
      </c>
      <c r="Y38">
        <f t="shared" si="11"/>
        <v>0.5</v>
      </c>
      <c r="AA38">
        <v>2043.35</v>
      </c>
      <c r="AB38">
        <v>0</v>
      </c>
      <c r="AC38">
        <v>0</v>
      </c>
      <c r="AD38">
        <v>0</v>
      </c>
      <c r="AE38">
        <v>2043.35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3</v>
      </c>
      <c r="AT38">
        <v>0.5</v>
      </c>
      <c r="AU38" t="s">
        <v>3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ROUND(Y38*Source!I36,9)</f>
        <v>1</v>
      </c>
      <c r="CY38">
        <f t="shared" si="14"/>
        <v>2043.35</v>
      </c>
      <c r="CZ38">
        <f t="shared" si="15"/>
        <v>2043.35</v>
      </c>
      <c r="DA38">
        <f t="shared" si="16"/>
        <v>1</v>
      </c>
      <c r="DB38">
        <f t="shared" si="12"/>
        <v>1021.68</v>
      </c>
      <c r="DC38">
        <f t="shared" si="13"/>
        <v>0</v>
      </c>
      <c r="DD38" t="s">
        <v>3</v>
      </c>
      <c r="DE38" t="s">
        <v>3</v>
      </c>
      <c r="DF38">
        <f t="shared" si="0"/>
        <v>2043.35</v>
      </c>
      <c r="DG38">
        <f t="shared" si="1"/>
        <v>0</v>
      </c>
      <c r="DH38">
        <f t="shared" si="2"/>
        <v>0</v>
      </c>
      <c r="DI38">
        <f t="shared" si="3"/>
        <v>0</v>
      </c>
      <c r="DJ38">
        <f t="shared" si="17"/>
        <v>2043.35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ROW(Source!A36)</f>
        <v>36</v>
      </c>
      <c r="B39">
        <v>90973531</v>
      </c>
      <c r="C39">
        <v>90973665</v>
      </c>
      <c r="D39">
        <v>0</v>
      </c>
      <c r="E39">
        <v>0</v>
      </c>
      <c r="F39">
        <v>1</v>
      </c>
      <c r="G39">
        <v>16101771</v>
      </c>
      <c r="H39">
        <v>3</v>
      </c>
      <c r="I39" t="s">
        <v>55</v>
      </c>
      <c r="J39" t="s">
        <v>3</v>
      </c>
      <c r="K39" t="s">
        <v>66</v>
      </c>
      <c r="L39">
        <v>1371</v>
      </c>
      <c r="N39">
        <v>1013</v>
      </c>
      <c r="O39" t="s">
        <v>57</v>
      </c>
      <c r="P39" t="s">
        <v>57</v>
      </c>
      <c r="Q39">
        <v>1</v>
      </c>
      <c r="W39">
        <v>0</v>
      </c>
      <c r="X39">
        <v>1616711660</v>
      </c>
      <c r="Y39">
        <f t="shared" si="11"/>
        <v>0.5</v>
      </c>
      <c r="AA39">
        <v>3165.35</v>
      </c>
      <c r="AB39">
        <v>0</v>
      </c>
      <c r="AC39">
        <v>0</v>
      </c>
      <c r="AD39">
        <v>0</v>
      </c>
      <c r="AE39">
        <v>3165.3500000000004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1</v>
      </c>
      <c r="AQ39">
        <v>0</v>
      </c>
      <c r="AR39">
        <v>0</v>
      </c>
      <c r="AS39" t="s">
        <v>3</v>
      </c>
      <c r="AT39">
        <v>0.5</v>
      </c>
      <c r="AU39" t="s">
        <v>3</v>
      </c>
      <c r="AV39">
        <v>0</v>
      </c>
      <c r="AW39">
        <v>1</v>
      </c>
      <c r="AX39">
        <v>-1</v>
      </c>
      <c r="AY39">
        <v>0</v>
      </c>
      <c r="AZ39">
        <v>0</v>
      </c>
      <c r="BA39" t="s">
        <v>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ROUND(Y39*Source!I36,9)</f>
        <v>1</v>
      </c>
      <c r="CY39">
        <f t="shared" si="14"/>
        <v>3165.35</v>
      </c>
      <c r="CZ39">
        <f t="shared" si="15"/>
        <v>3165.3500000000004</v>
      </c>
      <c r="DA39">
        <f t="shared" si="16"/>
        <v>1</v>
      </c>
      <c r="DB39">
        <f t="shared" si="12"/>
        <v>1582.68</v>
      </c>
      <c r="DC39">
        <f t="shared" si="13"/>
        <v>0</v>
      </c>
      <c r="DD39" t="s">
        <v>3</v>
      </c>
      <c r="DE39" t="s">
        <v>3</v>
      </c>
      <c r="DF39">
        <f t="shared" si="0"/>
        <v>3165.35</v>
      </c>
      <c r="DG39">
        <f t="shared" si="1"/>
        <v>0</v>
      </c>
      <c r="DH39">
        <f t="shared" si="2"/>
        <v>0</v>
      </c>
      <c r="DI39">
        <f t="shared" si="3"/>
        <v>0</v>
      </c>
      <c r="DJ39">
        <f t="shared" si="17"/>
        <v>3165.35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ROW(Source!A39)</f>
        <v>39</v>
      </c>
      <c r="B40">
        <v>90973531</v>
      </c>
      <c r="C40">
        <v>90973683</v>
      </c>
      <c r="D40">
        <v>90756819</v>
      </c>
      <c r="E40">
        <v>16101771</v>
      </c>
      <c r="F40">
        <v>1</v>
      </c>
      <c r="G40">
        <v>16101771</v>
      </c>
      <c r="H40">
        <v>1</v>
      </c>
      <c r="I40" t="s">
        <v>304</v>
      </c>
      <c r="J40" t="s">
        <v>3</v>
      </c>
      <c r="K40" t="s">
        <v>305</v>
      </c>
      <c r="L40">
        <v>1191</v>
      </c>
      <c r="N40">
        <v>1013</v>
      </c>
      <c r="O40" t="s">
        <v>306</v>
      </c>
      <c r="P40" t="s">
        <v>306</v>
      </c>
      <c r="Q40">
        <v>1</v>
      </c>
      <c r="W40">
        <v>0</v>
      </c>
      <c r="X40">
        <v>476480486</v>
      </c>
      <c r="Y40">
        <f t="shared" si="11"/>
        <v>1.72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1.72</v>
      </c>
      <c r="AU40" t="s">
        <v>3</v>
      </c>
      <c r="AV40">
        <v>1</v>
      </c>
      <c r="AW40">
        <v>2</v>
      </c>
      <c r="AX40">
        <v>90973689</v>
      </c>
      <c r="AY40">
        <v>1</v>
      </c>
      <c r="AZ40">
        <v>0</v>
      </c>
      <c r="BA40">
        <v>36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U40">
        <f>ROUND(AT40*Source!I39*AH40*AL40,2)</f>
        <v>0</v>
      </c>
      <c r="CV40">
        <f>ROUND(Y40*Source!I39,9)</f>
        <v>0.17199999999999999</v>
      </c>
      <c r="CW40">
        <v>0</v>
      </c>
      <c r="CX40">
        <f>ROUND(Y40*Source!I39,9)</f>
        <v>0.17199999999999999</v>
      </c>
      <c r="CY40">
        <f>AD40</f>
        <v>0</v>
      </c>
      <c r="CZ40">
        <f>AH40</f>
        <v>0</v>
      </c>
      <c r="DA40">
        <f>AL40</f>
        <v>1</v>
      </c>
      <c r="DB40">
        <f t="shared" si="12"/>
        <v>0</v>
      </c>
      <c r="DC40">
        <f t="shared" si="13"/>
        <v>0</v>
      </c>
      <c r="DD40" t="s">
        <v>3</v>
      </c>
      <c r="DE40" t="s">
        <v>3</v>
      </c>
      <c r="DF40">
        <f t="shared" si="0"/>
        <v>0</v>
      </c>
      <c r="DG40">
        <f t="shared" si="1"/>
        <v>0</v>
      </c>
      <c r="DH40">
        <f t="shared" si="2"/>
        <v>0</v>
      </c>
      <c r="DI40">
        <f t="shared" si="3"/>
        <v>0</v>
      </c>
      <c r="DJ40">
        <f>DI40</f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ROW(Source!A39)</f>
        <v>39</v>
      </c>
      <c r="B41">
        <v>90973531</v>
      </c>
      <c r="C41">
        <v>90973683</v>
      </c>
      <c r="D41">
        <v>90760713</v>
      </c>
      <c r="E41">
        <v>1</v>
      </c>
      <c r="F41">
        <v>1</v>
      </c>
      <c r="G41">
        <v>16101771</v>
      </c>
      <c r="H41">
        <v>3</v>
      </c>
      <c r="I41" t="s">
        <v>336</v>
      </c>
      <c r="J41" t="s">
        <v>337</v>
      </c>
      <c r="K41" t="s">
        <v>338</v>
      </c>
      <c r="L41">
        <v>1346</v>
      </c>
      <c r="N41">
        <v>1009</v>
      </c>
      <c r="O41" t="s">
        <v>43</v>
      </c>
      <c r="P41" t="s">
        <v>43</v>
      </c>
      <c r="Q41">
        <v>1</v>
      </c>
      <c r="W41">
        <v>0</v>
      </c>
      <c r="X41">
        <v>-797626607</v>
      </c>
      <c r="Y41">
        <f t="shared" si="11"/>
        <v>6.3E-2</v>
      </c>
      <c r="AA41">
        <v>353.34</v>
      </c>
      <c r="AB41">
        <v>0</v>
      </c>
      <c r="AC41">
        <v>0</v>
      </c>
      <c r="AD41">
        <v>0</v>
      </c>
      <c r="AE41">
        <v>353.34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6.3E-2</v>
      </c>
      <c r="AU41" t="s">
        <v>3</v>
      </c>
      <c r="AV41">
        <v>0</v>
      </c>
      <c r="AW41">
        <v>2</v>
      </c>
      <c r="AX41">
        <v>90973690</v>
      </c>
      <c r="AY41">
        <v>1</v>
      </c>
      <c r="AZ41">
        <v>0</v>
      </c>
      <c r="BA41">
        <v>37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ROUND(Y41*Source!I39,9)</f>
        <v>6.3E-3</v>
      </c>
      <c r="CY41">
        <f>AA41</f>
        <v>353.34</v>
      </c>
      <c r="CZ41">
        <f>AE41</f>
        <v>353.34</v>
      </c>
      <c r="DA41">
        <f>AI41</f>
        <v>1</v>
      </c>
      <c r="DB41">
        <f t="shared" si="12"/>
        <v>22.26</v>
      </c>
      <c r="DC41">
        <f t="shared" si="13"/>
        <v>0</v>
      </c>
      <c r="DD41" t="s">
        <v>3</v>
      </c>
      <c r="DE41" t="s">
        <v>3</v>
      </c>
      <c r="DF41">
        <f t="shared" si="0"/>
        <v>2.23</v>
      </c>
      <c r="DG41">
        <f t="shared" si="1"/>
        <v>0</v>
      </c>
      <c r="DH41">
        <f t="shared" si="2"/>
        <v>0</v>
      </c>
      <c r="DI41">
        <f t="shared" si="3"/>
        <v>0</v>
      </c>
      <c r="DJ41">
        <f>DF41</f>
        <v>2.23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ROW(Source!A39)</f>
        <v>39</v>
      </c>
      <c r="B42">
        <v>90973531</v>
      </c>
      <c r="C42">
        <v>90973683</v>
      </c>
      <c r="D42">
        <v>90765991</v>
      </c>
      <c r="E42">
        <v>1</v>
      </c>
      <c r="F42">
        <v>1</v>
      </c>
      <c r="G42">
        <v>16101771</v>
      </c>
      <c r="H42">
        <v>3</v>
      </c>
      <c r="I42" t="s">
        <v>71</v>
      </c>
      <c r="J42" t="s">
        <v>73</v>
      </c>
      <c r="K42" t="s">
        <v>72</v>
      </c>
      <c r="L42">
        <v>1354</v>
      </c>
      <c r="N42">
        <v>1010</v>
      </c>
      <c r="O42" t="s">
        <v>48</v>
      </c>
      <c r="P42" t="s">
        <v>48</v>
      </c>
      <c r="Q42">
        <v>1</v>
      </c>
      <c r="W42">
        <v>0</v>
      </c>
      <c r="X42">
        <v>-430467227</v>
      </c>
      <c r="Y42">
        <f t="shared" si="11"/>
        <v>10</v>
      </c>
      <c r="AA42">
        <v>1438.37</v>
      </c>
      <c r="AB42">
        <v>0</v>
      </c>
      <c r="AC42">
        <v>0</v>
      </c>
      <c r="AD42">
        <v>0</v>
      </c>
      <c r="AE42">
        <v>1438.37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10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ROUND(Y42*Source!I39,9)</f>
        <v>1</v>
      </c>
      <c r="CY42">
        <f>AA42</f>
        <v>1438.37</v>
      </c>
      <c r="CZ42">
        <f>AE42</f>
        <v>1438.37</v>
      </c>
      <c r="DA42">
        <f>AI42</f>
        <v>1</v>
      </c>
      <c r="DB42">
        <f t="shared" si="12"/>
        <v>14383.7</v>
      </c>
      <c r="DC42">
        <f t="shared" si="13"/>
        <v>0</v>
      </c>
      <c r="DD42" t="s">
        <v>3</v>
      </c>
      <c r="DE42" t="s">
        <v>3</v>
      </c>
      <c r="DF42">
        <f t="shared" si="0"/>
        <v>1438.37</v>
      </c>
      <c r="DG42">
        <f t="shared" si="1"/>
        <v>0</v>
      </c>
      <c r="DH42">
        <f t="shared" si="2"/>
        <v>0</v>
      </c>
      <c r="DI42">
        <f t="shared" si="3"/>
        <v>0</v>
      </c>
      <c r="DJ42">
        <f>DF42</f>
        <v>1438.37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ROW(Source!A39)</f>
        <v>39</v>
      </c>
      <c r="B43">
        <v>90973531</v>
      </c>
      <c r="C43">
        <v>90973683</v>
      </c>
      <c r="D43">
        <v>90759133</v>
      </c>
      <c r="E43">
        <v>1</v>
      </c>
      <c r="F43">
        <v>1</v>
      </c>
      <c r="G43">
        <v>16101771</v>
      </c>
      <c r="H43">
        <v>3</v>
      </c>
      <c r="I43" t="s">
        <v>325</v>
      </c>
      <c r="J43" t="s">
        <v>326</v>
      </c>
      <c r="K43" t="s">
        <v>327</v>
      </c>
      <c r="L43">
        <v>1348</v>
      </c>
      <c r="N43">
        <v>1009</v>
      </c>
      <c r="O43" t="s">
        <v>158</v>
      </c>
      <c r="P43" t="s">
        <v>158</v>
      </c>
      <c r="Q43">
        <v>1000</v>
      </c>
      <c r="W43">
        <v>0</v>
      </c>
      <c r="X43">
        <v>-1208000286</v>
      </c>
      <c r="Y43">
        <f t="shared" si="11"/>
        <v>1.2999999999999999E-4</v>
      </c>
      <c r="AA43">
        <v>87055.15</v>
      </c>
      <c r="AB43">
        <v>0</v>
      </c>
      <c r="AC43">
        <v>0</v>
      </c>
      <c r="AD43">
        <v>0</v>
      </c>
      <c r="AE43">
        <v>87055.15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1.2999999999999999E-4</v>
      </c>
      <c r="AU43" t="s">
        <v>3</v>
      </c>
      <c r="AV43">
        <v>0</v>
      </c>
      <c r="AW43">
        <v>2</v>
      </c>
      <c r="AX43">
        <v>90973691</v>
      </c>
      <c r="AY43">
        <v>1</v>
      </c>
      <c r="AZ43">
        <v>0</v>
      </c>
      <c r="BA43">
        <v>38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ROUND(Y43*Source!I39,9)</f>
        <v>1.2999999999999999E-5</v>
      </c>
      <c r="CY43">
        <f>AA43</f>
        <v>87055.15</v>
      </c>
      <c r="CZ43">
        <f>AE43</f>
        <v>87055.15</v>
      </c>
      <c r="DA43">
        <f>AI43</f>
        <v>1</v>
      </c>
      <c r="DB43">
        <f t="shared" si="12"/>
        <v>11.32</v>
      </c>
      <c r="DC43">
        <f t="shared" si="13"/>
        <v>0</v>
      </c>
      <c r="DD43" t="s">
        <v>3</v>
      </c>
      <c r="DE43" t="s">
        <v>3</v>
      </c>
      <c r="DF43">
        <f t="shared" si="0"/>
        <v>1.1299999999999999</v>
      </c>
      <c r="DG43">
        <f t="shared" si="1"/>
        <v>0</v>
      </c>
      <c r="DH43">
        <f t="shared" si="2"/>
        <v>0</v>
      </c>
      <c r="DI43">
        <f t="shared" si="3"/>
        <v>0</v>
      </c>
      <c r="DJ43">
        <f>DF43</f>
        <v>1.1299999999999999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ROW(Source!A39)</f>
        <v>39</v>
      </c>
      <c r="B44">
        <v>90973531</v>
      </c>
      <c r="C44">
        <v>90973683</v>
      </c>
      <c r="D44">
        <v>90759174</v>
      </c>
      <c r="E44">
        <v>1</v>
      </c>
      <c r="F44">
        <v>1</v>
      </c>
      <c r="G44">
        <v>16101771</v>
      </c>
      <c r="H44">
        <v>3</v>
      </c>
      <c r="I44" t="s">
        <v>328</v>
      </c>
      <c r="J44" t="s">
        <v>339</v>
      </c>
      <c r="K44" t="s">
        <v>329</v>
      </c>
      <c r="L44">
        <v>1346</v>
      </c>
      <c r="N44">
        <v>1009</v>
      </c>
      <c r="O44" t="s">
        <v>43</v>
      </c>
      <c r="P44" t="s">
        <v>43</v>
      </c>
      <c r="Q44">
        <v>1</v>
      </c>
      <c r="W44">
        <v>0</v>
      </c>
      <c r="X44">
        <v>-1758496306</v>
      </c>
      <c r="Y44">
        <f t="shared" si="11"/>
        <v>6.3E-2</v>
      </c>
      <c r="AA44">
        <v>96.93</v>
      </c>
      <c r="AB44">
        <v>0</v>
      </c>
      <c r="AC44">
        <v>0</v>
      </c>
      <c r="AD44">
        <v>0</v>
      </c>
      <c r="AE44">
        <v>96.93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6.3E-2</v>
      </c>
      <c r="AU44" t="s">
        <v>3</v>
      </c>
      <c r="AV44">
        <v>0</v>
      </c>
      <c r="AW44">
        <v>2</v>
      </c>
      <c r="AX44">
        <v>90973692</v>
      </c>
      <c r="AY44">
        <v>1</v>
      </c>
      <c r="AZ44">
        <v>0</v>
      </c>
      <c r="BA44">
        <v>39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ROUND(Y44*Source!I39,9)</f>
        <v>6.3E-3</v>
      </c>
      <c r="CY44">
        <f>AA44</f>
        <v>96.93</v>
      </c>
      <c r="CZ44">
        <f>AE44</f>
        <v>96.93</v>
      </c>
      <c r="DA44">
        <f>AI44</f>
        <v>1</v>
      </c>
      <c r="DB44">
        <f t="shared" si="12"/>
        <v>6.11</v>
      </c>
      <c r="DC44">
        <f t="shared" si="13"/>
        <v>0</v>
      </c>
      <c r="DD44" t="s">
        <v>3</v>
      </c>
      <c r="DE44" t="s">
        <v>3</v>
      </c>
      <c r="DF44">
        <f t="shared" si="0"/>
        <v>0.61</v>
      </c>
      <c r="DG44">
        <f t="shared" si="1"/>
        <v>0</v>
      </c>
      <c r="DH44">
        <f t="shared" si="2"/>
        <v>0</v>
      </c>
      <c r="DI44">
        <f t="shared" si="3"/>
        <v>0</v>
      </c>
      <c r="DJ44">
        <f>DF44</f>
        <v>0.61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ROW(Source!A42)</f>
        <v>42</v>
      </c>
      <c r="B45">
        <v>90973531</v>
      </c>
      <c r="C45">
        <v>90973695</v>
      </c>
      <c r="D45">
        <v>90756819</v>
      </c>
      <c r="E45">
        <v>16101771</v>
      </c>
      <c r="F45">
        <v>1</v>
      </c>
      <c r="G45">
        <v>16101771</v>
      </c>
      <c r="H45">
        <v>1</v>
      </c>
      <c r="I45" t="s">
        <v>304</v>
      </c>
      <c r="J45" t="s">
        <v>3</v>
      </c>
      <c r="K45" t="s">
        <v>305</v>
      </c>
      <c r="L45">
        <v>1191</v>
      </c>
      <c r="N45">
        <v>1013</v>
      </c>
      <c r="O45" t="s">
        <v>306</v>
      </c>
      <c r="P45" t="s">
        <v>306</v>
      </c>
      <c r="Q45">
        <v>1</v>
      </c>
      <c r="W45">
        <v>0</v>
      </c>
      <c r="X45">
        <v>476480486</v>
      </c>
      <c r="Y45">
        <f>(AT45*1.05)</f>
        <v>47.25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45</v>
      </c>
      <c r="AU45" t="s">
        <v>19</v>
      </c>
      <c r="AV45">
        <v>1</v>
      </c>
      <c r="AW45">
        <v>2</v>
      </c>
      <c r="AX45">
        <v>90973700</v>
      </c>
      <c r="AY45">
        <v>1</v>
      </c>
      <c r="AZ45">
        <v>0</v>
      </c>
      <c r="BA45">
        <v>40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U45">
        <f>ROUND(AT45*Source!I42*AH45*AL45,2)</f>
        <v>0</v>
      </c>
      <c r="CV45">
        <f>ROUND(Y45*Source!I42,9)</f>
        <v>47.25</v>
      </c>
      <c r="CW45">
        <v>0</v>
      </c>
      <c r="CX45">
        <f>ROUND(Y45*Source!I42,9)</f>
        <v>47.25</v>
      </c>
      <c r="CY45">
        <f>AD45</f>
        <v>0</v>
      </c>
      <c r="CZ45">
        <f>AH45</f>
        <v>0</v>
      </c>
      <c r="DA45">
        <f>AL45</f>
        <v>1</v>
      </c>
      <c r="DB45">
        <f>ROUND((ROUND(AT45*CZ45,2)*1.05),6)</f>
        <v>0</v>
      </c>
      <c r="DC45">
        <f>ROUND((ROUND(AT45*AG45,2)*1.05),6)</f>
        <v>0</v>
      </c>
      <c r="DD45" t="s">
        <v>3</v>
      </c>
      <c r="DE45" t="s">
        <v>3</v>
      </c>
      <c r="DF45">
        <f t="shared" si="0"/>
        <v>0</v>
      </c>
      <c r="DG45">
        <f t="shared" si="1"/>
        <v>0</v>
      </c>
      <c r="DH45">
        <f t="shared" si="2"/>
        <v>0</v>
      </c>
      <c r="DI45">
        <f t="shared" si="3"/>
        <v>0</v>
      </c>
      <c r="DJ45">
        <f>DI45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ROW(Source!A42)</f>
        <v>42</v>
      </c>
      <c r="B46">
        <v>90973531</v>
      </c>
      <c r="C46">
        <v>90973695</v>
      </c>
      <c r="D46">
        <v>90764680</v>
      </c>
      <c r="E46">
        <v>1</v>
      </c>
      <c r="F46">
        <v>1</v>
      </c>
      <c r="G46">
        <v>16101771</v>
      </c>
      <c r="H46">
        <v>3</v>
      </c>
      <c r="I46" t="s">
        <v>352</v>
      </c>
      <c r="J46" t="s">
        <v>353</v>
      </c>
      <c r="K46" t="s">
        <v>354</v>
      </c>
      <c r="L46">
        <v>1354</v>
      </c>
      <c r="N46">
        <v>1010</v>
      </c>
      <c r="O46" t="s">
        <v>48</v>
      </c>
      <c r="P46" t="s">
        <v>48</v>
      </c>
      <c r="Q46">
        <v>1</v>
      </c>
      <c r="W46">
        <v>0</v>
      </c>
      <c r="X46">
        <v>-611655546</v>
      </c>
      <c r="Y46">
        <f>AT46</f>
        <v>2</v>
      </c>
      <c r="AA46">
        <v>62.77</v>
      </c>
      <c r="AB46">
        <v>0</v>
      </c>
      <c r="AC46">
        <v>0</v>
      </c>
      <c r="AD46">
        <v>0</v>
      </c>
      <c r="AE46">
        <v>62.77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2</v>
      </c>
      <c r="AU46" t="s">
        <v>3</v>
      </c>
      <c r="AV46">
        <v>0</v>
      </c>
      <c r="AW46">
        <v>2</v>
      </c>
      <c r="AX46">
        <v>90973703</v>
      </c>
      <c r="AY46">
        <v>1</v>
      </c>
      <c r="AZ46">
        <v>0</v>
      </c>
      <c r="BA46">
        <v>41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ROUND(Y46*Source!I42,9)</f>
        <v>2</v>
      </c>
      <c r="CY46">
        <f>AA46</f>
        <v>62.77</v>
      </c>
      <c r="CZ46">
        <f>AE46</f>
        <v>62.77</v>
      </c>
      <c r="DA46">
        <f>AI46</f>
        <v>1</v>
      </c>
      <c r="DB46">
        <f>ROUND(ROUND(AT46*CZ46,2),6)</f>
        <v>125.54</v>
      </c>
      <c r="DC46">
        <f>ROUND(ROUND(AT46*AG46,2),6)</f>
        <v>0</v>
      </c>
      <c r="DD46" t="s">
        <v>3</v>
      </c>
      <c r="DE46" t="s">
        <v>3</v>
      </c>
      <c r="DF46">
        <f t="shared" si="0"/>
        <v>125.54</v>
      </c>
      <c r="DG46">
        <f t="shared" si="1"/>
        <v>0</v>
      </c>
      <c r="DH46">
        <f t="shared" si="2"/>
        <v>0</v>
      </c>
      <c r="DI46">
        <f t="shared" si="3"/>
        <v>0</v>
      </c>
      <c r="DJ46">
        <f>DF46</f>
        <v>125.54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ROW(Source!A42)</f>
        <v>42</v>
      </c>
      <c r="B47">
        <v>90973531</v>
      </c>
      <c r="C47">
        <v>90973695</v>
      </c>
      <c r="D47">
        <v>90758951</v>
      </c>
      <c r="E47">
        <v>1</v>
      </c>
      <c r="F47">
        <v>1</v>
      </c>
      <c r="G47">
        <v>16101771</v>
      </c>
      <c r="H47">
        <v>3</v>
      </c>
      <c r="I47" t="s">
        <v>319</v>
      </c>
      <c r="J47" t="s">
        <v>320</v>
      </c>
      <c r="K47" t="s">
        <v>321</v>
      </c>
      <c r="L47">
        <v>1339</v>
      </c>
      <c r="N47">
        <v>1007</v>
      </c>
      <c r="O47" t="s">
        <v>27</v>
      </c>
      <c r="P47" t="s">
        <v>27</v>
      </c>
      <c r="Q47">
        <v>1</v>
      </c>
      <c r="W47">
        <v>0</v>
      </c>
      <c r="X47">
        <v>-517283807</v>
      </c>
      <c r="Y47">
        <f>AT47</f>
        <v>4</v>
      </c>
      <c r="AA47">
        <v>102.81</v>
      </c>
      <c r="AB47">
        <v>0</v>
      </c>
      <c r="AC47">
        <v>0</v>
      </c>
      <c r="AD47">
        <v>0</v>
      </c>
      <c r="AE47">
        <v>102.81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4</v>
      </c>
      <c r="AU47" t="s">
        <v>3</v>
      </c>
      <c r="AV47">
        <v>0</v>
      </c>
      <c r="AW47">
        <v>2</v>
      </c>
      <c r="AX47">
        <v>90973701</v>
      </c>
      <c r="AY47">
        <v>1</v>
      </c>
      <c r="AZ47">
        <v>0</v>
      </c>
      <c r="BA47">
        <v>42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ROUND(Y47*Source!I42,9)</f>
        <v>4</v>
      </c>
      <c r="CY47">
        <f>AA47</f>
        <v>102.81</v>
      </c>
      <c r="CZ47">
        <f>AE47</f>
        <v>102.81</v>
      </c>
      <c r="DA47">
        <f>AI47</f>
        <v>1</v>
      </c>
      <c r="DB47">
        <f>ROUND(ROUND(AT47*CZ47,2),6)</f>
        <v>411.24</v>
      </c>
      <c r="DC47">
        <f>ROUND(ROUND(AT47*AG47,2),6)</f>
        <v>0</v>
      </c>
      <c r="DD47" t="s">
        <v>3</v>
      </c>
      <c r="DE47" t="s">
        <v>3</v>
      </c>
      <c r="DF47">
        <f t="shared" si="0"/>
        <v>411.24</v>
      </c>
      <c r="DG47">
        <f t="shared" si="1"/>
        <v>0</v>
      </c>
      <c r="DH47">
        <f t="shared" si="2"/>
        <v>0</v>
      </c>
      <c r="DI47">
        <f t="shared" si="3"/>
        <v>0</v>
      </c>
      <c r="DJ47">
        <f>DF47</f>
        <v>411.24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ROW(Source!A42)</f>
        <v>42</v>
      </c>
      <c r="B48">
        <v>90973531</v>
      </c>
      <c r="C48">
        <v>90973695</v>
      </c>
      <c r="D48">
        <v>90758943</v>
      </c>
      <c r="E48">
        <v>1</v>
      </c>
      <c r="F48">
        <v>1</v>
      </c>
      <c r="G48">
        <v>16101771</v>
      </c>
      <c r="H48">
        <v>3</v>
      </c>
      <c r="I48" t="s">
        <v>322</v>
      </c>
      <c r="J48" t="s">
        <v>323</v>
      </c>
      <c r="K48" t="s">
        <v>324</v>
      </c>
      <c r="L48">
        <v>1339</v>
      </c>
      <c r="N48">
        <v>1007</v>
      </c>
      <c r="O48" t="s">
        <v>27</v>
      </c>
      <c r="P48" t="s">
        <v>27</v>
      </c>
      <c r="Q48">
        <v>1</v>
      </c>
      <c r="W48">
        <v>0</v>
      </c>
      <c r="X48">
        <v>-313368864</v>
      </c>
      <c r="Y48">
        <f>AT48</f>
        <v>2</v>
      </c>
      <c r="AA48">
        <v>804.29</v>
      </c>
      <c r="AB48">
        <v>0</v>
      </c>
      <c r="AC48">
        <v>0</v>
      </c>
      <c r="AD48">
        <v>0</v>
      </c>
      <c r="AE48">
        <v>804.29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2</v>
      </c>
      <c r="AU48" t="s">
        <v>3</v>
      </c>
      <c r="AV48">
        <v>0</v>
      </c>
      <c r="AW48">
        <v>2</v>
      </c>
      <c r="AX48">
        <v>90973702</v>
      </c>
      <c r="AY48">
        <v>1</v>
      </c>
      <c r="AZ48">
        <v>0</v>
      </c>
      <c r="BA48">
        <v>43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ROUND(Y48*Source!I42,9)</f>
        <v>2</v>
      </c>
      <c r="CY48">
        <f>AA48</f>
        <v>804.29</v>
      </c>
      <c r="CZ48">
        <f>AE48</f>
        <v>804.29</v>
      </c>
      <c r="DA48">
        <f>AI48</f>
        <v>1</v>
      </c>
      <c r="DB48">
        <f>ROUND(ROUND(AT48*CZ48,2),6)</f>
        <v>1608.58</v>
      </c>
      <c r="DC48">
        <f>ROUND(ROUND(AT48*AG48,2),6)</f>
        <v>0</v>
      </c>
      <c r="DD48" t="s">
        <v>3</v>
      </c>
      <c r="DE48" t="s">
        <v>3</v>
      </c>
      <c r="DF48">
        <f t="shared" si="0"/>
        <v>1608.58</v>
      </c>
      <c r="DG48">
        <f t="shared" si="1"/>
        <v>0</v>
      </c>
      <c r="DH48">
        <f t="shared" si="2"/>
        <v>0</v>
      </c>
      <c r="DI48">
        <f t="shared" si="3"/>
        <v>0</v>
      </c>
      <c r="DJ48">
        <f>DF48</f>
        <v>1608.58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ROW(Source!A43)</f>
        <v>43</v>
      </c>
      <c r="B49">
        <v>90973531</v>
      </c>
      <c r="C49">
        <v>90973704</v>
      </c>
      <c r="D49">
        <v>90756819</v>
      </c>
      <c r="E49">
        <v>16101771</v>
      </c>
      <c r="F49">
        <v>1</v>
      </c>
      <c r="G49">
        <v>16101771</v>
      </c>
      <c r="H49">
        <v>1</v>
      </c>
      <c r="I49" t="s">
        <v>304</v>
      </c>
      <c r="J49" t="s">
        <v>3</v>
      </c>
      <c r="K49" t="s">
        <v>305</v>
      </c>
      <c r="L49">
        <v>1191</v>
      </c>
      <c r="N49">
        <v>1013</v>
      </c>
      <c r="O49" t="s">
        <v>306</v>
      </c>
      <c r="P49" t="s">
        <v>306</v>
      </c>
      <c r="Q49">
        <v>1</v>
      </c>
      <c r="W49">
        <v>0</v>
      </c>
      <c r="X49">
        <v>476480486</v>
      </c>
      <c r="Y49">
        <f>AT49</f>
        <v>1.02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1.02</v>
      </c>
      <c r="AU49" t="s">
        <v>3</v>
      </c>
      <c r="AV49">
        <v>1</v>
      </c>
      <c r="AW49">
        <v>2</v>
      </c>
      <c r="AX49">
        <v>90973706</v>
      </c>
      <c r="AY49">
        <v>1</v>
      </c>
      <c r="AZ49">
        <v>0</v>
      </c>
      <c r="BA49">
        <v>44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U49">
        <f>ROUND(AT49*Source!I43*AH49*AL49,2)</f>
        <v>0</v>
      </c>
      <c r="CV49">
        <f>ROUND(Y49*Source!I43,9)</f>
        <v>0.10199999999999999</v>
      </c>
      <c r="CW49">
        <v>0</v>
      </c>
      <c r="CX49">
        <f>ROUND(Y49*Source!I43,9)</f>
        <v>0.10199999999999999</v>
      </c>
      <c r="CY49">
        <f>AD49</f>
        <v>0</v>
      </c>
      <c r="CZ49">
        <f>AH49</f>
        <v>0</v>
      </c>
      <c r="DA49">
        <f>AL49</f>
        <v>1</v>
      </c>
      <c r="DB49">
        <f>ROUND(ROUND(AT49*CZ49,2),6)</f>
        <v>0</v>
      </c>
      <c r="DC49">
        <f>ROUND(ROUND(AT49*AG49,2),6)</f>
        <v>0</v>
      </c>
      <c r="DD49" t="s">
        <v>3</v>
      </c>
      <c r="DE49" t="s">
        <v>3</v>
      </c>
      <c r="DF49">
        <f t="shared" si="0"/>
        <v>0</v>
      </c>
      <c r="DG49">
        <f t="shared" si="1"/>
        <v>0</v>
      </c>
      <c r="DH49">
        <f t="shared" si="2"/>
        <v>0</v>
      </c>
      <c r="DI49">
        <f t="shared" si="3"/>
        <v>0</v>
      </c>
      <c r="DJ49">
        <f>DI49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ROW(Source!A44)</f>
        <v>44</v>
      </c>
      <c r="B50">
        <v>90973531</v>
      </c>
      <c r="C50">
        <v>90973707</v>
      </c>
      <c r="D50">
        <v>90756819</v>
      </c>
      <c r="E50">
        <v>16101771</v>
      </c>
      <c r="F50">
        <v>1</v>
      </c>
      <c r="G50">
        <v>16101771</v>
      </c>
      <c r="H50">
        <v>1</v>
      </c>
      <c r="I50" t="s">
        <v>304</v>
      </c>
      <c r="J50" t="s">
        <v>3</v>
      </c>
      <c r="K50" t="s">
        <v>305</v>
      </c>
      <c r="L50">
        <v>1191</v>
      </c>
      <c r="N50">
        <v>1013</v>
      </c>
      <c r="O50" t="s">
        <v>306</v>
      </c>
      <c r="P50" t="s">
        <v>306</v>
      </c>
      <c r="Q50">
        <v>1</v>
      </c>
      <c r="W50">
        <v>0</v>
      </c>
      <c r="X50">
        <v>476480486</v>
      </c>
      <c r="Y50">
        <f>AT50</f>
        <v>1.21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1.21</v>
      </c>
      <c r="AU50" t="s">
        <v>3</v>
      </c>
      <c r="AV50">
        <v>1</v>
      </c>
      <c r="AW50">
        <v>2</v>
      </c>
      <c r="AX50">
        <v>90973709</v>
      </c>
      <c r="AY50">
        <v>1</v>
      </c>
      <c r="AZ50">
        <v>0</v>
      </c>
      <c r="BA50">
        <v>45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U50">
        <f>ROUND(AT50*Source!I44*AH50*AL50,2)</f>
        <v>0</v>
      </c>
      <c r="CV50">
        <f>ROUND(Y50*Source!I44,9)</f>
        <v>0.121</v>
      </c>
      <c r="CW50">
        <v>0</v>
      </c>
      <c r="CX50">
        <f>ROUND(Y50*Source!I44,9)</f>
        <v>0.121</v>
      </c>
      <c r="CY50">
        <f>AD50</f>
        <v>0</v>
      </c>
      <c r="CZ50">
        <f>AH50</f>
        <v>0</v>
      </c>
      <c r="DA50">
        <f>AL50</f>
        <v>1</v>
      </c>
      <c r="DB50">
        <f>ROUND(ROUND(AT50*CZ50,2),6)</f>
        <v>0</v>
      </c>
      <c r="DC50">
        <f>ROUND(ROUND(AT50*AG50,2),6)</f>
        <v>0</v>
      </c>
      <c r="DD50" t="s">
        <v>3</v>
      </c>
      <c r="DE50" t="s">
        <v>3</v>
      </c>
      <c r="DF50">
        <f t="shared" si="0"/>
        <v>0</v>
      </c>
      <c r="DG50">
        <f t="shared" si="1"/>
        <v>0</v>
      </c>
      <c r="DH50">
        <f t="shared" si="2"/>
        <v>0</v>
      </c>
      <c r="DI50">
        <f t="shared" si="3"/>
        <v>0</v>
      </c>
      <c r="DJ50">
        <f>DI50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ROW(Source!A45)</f>
        <v>45</v>
      </c>
      <c r="B51">
        <v>90973531</v>
      </c>
      <c r="C51">
        <v>90973710</v>
      </c>
      <c r="D51">
        <v>90756819</v>
      </c>
      <c r="E51">
        <v>16101771</v>
      </c>
      <c r="F51">
        <v>1</v>
      </c>
      <c r="G51">
        <v>16101771</v>
      </c>
      <c r="H51">
        <v>1</v>
      </c>
      <c r="I51" t="s">
        <v>304</v>
      </c>
      <c r="J51" t="s">
        <v>3</v>
      </c>
      <c r="K51" t="s">
        <v>305</v>
      </c>
      <c r="L51">
        <v>1191</v>
      </c>
      <c r="N51">
        <v>1013</v>
      </c>
      <c r="O51" t="s">
        <v>306</v>
      </c>
      <c r="P51" t="s">
        <v>306</v>
      </c>
      <c r="Q51">
        <v>1</v>
      </c>
      <c r="W51">
        <v>0</v>
      </c>
      <c r="X51">
        <v>476480486</v>
      </c>
      <c r="Y51">
        <f>(AT51*1.05)</f>
        <v>47.25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45</v>
      </c>
      <c r="AU51" t="s">
        <v>19</v>
      </c>
      <c r="AV51">
        <v>1</v>
      </c>
      <c r="AW51">
        <v>2</v>
      </c>
      <c r="AX51">
        <v>90973715</v>
      </c>
      <c r="AY51">
        <v>1</v>
      </c>
      <c r="AZ51">
        <v>0</v>
      </c>
      <c r="BA51">
        <v>46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U51">
        <f>ROUND(AT51*Source!I45*AH51*AL51,2)</f>
        <v>0</v>
      </c>
      <c r="CV51">
        <f>ROUND(Y51*Source!I45,9)</f>
        <v>47.25</v>
      </c>
      <c r="CW51">
        <v>0</v>
      </c>
      <c r="CX51">
        <f>ROUND(Y51*Source!I45,9)</f>
        <v>47.25</v>
      </c>
      <c r="CY51">
        <f>AD51</f>
        <v>0</v>
      </c>
      <c r="CZ51">
        <f>AH51</f>
        <v>0</v>
      </c>
      <c r="DA51">
        <f>AL51</f>
        <v>1</v>
      </c>
      <c r="DB51">
        <f>ROUND((ROUND(AT51*CZ51,2)*1.05),6)</f>
        <v>0</v>
      </c>
      <c r="DC51">
        <f>ROUND((ROUND(AT51*AG51,2)*1.05),6)</f>
        <v>0</v>
      </c>
      <c r="DD51" t="s">
        <v>3</v>
      </c>
      <c r="DE51" t="s">
        <v>3</v>
      </c>
      <c r="DF51">
        <f t="shared" si="0"/>
        <v>0</v>
      </c>
      <c r="DG51">
        <f t="shared" si="1"/>
        <v>0</v>
      </c>
      <c r="DH51">
        <f t="shared" si="2"/>
        <v>0</v>
      </c>
      <c r="DI51">
        <f t="shared" si="3"/>
        <v>0</v>
      </c>
      <c r="DJ51">
        <f>DI51</f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ROW(Source!A45)</f>
        <v>45</v>
      </c>
      <c r="B52">
        <v>90973531</v>
      </c>
      <c r="C52">
        <v>90973710</v>
      </c>
      <c r="D52">
        <v>90764680</v>
      </c>
      <c r="E52">
        <v>1</v>
      </c>
      <c r="F52">
        <v>1</v>
      </c>
      <c r="G52">
        <v>16101771</v>
      </c>
      <c r="H52">
        <v>3</v>
      </c>
      <c r="I52" t="s">
        <v>352</v>
      </c>
      <c r="J52" t="s">
        <v>353</v>
      </c>
      <c r="K52" t="s">
        <v>354</v>
      </c>
      <c r="L52">
        <v>1354</v>
      </c>
      <c r="N52">
        <v>1010</v>
      </c>
      <c r="O52" t="s">
        <v>48</v>
      </c>
      <c r="P52" t="s">
        <v>48</v>
      </c>
      <c r="Q52">
        <v>1</v>
      </c>
      <c r="W52">
        <v>0</v>
      </c>
      <c r="X52">
        <v>-611655546</v>
      </c>
      <c r="Y52">
        <f>AT52</f>
        <v>2</v>
      </c>
      <c r="AA52">
        <v>62.77</v>
      </c>
      <c r="AB52">
        <v>0</v>
      </c>
      <c r="AC52">
        <v>0</v>
      </c>
      <c r="AD52">
        <v>0</v>
      </c>
      <c r="AE52">
        <v>62.77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2</v>
      </c>
      <c r="AU52" t="s">
        <v>3</v>
      </c>
      <c r="AV52">
        <v>0</v>
      </c>
      <c r="AW52">
        <v>2</v>
      </c>
      <c r="AX52">
        <v>90973718</v>
      </c>
      <c r="AY52">
        <v>1</v>
      </c>
      <c r="AZ52">
        <v>0</v>
      </c>
      <c r="BA52">
        <v>47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ROUND(Y52*Source!I45,9)</f>
        <v>2</v>
      </c>
      <c r="CY52">
        <f>AA52</f>
        <v>62.77</v>
      </c>
      <c r="CZ52">
        <f>AE52</f>
        <v>62.77</v>
      </c>
      <c r="DA52">
        <f>AI52</f>
        <v>1</v>
      </c>
      <c r="DB52">
        <f>ROUND(ROUND(AT52*CZ52,2),6)</f>
        <v>125.54</v>
      </c>
      <c r="DC52">
        <f>ROUND(ROUND(AT52*AG52,2),6)</f>
        <v>0</v>
      </c>
      <c r="DD52" t="s">
        <v>3</v>
      </c>
      <c r="DE52" t="s">
        <v>3</v>
      </c>
      <c r="DF52">
        <f t="shared" si="0"/>
        <v>125.54</v>
      </c>
      <c r="DG52">
        <f t="shared" si="1"/>
        <v>0</v>
      </c>
      <c r="DH52">
        <f t="shared" si="2"/>
        <v>0</v>
      </c>
      <c r="DI52">
        <f t="shared" si="3"/>
        <v>0</v>
      </c>
      <c r="DJ52">
        <f>DF52</f>
        <v>125.54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ROW(Source!A45)</f>
        <v>45</v>
      </c>
      <c r="B53">
        <v>90973531</v>
      </c>
      <c r="C53">
        <v>90973710</v>
      </c>
      <c r="D53">
        <v>90758951</v>
      </c>
      <c r="E53">
        <v>1</v>
      </c>
      <c r="F53">
        <v>1</v>
      </c>
      <c r="G53">
        <v>16101771</v>
      </c>
      <c r="H53">
        <v>3</v>
      </c>
      <c r="I53" t="s">
        <v>319</v>
      </c>
      <c r="J53" t="s">
        <v>320</v>
      </c>
      <c r="K53" t="s">
        <v>321</v>
      </c>
      <c r="L53">
        <v>1339</v>
      </c>
      <c r="N53">
        <v>1007</v>
      </c>
      <c r="O53" t="s">
        <v>27</v>
      </c>
      <c r="P53" t="s">
        <v>27</v>
      </c>
      <c r="Q53">
        <v>1</v>
      </c>
      <c r="W53">
        <v>0</v>
      </c>
      <c r="X53">
        <v>-517283807</v>
      </c>
      <c r="Y53">
        <f>AT53</f>
        <v>4</v>
      </c>
      <c r="AA53">
        <v>102.81</v>
      </c>
      <c r="AB53">
        <v>0</v>
      </c>
      <c r="AC53">
        <v>0</v>
      </c>
      <c r="AD53">
        <v>0</v>
      </c>
      <c r="AE53">
        <v>102.81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4</v>
      </c>
      <c r="AU53" t="s">
        <v>3</v>
      </c>
      <c r="AV53">
        <v>0</v>
      </c>
      <c r="AW53">
        <v>2</v>
      </c>
      <c r="AX53">
        <v>90973716</v>
      </c>
      <c r="AY53">
        <v>1</v>
      </c>
      <c r="AZ53">
        <v>0</v>
      </c>
      <c r="BA53">
        <v>48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ROUND(Y53*Source!I45,9)</f>
        <v>4</v>
      </c>
      <c r="CY53">
        <f>AA53</f>
        <v>102.81</v>
      </c>
      <c r="CZ53">
        <f>AE53</f>
        <v>102.81</v>
      </c>
      <c r="DA53">
        <f>AI53</f>
        <v>1</v>
      </c>
      <c r="DB53">
        <f>ROUND(ROUND(AT53*CZ53,2),6)</f>
        <v>411.24</v>
      </c>
      <c r="DC53">
        <f>ROUND(ROUND(AT53*AG53,2),6)</f>
        <v>0</v>
      </c>
      <c r="DD53" t="s">
        <v>3</v>
      </c>
      <c r="DE53" t="s">
        <v>3</v>
      </c>
      <c r="DF53">
        <f t="shared" si="0"/>
        <v>411.24</v>
      </c>
      <c r="DG53">
        <f t="shared" si="1"/>
        <v>0</v>
      </c>
      <c r="DH53">
        <f t="shared" si="2"/>
        <v>0</v>
      </c>
      <c r="DI53">
        <f t="shared" si="3"/>
        <v>0</v>
      </c>
      <c r="DJ53">
        <f>DF53</f>
        <v>411.24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ROW(Source!A45)</f>
        <v>45</v>
      </c>
      <c r="B54">
        <v>90973531</v>
      </c>
      <c r="C54">
        <v>90973710</v>
      </c>
      <c r="D54">
        <v>90758943</v>
      </c>
      <c r="E54">
        <v>1</v>
      </c>
      <c r="F54">
        <v>1</v>
      </c>
      <c r="G54">
        <v>16101771</v>
      </c>
      <c r="H54">
        <v>3</v>
      </c>
      <c r="I54" t="s">
        <v>322</v>
      </c>
      <c r="J54" t="s">
        <v>323</v>
      </c>
      <c r="K54" t="s">
        <v>324</v>
      </c>
      <c r="L54">
        <v>1339</v>
      </c>
      <c r="N54">
        <v>1007</v>
      </c>
      <c r="O54" t="s">
        <v>27</v>
      </c>
      <c r="P54" t="s">
        <v>27</v>
      </c>
      <c r="Q54">
        <v>1</v>
      </c>
      <c r="W54">
        <v>0</v>
      </c>
      <c r="X54">
        <v>-313368864</v>
      </c>
      <c r="Y54">
        <f>AT54</f>
        <v>2</v>
      </c>
      <c r="AA54">
        <v>804.29</v>
      </c>
      <c r="AB54">
        <v>0</v>
      </c>
      <c r="AC54">
        <v>0</v>
      </c>
      <c r="AD54">
        <v>0</v>
      </c>
      <c r="AE54">
        <v>804.29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2</v>
      </c>
      <c r="AU54" t="s">
        <v>3</v>
      </c>
      <c r="AV54">
        <v>0</v>
      </c>
      <c r="AW54">
        <v>2</v>
      </c>
      <c r="AX54">
        <v>90973717</v>
      </c>
      <c r="AY54">
        <v>1</v>
      </c>
      <c r="AZ54">
        <v>0</v>
      </c>
      <c r="BA54">
        <v>49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ROUND(Y54*Source!I45,9)</f>
        <v>2</v>
      </c>
      <c r="CY54">
        <f>AA54</f>
        <v>804.29</v>
      </c>
      <c r="CZ54">
        <f>AE54</f>
        <v>804.29</v>
      </c>
      <c r="DA54">
        <f>AI54</f>
        <v>1</v>
      </c>
      <c r="DB54">
        <f>ROUND(ROUND(AT54*CZ54,2),6)</f>
        <v>1608.58</v>
      </c>
      <c r="DC54">
        <f>ROUND(ROUND(AT54*AG54,2),6)</f>
        <v>0</v>
      </c>
      <c r="DD54" t="s">
        <v>3</v>
      </c>
      <c r="DE54" t="s">
        <v>3</v>
      </c>
      <c r="DF54">
        <f t="shared" si="0"/>
        <v>1608.58</v>
      </c>
      <c r="DG54">
        <f t="shared" si="1"/>
        <v>0</v>
      </c>
      <c r="DH54">
        <f t="shared" si="2"/>
        <v>0</v>
      </c>
      <c r="DI54">
        <f t="shared" si="3"/>
        <v>0</v>
      </c>
      <c r="DJ54">
        <f>DF54</f>
        <v>1608.58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ROW(Source!A46)</f>
        <v>46</v>
      </c>
      <c r="B55">
        <v>90973531</v>
      </c>
      <c r="C55">
        <v>90973719</v>
      </c>
      <c r="D55">
        <v>90756819</v>
      </c>
      <c r="E55">
        <v>16101771</v>
      </c>
      <c r="F55">
        <v>1</v>
      </c>
      <c r="G55">
        <v>16101771</v>
      </c>
      <c r="H55">
        <v>1</v>
      </c>
      <c r="I55" t="s">
        <v>304</v>
      </c>
      <c r="J55" t="s">
        <v>3</v>
      </c>
      <c r="K55" t="s">
        <v>305</v>
      </c>
      <c r="L55">
        <v>1191</v>
      </c>
      <c r="N55">
        <v>1013</v>
      </c>
      <c r="O55" t="s">
        <v>306</v>
      </c>
      <c r="P55" t="s">
        <v>306</v>
      </c>
      <c r="Q55">
        <v>1</v>
      </c>
      <c r="W55">
        <v>0</v>
      </c>
      <c r="X55">
        <v>476480486</v>
      </c>
      <c r="Y55">
        <f>(AT55*1.05)</f>
        <v>6.5100000000000007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6.2</v>
      </c>
      <c r="AU55" t="s">
        <v>19</v>
      </c>
      <c r="AV55">
        <v>1</v>
      </c>
      <c r="AW55">
        <v>2</v>
      </c>
      <c r="AX55">
        <v>90973721</v>
      </c>
      <c r="AY55">
        <v>1</v>
      </c>
      <c r="AZ55">
        <v>0</v>
      </c>
      <c r="BA55">
        <v>50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U55">
        <f>ROUND(AT55*Source!I46*AH55*AL55,2)</f>
        <v>0</v>
      </c>
      <c r="CV55">
        <f>ROUND(Y55*Source!I46,9)</f>
        <v>6.51</v>
      </c>
      <c r="CW55">
        <v>0</v>
      </c>
      <c r="CX55">
        <f>ROUND(Y55*Source!I46,9)</f>
        <v>6.51</v>
      </c>
      <c r="CY55">
        <f>AD55</f>
        <v>0</v>
      </c>
      <c r="CZ55">
        <f>AH55</f>
        <v>0</v>
      </c>
      <c r="DA55">
        <f>AL55</f>
        <v>1</v>
      </c>
      <c r="DB55">
        <f>ROUND((ROUND(AT55*CZ55,2)*1.05),6)</f>
        <v>0</v>
      </c>
      <c r="DC55">
        <f>ROUND((ROUND(AT55*AG55,2)*1.05),6)</f>
        <v>0</v>
      </c>
      <c r="DD55" t="s">
        <v>3</v>
      </c>
      <c r="DE55" t="s">
        <v>3</v>
      </c>
      <c r="DF55">
        <f t="shared" si="0"/>
        <v>0</v>
      </c>
      <c r="DG55">
        <f t="shared" si="1"/>
        <v>0</v>
      </c>
      <c r="DH55">
        <f t="shared" si="2"/>
        <v>0</v>
      </c>
      <c r="DI55">
        <f t="shared" si="3"/>
        <v>0</v>
      </c>
      <c r="DJ55">
        <f>DI55</f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ROW(Source!A47)</f>
        <v>47</v>
      </c>
      <c r="B56">
        <v>90973531</v>
      </c>
      <c r="C56">
        <v>90973722</v>
      </c>
      <c r="D56">
        <v>90756819</v>
      </c>
      <c r="E56">
        <v>16101771</v>
      </c>
      <c r="F56">
        <v>1</v>
      </c>
      <c r="G56">
        <v>16101771</v>
      </c>
      <c r="H56">
        <v>1</v>
      </c>
      <c r="I56" t="s">
        <v>304</v>
      </c>
      <c r="J56" t="s">
        <v>3</v>
      </c>
      <c r="K56" t="s">
        <v>305</v>
      </c>
      <c r="L56">
        <v>1191</v>
      </c>
      <c r="N56">
        <v>1013</v>
      </c>
      <c r="O56" t="s">
        <v>306</v>
      </c>
      <c r="P56" t="s">
        <v>306</v>
      </c>
      <c r="Q56">
        <v>1</v>
      </c>
      <c r="W56">
        <v>0</v>
      </c>
      <c r="X56">
        <v>476480486</v>
      </c>
      <c r="Y56">
        <f>(AT56*1.05)</f>
        <v>38.85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37</v>
      </c>
      <c r="AU56" t="s">
        <v>19</v>
      </c>
      <c r="AV56">
        <v>1</v>
      </c>
      <c r="AW56">
        <v>2</v>
      </c>
      <c r="AX56">
        <v>90973732</v>
      </c>
      <c r="AY56">
        <v>1</v>
      </c>
      <c r="AZ56">
        <v>0</v>
      </c>
      <c r="BA56">
        <v>51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U56">
        <f>ROUND(AT56*Source!I47*AH56*AL56,2)</f>
        <v>0</v>
      </c>
      <c r="CV56">
        <f>ROUND(Y56*Source!I47,9)</f>
        <v>38.85</v>
      </c>
      <c r="CW56">
        <v>0</v>
      </c>
      <c r="CX56">
        <f>ROUND(Y56*Source!I47,9)</f>
        <v>38.85</v>
      </c>
      <c r="CY56">
        <f>AD56</f>
        <v>0</v>
      </c>
      <c r="CZ56">
        <f>AH56</f>
        <v>0</v>
      </c>
      <c r="DA56">
        <f>AL56</f>
        <v>1</v>
      </c>
      <c r="DB56">
        <f>ROUND((ROUND(AT56*CZ56,2)*1.05),6)</f>
        <v>0</v>
      </c>
      <c r="DC56">
        <f>ROUND((ROUND(AT56*AG56,2)*1.05),6)</f>
        <v>0</v>
      </c>
      <c r="DD56" t="s">
        <v>3</v>
      </c>
      <c r="DE56" t="s">
        <v>3</v>
      </c>
      <c r="DF56">
        <f t="shared" si="0"/>
        <v>0</v>
      </c>
      <c r="DG56">
        <f t="shared" si="1"/>
        <v>0</v>
      </c>
      <c r="DH56">
        <f t="shared" si="2"/>
        <v>0</v>
      </c>
      <c r="DI56">
        <f t="shared" si="3"/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ROW(Source!A47)</f>
        <v>47</v>
      </c>
      <c r="B57">
        <v>90973531</v>
      </c>
      <c r="C57">
        <v>90973722</v>
      </c>
      <c r="D57">
        <v>90759750</v>
      </c>
      <c r="E57">
        <v>1</v>
      </c>
      <c r="F57">
        <v>1</v>
      </c>
      <c r="G57">
        <v>16101771</v>
      </c>
      <c r="H57">
        <v>3</v>
      </c>
      <c r="I57" t="s">
        <v>313</v>
      </c>
      <c r="J57" t="s">
        <v>314</v>
      </c>
      <c r="K57" t="s">
        <v>315</v>
      </c>
      <c r="L57">
        <v>1348</v>
      </c>
      <c r="N57">
        <v>1009</v>
      </c>
      <c r="O57" t="s">
        <v>158</v>
      </c>
      <c r="P57" t="s">
        <v>158</v>
      </c>
      <c r="Q57">
        <v>1000</v>
      </c>
      <c r="W57">
        <v>0</v>
      </c>
      <c r="X57">
        <v>-496941986</v>
      </c>
      <c r="Y57">
        <f t="shared" ref="Y57:Y71" si="18">AT57</f>
        <v>5.9999999999999995E-4</v>
      </c>
      <c r="AA57">
        <v>153824.85</v>
      </c>
      <c r="AB57">
        <v>0</v>
      </c>
      <c r="AC57">
        <v>0</v>
      </c>
      <c r="AD57">
        <v>0</v>
      </c>
      <c r="AE57">
        <v>153824.85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5.9999999999999995E-4</v>
      </c>
      <c r="AU57" t="s">
        <v>3</v>
      </c>
      <c r="AV57">
        <v>0</v>
      </c>
      <c r="AW57">
        <v>2</v>
      </c>
      <c r="AX57">
        <v>90973733</v>
      </c>
      <c r="AY57">
        <v>1</v>
      </c>
      <c r="AZ57">
        <v>0</v>
      </c>
      <c r="BA57">
        <v>52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ROUND(Y57*Source!I47,9)</f>
        <v>5.9999999999999995E-4</v>
      </c>
      <c r="CY57">
        <f t="shared" ref="CY57:CY64" si="19">AA57</f>
        <v>153824.85</v>
      </c>
      <c r="CZ57">
        <f t="shared" ref="CZ57:CZ64" si="20">AE57</f>
        <v>153824.85</v>
      </c>
      <c r="DA57">
        <f t="shared" ref="DA57:DA64" si="21">AI57</f>
        <v>1</v>
      </c>
      <c r="DB57">
        <f t="shared" ref="DB57:DB71" si="22">ROUND(ROUND(AT57*CZ57,2),6)</f>
        <v>92.29</v>
      </c>
      <c r="DC57">
        <f t="shared" ref="DC57:DC71" si="23">ROUND(ROUND(AT57*AG57,2),6)</f>
        <v>0</v>
      </c>
      <c r="DD57" t="s">
        <v>3</v>
      </c>
      <c r="DE57" t="s">
        <v>3</v>
      </c>
      <c r="DF57">
        <f t="shared" si="0"/>
        <v>92.29</v>
      </c>
      <c r="DG57">
        <f t="shared" si="1"/>
        <v>0</v>
      </c>
      <c r="DH57">
        <f t="shared" si="2"/>
        <v>0</v>
      </c>
      <c r="DI57">
        <f t="shared" si="3"/>
        <v>0</v>
      </c>
      <c r="DJ57">
        <f t="shared" ref="DJ57:DJ64" si="24">DF57</f>
        <v>92.29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ROW(Source!A47)</f>
        <v>47</v>
      </c>
      <c r="B58">
        <v>90973531</v>
      </c>
      <c r="C58">
        <v>90973722</v>
      </c>
      <c r="D58">
        <v>90760584</v>
      </c>
      <c r="E58">
        <v>1</v>
      </c>
      <c r="F58">
        <v>1</v>
      </c>
      <c r="G58">
        <v>16101771</v>
      </c>
      <c r="H58">
        <v>3</v>
      </c>
      <c r="I58" t="s">
        <v>316</v>
      </c>
      <c r="J58" t="s">
        <v>317</v>
      </c>
      <c r="K58" t="s">
        <v>318</v>
      </c>
      <c r="L58">
        <v>1348</v>
      </c>
      <c r="N58">
        <v>1009</v>
      </c>
      <c r="O58" t="s">
        <v>158</v>
      </c>
      <c r="P58" t="s">
        <v>158</v>
      </c>
      <c r="Q58">
        <v>1000</v>
      </c>
      <c r="W58">
        <v>0</v>
      </c>
      <c r="X58">
        <v>1639876342</v>
      </c>
      <c r="Y58">
        <f t="shared" si="18"/>
        <v>4.0000000000000002E-4</v>
      </c>
      <c r="AA58">
        <v>213306.14</v>
      </c>
      <c r="AB58">
        <v>0</v>
      </c>
      <c r="AC58">
        <v>0</v>
      </c>
      <c r="AD58">
        <v>0</v>
      </c>
      <c r="AE58">
        <v>213306.14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4.0000000000000002E-4</v>
      </c>
      <c r="AU58" t="s">
        <v>3</v>
      </c>
      <c r="AV58">
        <v>0</v>
      </c>
      <c r="AW58">
        <v>2</v>
      </c>
      <c r="AX58">
        <v>90973734</v>
      </c>
      <c r="AY58">
        <v>1</v>
      </c>
      <c r="AZ58">
        <v>0</v>
      </c>
      <c r="BA58">
        <v>53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>
        <f>ROUND(Y58*Source!I47,9)</f>
        <v>4.0000000000000002E-4</v>
      </c>
      <c r="CY58">
        <f t="shared" si="19"/>
        <v>213306.14</v>
      </c>
      <c r="CZ58">
        <f t="shared" si="20"/>
        <v>213306.14</v>
      </c>
      <c r="DA58">
        <f t="shared" si="21"/>
        <v>1</v>
      </c>
      <c r="DB58">
        <f t="shared" si="22"/>
        <v>85.32</v>
      </c>
      <c r="DC58">
        <f t="shared" si="23"/>
        <v>0</v>
      </c>
      <c r="DD58" t="s">
        <v>3</v>
      </c>
      <c r="DE58" t="s">
        <v>3</v>
      </c>
      <c r="DF58">
        <f t="shared" si="0"/>
        <v>85.32</v>
      </c>
      <c r="DG58">
        <f t="shared" si="1"/>
        <v>0</v>
      </c>
      <c r="DH58">
        <f t="shared" si="2"/>
        <v>0</v>
      </c>
      <c r="DI58">
        <f t="shared" si="3"/>
        <v>0</v>
      </c>
      <c r="DJ58">
        <f t="shared" si="24"/>
        <v>85.32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ROW(Source!A47)</f>
        <v>47</v>
      </c>
      <c r="B59">
        <v>90973531</v>
      </c>
      <c r="C59">
        <v>90973722</v>
      </c>
      <c r="D59">
        <v>90758951</v>
      </c>
      <c r="E59">
        <v>1</v>
      </c>
      <c r="F59">
        <v>1</v>
      </c>
      <c r="G59">
        <v>16101771</v>
      </c>
      <c r="H59">
        <v>3</v>
      </c>
      <c r="I59" t="s">
        <v>319</v>
      </c>
      <c r="J59" t="s">
        <v>320</v>
      </c>
      <c r="K59" t="s">
        <v>321</v>
      </c>
      <c r="L59">
        <v>1339</v>
      </c>
      <c r="N59">
        <v>1007</v>
      </c>
      <c r="O59" t="s">
        <v>27</v>
      </c>
      <c r="P59" t="s">
        <v>27</v>
      </c>
      <c r="Q59">
        <v>1</v>
      </c>
      <c r="W59">
        <v>0</v>
      </c>
      <c r="X59">
        <v>-517283807</v>
      </c>
      <c r="Y59">
        <f t="shared" si="18"/>
        <v>2</v>
      </c>
      <c r="AA59">
        <v>102.81</v>
      </c>
      <c r="AB59">
        <v>0</v>
      </c>
      <c r="AC59">
        <v>0</v>
      </c>
      <c r="AD59">
        <v>0</v>
      </c>
      <c r="AE59">
        <v>102.81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2</v>
      </c>
      <c r="AU59" t="s">
        <v>3</v>
      </c>
      <c r="AV59">
        <v>0</v>
      </c>
      <c r="AW59">
        <v>2</v>
      </c>
      <c r="AX59">
        <v>90973735</v>
      </c>
      <c r="AY59">
        <v>1</v>
      </c>
      <c r="AZ59">
        <v>0</v>
      </c>
      <c r="BA59">
        <v>54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ROUND(Y59*Source!I47,9)</f>
        <v>2</v>
      </c>
      <c r="CY59">
        <f t="shared" si="19"/>
        <v>102.81</v>
      </c>
      <c r="CZ59">
        <f t="shared" si="20"/>
        <v>102.81</v>
      </c>
      <c r="DA59">
        <f t="shared" si="21"/>
        <v>1</v>
      </c>
      <c r="DB59">
        <f t="shared" si="22"/>
        <v>205.62</v>
      </c>
      <c r="DC59">
        <f t="shared" si="23"/>
        <v>0</v>
      </c>
      <c r="DD59" t="s">
        <v>3</v>
      </c>
      <c r="DE59" t="s">
        <v>3</v>
      </c>
      <c r="DF59">
        <f t="shared" si="0"/>
        <v>205.62</v>
      </c>
      <c r="DG59">
        <f t="shared" si="1"/>
        <v>0</v>
      </c>
      <c r="DH59">
        <f t="shared" si="2"/>
        <v>0</v>
      </c>
      <c r="DI59">
        <f t="shared" si="3"/>
        <v>0</v>
      </c>
      <c r="DJ59">
        <f t="shared" si="24"/>
        <v>205.62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ROW(Source!A47)</f>
        <v>47</v>
      </c>
      <c r="B60">
        <v>90973531</v>
      </c>
      <c r="C60">
        <v>90973722</v>
      </c>
      <c r="D60">
        <v>90758943</v>
      </c>
      <c r="E60">
        <v>1</v>
      </c>
      <c r="F60">
        <v>1</v>
      </c>
      <c r="G60">
        <v>16101771</v>
      </c>
      <c r="H60">
        <v>3</v>
      </c>
      <c r="I60" t="s">
        <v>322</v>
      </c>
      <c r="J60" t="s">
        <v>323</v>
      </c>
      <c r="K60" t="s">
        <v>324</v>
      </c>
      <c r="L60">
        <v>1339</v>
      </c>
      <c r="N60">
        <v>1007</v>
      </c>
      <c r="O60" t="s">
        <v>27</v>
      </c>
      <c r="P60" t="s">
        <v>27</v>
      </c>
      <c r="Q60">
        <v>1</v>
      </c>
      <c r="W60">
        <v>0</v>
      </c>
      <c r="X60">
        <v>-313368864</v>
      </c>
      <c r="Y60">
        <f t="shared" si="18"/>
        <v>1</v>
      </c>
      <c r="AA60">
        <v>804.29</v>
      </c>
      <c r="AB60">
        <v>0</v>
      </c>
      <c r="AC60">
        <v>0</v>
      </c>
      <c r="AD60">
        <v>0</v>
      </c>
      <c r="AE60">
        <v>804.29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1</v>
      </c>
      <c r="AU60" t="s">
        <v>3</v>
      </c>
      <c r="AV60">
        <v>0</v>
      </c>
      <c r="AW60">
        <v>2</v>
      </c>
      <c r="AX60">
        <v>90973736</v>
      </c>
      <c r="AY60">
        <v>1</v>
      </c>
      <c r="AZ60">
        <v>0</v>
      </c>
      <c r="BA60">
        <v>55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ROUND(Y60*Source!I47,9)</f>
        <v>1</v>
      </c>
      <c r="CY60">
        <f t="shared" si="19"/>
        <v>804.29</v>
      </c>
      <c r="CZ60">
        <f t="shared" si="20"/>
        <v>804.29</v>
      </c>
      <c r="DA60">
        <f t="shared" si="21"/>
        <v>1</v>
      </c>
      <c r="DB60">
        <f t="shared" si="22"/>
        <v>804.29</v>
      </c>
      <c r="DC60">
        <f t="shared" si="23"/>
        <v>0</v>
      </c>
      <c r="DD60" t="s">
        <v>3</v>
      </c>
      <c r="DE60" t="s">
        <v>3</v>
      </c>
      <c r="DF60">
        <f t="shared" si="0"/>
        <v>804.29</v>
      </c>
      <c r="DG60">
        <f t="shared" si="1"/>
        <v>0</v>
      </c>
      <c r="DH60">
        <f t="shared" si="2"/>
        <v>0</v>
      </c>
      <c r="DI60">
        <f t="shared" si="3"/>
        <v>0</v>
      </c>
      <c r="DJ60">
        <f t="shared" si="24"/>
        <v>804.29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ROW(Source!A47)</f>
        <v>47</v>
      </c>
      <c r="B61">
        <v>90973531</v>
      </c>
      <c r="C61">
        <v>90973722</v>
      </c>
      <c r="D61">
        <v>90759133</v>
      </c>
      <c r="E61">
        <v>1</v>
      </c>
      <c r="F61">
        <v>1</v>
      </c>
      <c r="G61">
        <v>16101771</v>
      </c>
      <c r="H61">
        <v>3</v>
      </c>
      <c r="I61" t="s">
        <v>325</v>
      </c>
      <c r="J61" t="s">
        <v>326</v>
      </c>
      <c r="K61" t="s">
        <v>327</v>
      </c>
      <c r="L61">
        <v>1348</v>
      </c>
      <c r="N61">
        <v>1009</v>
      </c>
      <c r="O61" t="s">
        <v>158</v>
      </c>
      <c r="P61" t="s">
        <v>158</v>
      </c>
      <c r="Q61">
        <v>1000</v>
      </c>
      <c r="W61">
        <v>0</v>
      </c>
      <c r="X61">
        <v>-1208000286</v>
      </c>
      <c r="Y61">
        <f t="shared" si="18"/>
        <v>1.4400000000000001E-3</v>
      </c>
      <c r="AA61">
        <v>87055.15</v>
      </c>
      <c r="AB61">
        <v>0</v>
      </c>
      <c r="AC61">
        <v>0</v>
      </c>
      <c r="AD61">
        <v>0</v>
      </c>
      <c r="AE61">
        <v>87055.15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1.4400000000000001E-3</v>
      </c>
      <c r="AU61" t="s">
        <v>3</v>
      </c>
      <c r="AV61">
        <v>0</v>
      </c>
      <c r="AW61">
        <v>2</v>
      </c>
      <c r="AX61">
        <v>90973737</v>
      </c>
      <c r="AY61">
        <v>1</v>
      </c>
      <c r="AZ61">
        <v>0</v>
      </c>
      <c r="BA61">
        <v>56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ROUND(Y61*Source!I47,9)</f>
        <v>1.4400000000000001E-3</v>
      </c>
      <c r="CY61">
        <f t="shared" si="19"/>
        <v>87055.15</v>
      </c>
      <c r="CZ61">
        <f t="shared" si="20"/>
        <v>87055.15</v>
      </c>
      <c r="DA61">
        <f t="shared" si="21"/>
        <v>1</v>
      </c>
      <c r="DB61">
        <f t="shared" si="22"/>
        <v>125.36</v>
      </c>
      <c r="DC61">
        <f t="shared" si="23"/>
        <v>0</v>
      </c>
      <c r="DD61" t="s">
        <v>3</v>
      </c>
      <c r="DE61" t="s">
        <v>3</v>
      </c>
      <c r="DF61">
        <f t="shared" si="0"/>
        <v>125.36</v>
      </c>
      <c r="DG61">
        <f t="shared" si="1"/>
        <v>0</v>
      </c>
      <c r="DH61">
        <f t="shared" si="2"/>
        <v>0</v>
      </c>
      <c r="DI61">
        <f t="shared" si="3"/>
        <v>0</v>
      </c>
      <c r="DJ61">
        <f t="shared" si="24"/>
        <v>125.36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ROW(Source!A47)</f>
        <v>47</v>
      </c>
      <c r="B62">
        <v>90973531</v>
      </c>
      <c r="C62">
        <v>90973722</v>
      </c>
      <c r="D62">
        <v>90756832</v>
      </c>
      <c r="E62">
        <v>16101771</v>
      </c>
      <c r="F62">
        <v>1</v>
      </c>
      <c r="G62">
        <v>16101771</v>
      </c>
      <c r="H62">
        <v>3</v>
      </c>
      <c r="I62" t="s">
        <v>328</v>
      </c>
      <c r="J62" t="s">
        <v>3</v>
      </c>
      <c r="K62" t="s">
        <v>329</v>
      </c>
      <c r="L62">
        <v>1348</v>
      </c>
      <c r="N62">
        <v>1009</v>
      </c>
      <c r="O62" t="s">
        <v>158</v>
      </c>
      <c r="P62" t="s">
        <v>158</v>
      </c>
      <c r="Q62">
        <v>1000</v>
      </c>
      <c r="W62">
        <v>0</v>
      </c>
      <c r="X62">
        <v>-1698336702</v>
      </c>
      <c r="Y62">
        <f t="shared" si="18"/>
        <v>1.6000000000000001E-4</v>
      </c>
      <c r="AA62">
        <v>96930</v>
      </c>
      <c r="AB62">
        <v>0</v>
      </c>
      <c r="AC62">
        <v>0</v>
      </c>
      <c r="AD62">
        <v>0</v>
      </c>
      <c r="AE62">
        <v>96930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1.6000000000000001E-4</v>
      </c>
      <c r="AU62" t="s">
        <v>3</v>
      </c>
      <c r="AV62">
        <v>0</v>
      </c>
      <c r="AW62">
        <v>2</v>
      </c>
      <c r="AX62">
        <v>90973738</v>
      </c>
      <c r="AY62">
        <v>1</v>
      </c>
      <c r="AZ62">
        <v>0</v>
      </c>
      <c r="BA62">
        <v>57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ROUND(Y62*Source!I47,9)</f>
        <v>1.6000000000000001E-4</v>
      </c>
      <c r="CY62">
        <f t="shared" si="19"/>
        <v>96930</v>
      </c>
      <c r="CZ62">
        <f t="shared" si="20"/>
        <v>96930</v>
      </c>
      <c r="DA62">
        <f t="shared" si="21"/>
        <v>1</v>
      </c>
      <c r="DB62">
        <f t="shared" si="22"/>
        <v>15.51</v>
      </c>
      <c r="DC62">
        <f t="shared" si="23"/>
        <v>0</v>
      </c>
      <c r="DD62" t="s">
        <v>3</v>
      </c>
      <c r="DE62" t="s">
        <v>3</v>
      </c>
      <c r="DF62">
        <f t="shared" si="0"/>
        <v>15.51</v>
      </c>
      <c r="DG62">
        <f t="shared" si="1"/>
        <v>0</v>
      </c>
      <c r="DH62">
        <f t="shared" si="2"/>
        <v>0</v>
      </c>
      <c r="DI62">
        <f t="shared" si="3"/>
        <v>0</v>
      </c>
      <c r="DJ62">
        <f t="shared" si="24"/>
        <v>15.51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ROW(Source!A47)</f>
        <v>47</v>
      </c>
      <c r="B63">
        <v>90973531</v>
      </c>
      <c r="C63">
        <v>90973722</v>
      </c>
      <c r="D63">
        <v>90769402</v>
      </c>
      <c r="E63">
        <v>1</v>
      </c>
      <c r="F63">
        <v>1</v>
      </c>
      <c r="G63">
        <v>16101771</v>
      </c>
      <c r="H63">
        <v>3</v>
      </c>
      <c r="I63" t="s">
        <v>330</v>
      </c>
      <c r="J63" t="s">
        <v>331</v>
      </c>
      <c r="K63" t="s">
        <v>332</v>
      </c>
      <c r="L63">
        <v>1354</v>
      </c>
      <c r="N63">
        <v>1010</v>
      </c>
      <c r="O63" t="s">
        <v>48</v>
      </c>
      <c r="P63" t="s">
        <v>48</v>
      </c>
      <c r="Q63">
        <v>1</v>
      </c>
      <c r="W63">
        <v>0</v>
      </c>
      <c r="X63">
        <v>-675982514</v>
      </c>
      <c r="Y63">
        <f t="shared" si="18"/>
        <v>1</v>
      </c>
      <c r="AA63">
        <v>1529.15</v>
      </c>
      <c r="AB63">
        <v>0</v>
      </c>
      <c r="AC63">
        <v>0</v>
      </c>
      <c r="AD63">
        <v>0</v>
      </c>
      <c r="AE63">
        <v>1529.15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1</v>
      </c>
      <c r="AU63" t="s">
        <v>3</v>
      </c>
      <c r="AV63">
        <v>0</v>
      </c>
      <c r="AW63">
        <v>2</v>
      </c>
      <c r="AX63">
        <v>90973739</v>
      </c>
      <c r="AY63">
        <v>1</v>
      </c>
      <c r="AZ63">
        <v>0</v>
      </c>
      <c r="BA63">
        <v>58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ROUND(Y63*Source!I47,9)</f>
        <v>1</v>
      </c>
      <c r="CY63">
        <f t="shared" si="19"/>
        <v>1529.15</v>
      </c>
      <c r="CZ63">
        <f t="shared" si="20"/>
        <v>1529.15</v>
      </c>
      <c r="DA63">
        <f t="shared" si="21"/>
        <v>1</v>
      </c>
      <c r="DB63">
        <f t="shared" si="22"/>
        <v>1529.15</v>
      </c>
      <c r="DC63">
        <f t="shared" si="23"/>
        <v>0</v>
      </c>
      <c r="DD63" t="s">
        <v>3</v>
      </c>
      <c r="DE63" t="s">
        <v>3</v>
      </c>
      <c r="DF63">
        <f t="shared" si="0"/>
        <v>1529.15</v>
      </c>
      <c r="DG63">
        <f t="shared" si="1"/>
        <v>0</v>
      </c>
      <c r="DH63">
        <f t="shared" si="2"/>
        <v>0</v>
      </c>
      <c r="DI63">
        <f t="shared" si="3"/>
        <v>0</v>
      </c>
      <c r="DJ63">
        <f t="shared" si="24"/>
        <v>1529.15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ROW(Source!A47)</f>
        <v>47</v>
      </c>
      <c r="B64">
        <v>90973531</v>
      </c>
      <c r="C64">
        <v>90973722</v>
      </c>
      <c r="D64">
        <v>90769403</v>
      </c>
      <c r="E64">
        <v>1</v>
      </c>
      <c r="F64">
        <v>1</v>
      </c>
      <c r="G64">
        <v>16101771</v>
      </c>
      <c r="H64">
        <v>3</v>
      </c>
      <c r="I64" t="s">
        <v>333</v>
      </c>
      <c r="J64" t="s">
        <v>334</v>
      </c>
      <c r="K64" t="s">
        <v>335</v>
      </c>
      <c r="L64">
        <v>1354</v>
      </c>
      <c r="N64">
        <v>1010</v>
      </c>
      <c r="O64" t="s">
        <v>48</v>
      </c>
      <c r="P64" t="s">
        <v>48</v>
      </c>
      <c r="Q64">
        <v>1</v>
      </c>
      <c r="W64">
        <v>0</v>
      </c>
      <c r="X64">
        <v>-1760326418</v>
      </c>
      <c r="Y64">
        <f t="shared" si="18"/>
        <v>6</v>
      </c>
      <c r="AA64">
        <v>716.02</v>
      </c>
      <c r="AB64">
        <v>0</v>
      </c>
      <c r="AC64">
        <v>0</v>
      </c>
      <c r="AD64">
        <v>0</v>
      </c>
      <c r="AE64">
        <v>716.02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6</v>
      </c>
      <c r="AU64" t="s">
        <v>3</v>
      </c>
      <c r="AV64">
        <v>0</v>
      </c>
      <c r="AW64">
        <v>2</v>
      </c>
      <c r="AX64">
        <v>90973740</v>
      </c>
      <c r="AY64">
        <v>1</v>
      </c>
      <c r="AZ64">
        <v>0</v>
      </c>
      <c r="BA64">
        <v>59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ROUND(Y64*Source!I47,9)</f>
        <v>6</v>
      </c>
      <c r="CY64">
        <f t="shared" si="19"/>
        <v>716.02</v>
      </c>
      <c r="CZ64">
        <f t="shared" si="20"/>
        <v>716.02</v>
      </c>
      <c r="DA64">
        <f t="shared" si="21"/>
        <v>1</v>
      </c>
      <c r="DB64">
        <f t="shared" si="22"/>
        <v>4296.12</v>
      </c>
      <c r="DC64">
        <f t="shared" si="23"/>
        <v>0</v>
      </c>
      <c r="DD64" t="s">
        <v>3</v>
      </c>
      <c r="DE64" t="s">
        <v>3</v>
      </c>
      <c r="DF64">
        <f t="shared" si="0"/>
        <v>4296.12</v>
      </c>
      <c r="DG64">
        <f t="shared" si="1"/>
        <v>0</v>
      </c>
      <c r="DH64">
        <f t="shared" si="2"/>
        <v>0</v>
      </c>
      <c r="DI64">
        <f t="shared" si="3"/>
        <v>0</v>
      </c>
      <c r="DJ64">
        <f t="shared" si="24"/>
        <v>4296.12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ROW(Source!A48)</f>
        <v>48</v>
      </c>
      <c r="B65">
        <v>90973531</v>
      </c>
      <c r="C65">
        <v>90973741</v>
      </c>
      <c r="D65">
        <v>90756819</v>
      </c>
      <c r="E65">
        <v>16101771</v>
      </c>
      <c r="F65">
        <v>1</v>
      </c>
      <c r="G65">
        <v>16101771</v>
      </c>
      <c r="H65">
        <v>1</v>
      </c>
      <c r="I65" t="s">
        <v>304</v>
      </c>
      <c r="J65" t="s">
        <v>3</v>
      </c>
      <c r="K65" t="s">
        <v>305</v>
      </c>
      <c r="L65">
        <v>1191</v>
      </c>
      <c r="N65">
        <v>1013</v>
      </c>
      <c r="O65" t="s">
        <v>306</v>
      </c>
      <c r="P65" t="s">
        <v>306</v>
      </c>
      <c r="Q65">
        <v>1</v>
      </c>
      <c r="W65">
        <v>0</v>
      </c>
      <c r="X65">
        <v>476480486</v>
      </c>
      <c r="Y65">
        <f t="shared" si="18"/>
        <v>1.69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-2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1.69</v>
      </c>
      <c r="AU65" t="s">
        <v>3</v>
      </c>
      <c r="AV65">
        <v>1</v>
      </c>
      <c r="AW65">
        <v>2</v>
      </c>
      <c r="AX65">
        <v>90973749</v>
      </c>
      <c r="AY65">
        <v>1</v>
      </c>
      <c r="AZ65">
        <v>0</v>
      </c>
      <c r="BA65">
        <v>60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U65">
        <f>ROUND(AT65*Source!I48*AH65*AL65,2)</f>
        <v>0</v>
      </c>
      <c r="CV65">
        <f>ROUND(Y65*Source!I48,9)</f>
        <v>1.69</v>
      </c>
      <c r="CW65">
        <v>0</v>
      </c>
      <c r="CX65">
        <f>ROUND(Y65*Source!I48,9)</f>
        <v>1.69</v>
      </c>
      <c r="CY65">
        <f>AD65</f>
        <v>0</v>
      </c>
      <c r="CZ65">
        <f>AH65</f>
        <v>0</v>
      </c>
      <c r="DA65">
        <f>AL65</f>
        <v>1</v>
      </c>
      <c r="DB65">
        <f t="shared" si="22"/>
        <v>0</v>
      </c>
      <c r="DC65">
        <f t="shared" si="23"/>
        <v>0</v>
      </c>
      <c r="DD65" t="s">
        <v>3</v>
      </c>
      <c r="DE65" t="s">
        <v>3</v>
      </c>
      <c r="DF65">
        <f t="shared" ref="DF65:DF128" si="25">ROUND(ROUND(AE65,2)*CX65,2)</f>
        <v>0</v>
      </c>
      <c r="DG65">
        <f t="shared" ref="DG65:DG128" si="26">ROUND(ROUND(AF65,2)*CX65,2)</f>
        <v>0</v>
      </c>
      <c r="DH65">
        <f t="shared" ref="DH65:DH128" si="27">ROUND(ROUND(AG65,2)*CX65,2)</f>
        <v>0</v>
      </c>
      <c r="DI65">
        <f t="shared" ref="DI65:DI128" si="28">ROUND(ROUND(AH65,2)*CX65,2)</f>
        <v>0</v>
      </c>
      <c r="DJ65">
        <f>DI65</f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ROW(Source!A48)</f>
        <v>48</v>
      </c>
      <c r="B66">
        <v>90973531</v>
      </c>
      <c r="C66">
        <v>90973741</v>
      </c>
      <c r="D66">
        <v>90758247</v>
      </c>
      <c r="E66">
        <v>1</v>
      </c>
      <c r="F66">
        <v>1</v>
      </c>
      <c r="G66">
        <v>16101771</v>
      </c>
      <c r="H66">
        <v>2</v>
      </c>
      <c r="I66" t="s">
        <v>340</v>
      </c>
      <c r="J66" t="s">
        <v>341</v>
      </c>
      <c r="K66" t="s">
        <v>342</v>
      </c>
      <c r="L66">
        <v>1368</v>
      </c>
      <c r="N66">
        <v>1011</v>
      </c>
      <c r="O66" t="s">
        <v>197</v>
      </c>
      <c r="P66" t="s">
        <v>197</v>
      </c>
      <c r="Q66">
        <v>1</v>
      </c>
      <c r="W66">
        <v>0</v>
      </c>
      <c r="X66">
        <v>-123905425</v>
      </c>
      <c r="Y66">
        <f t="shared" si="18"/>
        <v>0.38</v>
      </c>
      <c r="AA66">
        <v>0</v>
      </c>
      <c r="AB66">
        <v>39.22</v>
      </c>
      <c r="AC66">
        <v>0.23</v>
      </c>
      <c r="AD66">
        <v>0</v>
      </c>
      <c r="AE66">
        <v>0</v>
      </c>
      <c r="AF66">
        <v>39.22</v>
      </c>
      <c r="AG66">
        <v>0.23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0.38</v>
      </c>
      <c r="AU66" t="s">
        <v>3</v>
      </c>
      <c r="AV66">
        <v>0</v>
      </c>
      <c r="AW66">
        <v>2</v>
      </c>
      <c r="AX66">
        <v>90973750</v>
      </c>
      <c r="AY66">
        <v>1</v>
      </c>
      <c r="AZ66">
        <v>0</v>
      </c>
      <c r="BA66">
        <v>61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f>ROUND(Y66*Source!I48*DO66,9)</f>
        <v>0</v>
      </c>
      <c r="CX66">
        <f>ROUND(Y66*Source!I48,9)</f>
        <v>0.38</v>
      </c>
      <c r="CY66">
        <f>AB66</f>
        <v>39.22</v>
      </c>
      <c r="CZ66">
        <f>AF66</f>
        <v>39.22</v>
      </c>
      <c r="DA66">
        <f>AJ66</f>
        <v>1</v>
      </c>
      <c r="DB66">
        <f t="shared" si="22"/>
        <v>14.9</v>
      </c>
      <c r="DC66">
        <f t="shared" si="23"/>
        <v>0.09</v>
      </c>
      <c r="DD66" t="s">
        <v>3</v>
      </c>
      <c r="DE66" t="s">
        <v>3</v>
      </c>
      <c r="DF66">
        <f t="shared" si="25"/>
        <v>0</v>
      </c>
      <c r="DG66">
        <f t="shared" si="26"/>
        <v>14.9</v>
      </c>
      <c r="DH66">
        <f t="shared" si="27"/>
        <v>0.09</v>
      </c>
      <c r="DI66">
        <f t="shared" si="28"/>
        <v>0</v>
      </c>
      <c r="DJ66">
        <f>DG66</f>
        <v>14.9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ROW(Source!A48)</f>
        <v>48</v>
      </c>
      <c r="B67">
        <v>90973531</v>
      </c>
      <c r="C67">
        <v>90973741</v>
      </c>
      <c r="D67">
        <v>90759750</v>
      </c>
      <c r="E67">
        <v>1</v>
      </c>
      <c r="F67">
        <v>1</v>
      </c>
      <c r="G67">
        <v>16101771</v>
      </c>
      <c r="H67">
        <v>3</v>
      </c>
      <c r="I67" t="s">
        <v>313</v>
      </c>
      <c r="J67" t="s">
        <v>314</v>
      </c>
      <c r="K67" t="s">
        <v>315</v>
      </c>
      <c r="L67">
        <v>1348</v>
      </c>
      <c r="N67">
        <v>1009</v>
      </c>
      <c r="O67" t="s">
        <v>158</v>
      </c>
      <c r="P67" t="s">
        <v>158</v>
      </c>
      <c r="Q67">
        <v>1000</v>
      </c>
      <c r="W67">
        <v>0</v>
      </c>
      <c r="X67">
        <v>-496941986</v>
      </c>
      <c r="Y67">
        <f t="shared" si="18"/>
        <v>1.1000000000000001E-3</v>
      </c>
      <c r="AA67">
        <v>153824.85</v>
      </c>
      <c r="AB67">
        <v>0</v>
      </c>
      <c r="AC67">
        <v>0</v>
      </c>
      <c r="AD67">
        <v>0</v>
      </c>
      <c r="AE67">
        <v>153824.85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1.1000000000000001E-3</v>
      </c>
      <c r="AU67" t="s">
        <v>3</v>
      </c>
      <c r="AV67">
        <v>0</v>
      </c>
      <c r="AW67">
        <v>2</v>
      </c>
      <c r="AX67">
        <v>90973751</v>
      </c>
      <c r="AY67">
        <v>1</v>
      </c>
      <c r="AZ67">
        <v>0</v>
      </c>
      <c r="BA67">
        <v>62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ROUND(Y67*Source!I48,9)</f>
        <v>1.1000000000000001E-3</v>
      </c>
      <c r="CY67">
        <f>AA67</f>
        <v>153824.85</v>
      </c>
      <c r="CZ67">
        <f>AE67</f>
        <v>153824.85</v>
      </c>
      <c r="DA67">
        <f>AI67</f>
        <v>1</v>
      </c>
      <c r="DB67">
        <f t="shared" si="22"/>
        <v>169.21</v>
      </c>
      <c r="DC67">
        <f t="shared" si="23"/>
        <v>0</v>
      </c>
      <c r="DD67" t="s">
        <v>3</v>
      </c>
      <c r="DE67" t="s">
        <v>3</v>
      </c>
      <c r="DF67">
        <f t="shared" si="25"/>
        <v>169.21</v>
      </c>
      <c r="DG67">
        <f t="shared" si="26"/>
        <v>0</v>
      </c>
      <c r="DH67">
        <f t="shared" si="27"/>
        <v>0</v>
      </c>
      <c r="DI67">
        <f t="shared" si="28"/>
        <v>0</v>
      </c>
      <c r="DJ67">
        <f>DF67</f>
        <v>169.21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ROW(Source!A48)</f>
        <v>48</v>
      </c>
      <c r="B68">
        <v>90973531</v>
      </c>
      <c r="C68">
        <v>90973741</v>
      </c>
      <c r="D68">
        <v>90760586</v>
      </c>
      <c r="E68">
        <v>1</v>
      </c>
      <c r="F68">
        <v>1</v>
      </c>
      <c r="G68">
        <v>16101771</v>
      </c>
      <c r="H68">
        <v>3</v>
      </c>
      <c r="I68" t="s">
        <v>343</v>
      </c>
      <c r="J68" t="s">
        <v>344</v>
      </c>
      <c r="K68" t="s">
        <v>345</v>
      </c>
      <c r="L68">
        <v>1348</v>
      </c>
      <c r="N68">
        <v>1009</v>
      </c>
      <c r="O68" t="s">
        <v>158</v>
      </c>
      <c r="P68" t="s">
        <v>158</v>
      </c>
      <c r="Q68">
        <v>1000</v>
      </c>
      <c r="W68">
        <v>0</v>
      </c>
      <c r="X68">
        <v>1581537196</v>
      </c>
      <c r="Y68">
        <f t="shared" si="18"/>
        <v>1.3999999999999999E-4</v>
      </c>
      <c r="AA68">
        <v>148907.6</v>
      </c>
      <c r="AB68">
        <v>0</v>
      </c>
      <c r="AC68">
        <v>0</v>
      </c>
      <c r="AD68">
        <v>0</v>
      </c>
      <c r="AE68">
        <v>148907.6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1.3999999999999999E-4</v>
      </c>
      <c r="AU68" t="s">
        <v>3</v>
      </c>
      <c r="AV68">
        <v>0</v>
      </c>
      <c r="AW68">
        <v>2</v>
      </c>
      <c r="AX68">
        <v>90973752</v>
      </c>
      <c r="AY68">
        <v>1</v>
      </c>
      <c r="AZ68">
        <v>0</v>
      </c>
      <c r="BA68">
        <v>63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ROUND(Y68*Source!I48,9)</f>
        <v>1.3999999999999999E-4</v>
      </c>
      <c r="CY68">
        <f>AA68</f>
        <v>148907.6</v>
      </c>
      <c r="CZ68">
        <f>AE68</f>
        <v>148907.6</v>
      </c>
      <c r="DA68">
        <f>AI68</f>
        <v>1</v>
      </c>
      <c r="DB68">
        <f t="shared" si="22"/>
        <v>20.85</v>
      </c>
      <c r="DC68">
        <f t="shared" si="23"/>
        <v>0</v>
      </c>
      <c r="DD68" t="s">
        <v>3</v>
      </c>
      <c r="DE68" t="s">
        <v>3</v>
      </c>
      <c r="DF68">
        <f t="shared" si="25"/>
        <v>20.85</v>
      </c>
      <c r="DG68">
        <f t="shared" si="26"/>
        <v>0</v>
      </c>
      <c r="DH68">
        <f t="shared" si="27"/>
        <v>0</v>
      </c>
      <c r="DI68">
        <f t="shared" si="28"/>
        <v>0</v>
      </c>
      <c r="DJ68">
        <f>DF68</f>
        <v>20.85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ROW(Source!A48)</f>
        <v>48</v>
      </c>
      <c r="B69">
        <v>90973531</v>
      </c>
      <c r="C69">
        <v>90973741</v>
      </c>
      <c r="D69">
        <v>90765569</v>
      </c>
      <c r="E69">
        <v>1</v>
      </c>
      <c r="F69">
        <v>1</v>
      </c>
      <c r="G69">
        <v>16101771</v>
      </c>
      <c r="H69">
        <v>3</v>
      </c>
      <c r="I69" t="s">
        <v>346</v>
      </c>
      <c r="J69" t="s">
        <v>347</v>
      </c>
      <c r="K69" t="s">
        <v>348</v>
      </c>
      <c r="L69">
        <v>1354</v>
      </c>
      <c r="N69">
        <v>1010</v>
      </c>
      <c r="O69" t="s">
        <v>48</v>
      </c>
      <c r="P69" t="s">
        <v>48</v>
      </c>
      <c r="Q69">
        <v>1</v>
      </c>
      <c r="W69">
        <v>0</v>
      </c>
      <c r="X69">
        <v>861235963</v>
      </c>
      <c r="Y69">
        <f t="shared" si="18"/>
        <v>2</v>
      </c>
      <c r="AA69">
        <v>176.92</v>
      </c>
      <c r="AB69">
        <v>0</v>
      </c>
      <c r="AC69">
        <v>0</v>
      </c>
      <c r="AD69">
        <v>0</v>
      </c>
      <c r="AE69">
        <v>176.92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2</v>
      </c>
      <c r="AU69" t="s">
        <v>3</v>
      </c>
      <c r="AV69">
        <v>0</v>
      </c>
      <c r="AW69">
        <v>2</v>
      </c>
      <c r="AX69">
        <v>90973753</v>
      </c>
      <c r="AY69">
        <v>1</v>
      </c>
      <c r="AZ69">
        <v>0</v>
      </c>
      <c r="BA69">
        <v>64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ROUND(Y69*Source!I48,9)</f>
        <v>2</v>
      </c>
      <c r="CY69">
        <f>AA69</f>
        <v>176.92</v>
      </c>
      <c r="CZ69">
        <f>AE69</f>
        <v>176.92</v>
      </c>
      <c r="DA69">
        <f>AI69</f>
        <v>1</v>
      </c>
      <c r="DB69">
        <f t="shared" si="22"/>
        <v>353.84</v>
      </c>
      <c r="DC69">
        <f t="shared" si="23"/>
        <v>0</v>
      </c>
      <c r="DD69" t="s">
        <v>3</v>
      </c>
      <c r="DE69" t="s">
        <v>3</v>
      </c>
      <c r="DF69">
        <f t="shared" si="25"/>
        <v>353.84</v>
      </c>
      <c r="DG69">
        <f t="shared" si="26"/>
        <v>0</v>
      </c>
      <c r="DH69">
        <f t="shared" si="27"/>
        <v>0</v>
      </c>
      <c r="DI69">
        <f t="shared" si="28"/>
        <v>0</v>
      </c>
      <c r="DJ69">
        <f>DF69</f>
        <v>353.84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ROW(Source!A48)</f>
        <v>48</v>
      </c>
      <c r="B70">
        <v>90973531</v>
      </c>
      <c r="C70">
        <v>90973741</v>
      </c>
      <c r="D70">
        <v>90766997</v>
      </c>
      <c r="E70">
        <v>1</v>
      </c>
      <c r="F70">
        <v>1</v>
      </c>
      <c r="G70">
        <v>16101771</v>
      </c>
      <c r="H70">
        <v>3</v>
      </c>
      <c r="I70" t="s">
        <v>349</v>
      </c>
      <c r="J70" t="s">
        <v>350</v>
      </c>
      <c r="K70" t="s">
        <v>351</v>
      </c>
      <c r="L70">
        <v>1348</v>
      </c>
      <c r="N70">
        <v>1009</v>
      </c>
      <c r="O70" t="s">
        <v>158</v>
      </c>
      <c r="P70" t="s">
        <v>158</v>
      </c>
      <c r="Q70">
        <v>1000</v>
      </c>
      <c r="W70">
        <v>0</v>
      </c>
      <c r="X70">
        <v>1528009696</v>
      </c>
      <c r="Y70">
        <f t="shared" si="18"/>
        <v>4.0000000000000003E-5</v>
      </c>
      <c r="AA70">
        <v>230657.52</v>
      </c>
      <c r="AB70">
        <v>0</v>
      </c>
      <c r="AC70">
        <v>0</v>
      </c>
      <c r="AD70">
        <v>0</v>
      </c>
      <c r="AE70">
        <v>230657.52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4.0000000000000003E-5</v>
      </c>
      <c r="AU70" t="s">
        <v>3</v>
      </c>
      <c r="AV70">
        <v>0</v>
      </c>
      <c r="AW70">
        <v>2</v>
      </c>
      <c r="AX70">
        <v>90973754</v>
      </c>
      <c r="AY70">
        <v>1</v>
      </c>
      <c r="AZ70">
        <v>0</v>
      </c>
      <c r="BA70">
        <v>65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v>0</v>
      </c>
      <c r="CX70">
        <f>ROUND(Y70*Source!I48,9)</f>
        <v>4.0000000000000003E-5</v>
      </c>
      <c r="CY70">
        <f>AA70</f>
        <v>230657.52</v>
      </c>
      <c r="CZ70">
        <f>AE70</f>
        <v>230657.52</v>
      </c>
      <c r="DA70">
        <f>AI70</f>
        <v>1</v>
      </c>
      <c r="DB70">
        <f t="shared" si="22"/>
        <v>9.23</v>
      </c>
      <c r="DC70">
        <f t="shared" si="23"/>
        <v>0</v>
      </c>
      <c r="DD70" t="s">
        <v>3</v>
      </c>
      <c r="DE70" t="s">
        <v>3</v>
      </c>
      <c r="DF70">
        <f t="shared" si="25"/>
        <v>9.23</v>
      </c>
      <c r="DG70">
        <f t="shared" si="26"/>
        <v>0</v>
      </c>
      <c r="DH70">
        <f t="shared" si="27"/>
        <v>0</v>
      </c>
      <c r="DI70">
        <f t="shared" si="28"/>
        <v>0</v>
      </c>
      <c r="DJ70">
        <f>DF70</f>
        <v>9.23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ROW(Source!A48)</f>
        <v>48</v>
      </c>
      <c r="B71">
        <v>90973531</v>
      </c>
      <c r="C71">
        <v>90973741</v>
      </c>
      <c r="D71">
        <v>0</v>
      </c>
      <c r="E71">
        <v>16101771</v>
      </c>
      <c r="F71">
        <v>1</v>
      </c>
      <c r="G71">
        <v>16101771</v>
      </c>
      <c r="H71">
        <v>3</v>
      </c>
      <c r="I71" t="s">
        <v>55</v>
      </c>
      <c r="J71" t="s">
        <v>3</v>
      </c>
      <c r="K71" t="s">
        <v>56</v>
      </c>
      <c r="L71">
        <v>1371</v>
      </c>
      <c r="N71">
        <v>1013</v>
      </c>
      <c r="O71" t="s">
        <v>57</v>
      </c>
      <c r="P71" t="s">
        <v>57</v>
      </c>
      <c r="Q71">
        <v>1</v>
      </c>
      <c r="W71">
        <v>0</v>
      </c>
      <c r="X71">
        <v>567467704</v>
      </c>
      <c r="Y71">
        <f t="shared" si="18"/>
        <v>1</v>
      </c>
      <c r="AA71">
        <v>2043.35</v>
      </c>
      <c r="AB71">
        <v>0</v>
      </c>
      <c r="AC71">
        <v>0</v>
      </c>
      <c r="AD71">
        <v>0</v>
      </c>
      <c r="AE71">
        <v>2043.35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 t="s">
        <v>3</v>
      </c>
      <c r="AT71">
        <v>1</v>
      </c>
      <c r="AU71" t="s">
        <v>3</v>
      </c>
      <c r="AV71">
        <v>0</v>
      </c>
      <c r="AW71">
        <v>1</v>
      </c>
      <c r="AX71">
        <v>-1</v>
      </c>
      <c r="AY71">
        <v>0</v>
      </c>
      <c r="AZ71">
        <v>0</v>
      </c>
      <c r="BA71" t="s">
        <v>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ROUND(Y71*Source!I48,9)</f>
        <v>1</v>
      </c>
      <c r="CY71">
        <f>AA71</f>
        <v>2043.35</v>
      </c>
      <c r="CZ71">
        <f>AE71</f>
        <v>2043.35</v>
      </c>
      <c r="DA71">
        <f>AI71</f>
        <v>1</v>
      </c>
      <c r="DB71">
        <f t="shared" si="22"/>
        <v>2043.35</v>
      </c>
      <c r="DC71">
        <f t="shared" si="23"/>
        <v>0</v>
      </c>
      <c r="DD71" t="s">
        <v>3</v>
      </c>
      <c r="DE71" t="s">
        <v>3</v>
      </c>
      <c r="DF71">
        <f t="shared" si="25"/>
        <v>2043.35</v>
      </c>
      <c r="DG71">
        <f t="shared" si="26"/>
        <v>0</v>
      </c>
      <c r="DH71">
        <f t="shared" si="27"/>
        <v>0</v>
      </c>
      <c r="DI71">
        <f t="shared" si="28"/>
        <v>0</v>
      </c>
      <c r="DJ71">
        <f>DF71</f>
        <v>2043.35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ROW(Source!A50)</f>
        <v>50</v>
      </c>
      <c r="B72">
        <v>90973531</v>
      </c>
      <c r="C72">
        <v>90973757</v>
      </c>
      <c r="D72">
        <v>90756819</v>
      </c>
      <c r="E72">
        <v>16101771</v>
      </c>
      <c r="F72">
        <v>1</v>
      </c>
      <c r="G72">
        <v>16101771</v>
      </c>
      <c r="H72">
        <v>1</v>
      </c>
      <c r="I72" t="s">
        <v>304</v>
      </c>
      <c r="J72" t="s">
        <v>3</v>
      </c>
      <c r="K72" t="s">
        <v>305</v>
      </c>
      <c r="L72">
        <v>1191</v>
      </c>
      <c r="N72">
        <v>1013</v>
      </c>
      <c r="O72" t="s">
        <v>306</v>
      </c>
      <c r="P72" t="s">
        <v>306</v>
      </c>
      <c r="Q72">
        <v>1</v>
      </c>
      <c r="W72">
        <v>0</v>
      </c>
      <c r="X72">
        <v>476480486</v>
      </c>
      <c r="Y72">
        <f>(AT72*1.05)</f>
        <v>1.9530000000000003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1.86</v>
      </c>
      <c r="AU72" t="s">
        <v>19</v>
      </c>
      <c r="AV72">
        <v>1</v>
      </c>
      <c r="AW72">
        <v>2</v>
      </c>
      <c r="AX72">
        <v>90973761</v>
      </c>
      <c r="AY72">
        <v>1</v>
      </c>
      <c r="AZ72">
        <v>0</v>
      </c>
      <c r="BA72">
        <v>67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U72">
        <f>ROUND(AT72*Source!I50*AH72*AL72,2)</f>
        <v>0</v>
      </c>
      <c r="CV72">
        <f>ROUND(Y72*Source!I50,9)</f>
        <v>1.9530000000000001</v>
      </c>
      <c r="CW72">
        <v>0</v>
      </c>
      <c r="CX72">
        <f>ROUND(Y72*Source!I50,9)</f>
        <v>1.9530000000000001</v>
      </c>
      <c r="CY72">
        <f>AD72</f>
        <v>0</v>
      </c>
      <c r="CZ72">
        <f>AH72</f>
        <v>0</v>
      </c>
      <c r="DA72">
        <f>AL72</f>
        <v>1</v>
      </c>
      <c r="DB72">
        <f>ROUND((ROUND(AT72*CZ72,2)*1.05),6)</f>
        <v>0</v>
      </c>
      <c r="DC72">
        <f>ROUND((ROUND(AT72*AG72,2)*1.05),6)</f>
        <v>0</v>
      </c>
      <c r="DD72" t="s">
        <v>3</v>
      </c>
      <c r="DE72" t="s">
        <v>3</v>
      </c>
      <c r="DF72">
        <f t="shared" si="25"/>
        <v>0</v>
      </c>
      <c r="DG72">
        <f t="shared" si="26"/>
        <v>0</v>
      </c>
      <c r="DH72">
        <f t="shared" si="27"/>
        <v>0</v>
      </c>
      <c r="DI72">
        <f t="shared" si="28"/>
        <v>0</v>
      </c>
      <c r="DJ72">
        <f>DI72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ROW(Source!A50)</f>
        <v>50</v>
      </c>
      <c r="B73">
        <v>90973531</v>
      </c>
      <c r="C73">
        <v>90973757</v>
      </c>
      <c r="D73">
        <v>90758471</v>
      </c>
      <c r="E73">
        <v>1</v>
      </c>
      <c r="F73">
        <v>1</v>
      </c>
      <c r="G73">
        <v>16101771</v>
      </c>
      <c r="H73">
        <v>2</v>
      </c>
      <c r="I73" t="s">
        <v>307</v>
      </c>
      <c r="J73" t="s">
        <v>308</v>
      </c>
      <c r="K73" t="s">
        <v>309</v>
      </c>
      <c r="L73">
        <v>1368</v>
      </c>
      <c r="N73">
        <v>1011</v>
      </c>
      <c r="O73" t="s">
        <v>197</v>
      </c>
      <c r="P73" t="s">
        <v>197</v>
      </c>
      <c r="Q73">
        <v>1</v>
      </c>
      <c r="W73">
        <v>0</v>
      </c>
      <c r="X73">
        <v>-645154768</v>
      </c>
      <c r="Y73">
        <f>(AT73*1.05)</f>
        <v>0.17850000000000002</v>
      </c>
      <c r="AA73">
        <v>0</v>
      </c>
      <c r="AB73">
        <v>21.28</v>
      </c>
      <c r="AC73">
        <v>0.32</v>
      </c>
      <c r="AD73">
        <v>0</v>
      </c>
      <c r="AE73">
        <v>0</v>
      </c>
      <c r="AF73">
        <v>21.28</v>
      </c>
      <c r="AG73">
        <v>0.32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0.17</v>
      </c>
      <c r="AU73" t="s">
        <v>19</v>
      </c>
      <c r="AV73">
        <v>0</v>
      </c>
      <c r="AW73">
        <v>2</v>
      </c>
      <c r="AX73">
        <v>90973762</v>
      </c>
      <c r="AY73">
        <v>1</v>
      </c>
      <c r="AZ73">
        <v>0</v>
      </c>
      <c r="BA73">
        <v>68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ROUND(Y73*Source!I50*DO73,9)</f>
        <v>0</v>
      </c>
      <c r="CX73">
        <f>ROUND(Y73*Source!I50,9)</f>
        <v>0.17849999999999999</v>
      </c>
      <c r="CY73">
        <f>AB73</f>
        <v>21.28</v>
      </c>
      <c r="CZ73">
        <f>AF73</f>
        <v>21.28</v>
      </c>
      <c r="DA73">
        <f>AJ73</f>
        <v>1</v>
      </c>
      <c r="DB73">
        <f>ROUND((ROUND(AT73*CZ73,2)*1.05),6)</f>
        <v>3.8010000000000002</v>
      </c>
      <c r="DC73">
        <f>ROUND((ROUND(AT73*AG73,2)*1.05),6)</f>
        <v>5.2499999999999998E-2</v>
      </c>
      <c r="DD73" t="s">
        <v>3</v>
      </c>
      <c r="DE73" t="s">
        <v>3</v>
      </c>
      <c r="DF73">
        <f t="shared" si="25"/>
        <v>0</v>
      </c>
      <c r="DG73">
        <f t="shared" si="26"/>
        <v>3.8</v>
      </c>
      <c r="DH73">
        <f t="shared" si="27"/>
        <v>0.06</v>
      </c>
      <c r="DI73">
        <f t="shared" si="28"/>
        <v>0</v>
      </c>
      <c r="DJ73">
        <f>DG73</f>
        <v>3.8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ROW(Source!A50)</f>
        <v>50</v>
      </c>
      <c r="B74">
        <v>90973531</v>
      </c>
      <c r="C74">
        <v>90973757</v>
      </c>
      <c r="D74">
        <v>90760495</v>
      </c>
      <c r="E74">
        <v>1</v>
      </c>
      <c r="F74">
        <v>1</v>
      </c>
      <c r="G74">
        <v>16101771</v>
      </c>
      <c r="H74">
        <v>3</v>
      </c>
      <c r="I74" t="s">
        <v>310</v>
      </c>
      <c r="J74" t="s">
        <v>311</v>
      </c>
      <c r="K74" t="s">
        <v>312</v>
      </c>
      <c r="L74">
        <v>1346</v>
      </c>
      <c r="N74">
        <v>1009</v>
      </c>
      <c r="O74" t="s">
        <v>43</v>
      </c>
      <c r="P74" t="s">
        <v>43</v>
      </c>
      <c r="Q74">
        <v>1</v>
      </c>
      <c r="W74">
        <v>0</v>
      </c>
      <c r="X74">
        <v>-8545782</v>
      </c>
      <c r="Y74">
        <f>AT74</f>
        <v>0.03</v>
      </c>
      <c r="AA74">
        <v>30.5</v>
      </c>
      <c r="AB74">
        <v>0</v>
      </c>
      <c r="AC74">
        <v>0</v>
      </c>
      <c r="AD74">
        <v>0</v>
      </c>
      <c r="AE74">
        <v>30.5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-2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0.03</v>
      </c>
      <c r="AU74" t="s">
        <v>3</v>
      </c>
      <c r="AV74">
        <v>0</v>
      </c>
      <c r="AW74">
        <v>2</v>
      </c>
      <c r="AX74">
        <v>90973763</v>
      </c>
      <c r="AY74">
        <v>1</v>
      </c>
      <c r="AZ74">
        <v>0</v>
      </c>
      <c r="BA74">
        <v>69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ROUND(Y74*Source!I50,9)</f>
        <v>0.03</v>
      </c>
      <c r="CY74">
        <f>AA74</f>
        <v>30.5</v>
      </c>
      <c r="CZ74">
        <f>AE74</f>
        <v>30.5</v>
      </c>
      <c r="DA74">
        <f>AI74</f>
        <v>1</v>
      </c>
      <c r="DB74">
        <f>ROUND(ROUND(AT74*CZ74,2),6)</f>
        <v>0.92</v>
      </c>
      <c r="DC74">
        <f>ROUND(ROUND(AT74*AG74,2),6)</f>
        <v>0</v>
      </c>
      <c r="DD74" t="s">
        <v>3</v>
      </c>
      <c r="DE74" t="s">
        <v>3</v>
      </c>
      <c r="DF74">
        <f t="shared" si="25"/>
        <v>0.92</v>
      </c>
      <c r="DG74">
        <f t="shared" si="26"/>
        <v>0</v>
      </c>
      <c r="DH74">
        <f t="shared" si="27"/>
        <v>0</v>
      </c>
      <c r="DI74">
        <f t="shared" si="28"/>
        <v>0</v>
      </c>
      <c r="DJ74">
        <f>DF74</f>
        <v>0.92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ROW(Source!A51)</f>
        <v>51</v>
      </c>
      <c r="B75">
        <v>90973531</v>
      </c>
      <c r="C75">
        <v>90973764</v>
      </c>
      <c r="D75">
        <v>90756819</v>
      </c>
      <c r="E75">
        <v>16101771</v>
      </c>
      <c r="F75">
        <v>1</v>
      </c>
      <c r="G75">
        <v>16101771</v>
      </c>
      <c r="H75">
        <v>1</v>
      </c>
      <c r="I75" t="s">
        <v>304</v>
      </c>
      <c r="J75" t="s">
        <v>3</v>
      </c>
      <c r="K75" t="s">
        <v>305</v>
      </c>
      <c r="L75">
        <v>1191</v>
      </c>
      <c r="N75">
        <v>1013</v>
      </c>
      <c r="O75" t="s">
        <v>306</v>
      </c>
      <c r="P75" t="s">
        <v>306</v>
      </c>
      <c r="Q75">
        <v>1</v>
      </c>
      <c r="W75">
        <v>0</v>
      </c>
      <c r="X75">
        <v>476480486</v>
      </c>
      <c r="Y75">
        <f>(AT75*1.05)</f>
        <v>0.96600000000000008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0.92</v>
      </c>
      <c r="AU75" t="s">
        <v>19</v>
      </c>
      <c r="AV75">
        <v>1</v>
      </c>
      <c r="AW75">
        <v>2</v>
      </c>
      <c r="AX75">
        <v>90973767</v>
      </c>
      <c r="AY75">
        <v>1</v>
      </c>
      <c r="AZ75">
        <v>0</v>
      </c>
      <c r="BA75">
        <v>70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U75">
        <f>ROUND(AT75*Source!I51*AH75*AL75,2)</f>
        <v>0</v>
      </c>
      <c r="CV75">
        <f>ROUND(Y75*Source!I51,9)</f>
        <v>0.96599999999999997</v>
      </c>
      <c r="CW75">
        <v>0</v>
      </c>
      <c r="CX75">
        <f>ROUND(Y75*Source!I51,9)</f>
        <v>0.96599999999999997</v>
      </c>
      <c r="CY75">
        <f>AD75</f>
        <v>0</v>
      </c>
      <c r="CZ75">
        <f>AH75</f>
        <v>0</v>
      </c>
      <c r="DA75">
        <f>AL75</f>
        <v>1</v>
      </c>
      <c r="DB75">
        <f>ROUND((ROUND(AT75*CZ75,2)*1.05),6)</f>
        <v>0</v>
      </c>
      <c r="DC75">
        <f>ROUND((ROUND(AT75*AG75,2)*1.05),6)</f>
        <v>0</v>
      </c>
      <c r="DD75" t="s">
        <v>3</v>
      </c>
      <c r="DE75" t="s">
        <v>3</v>
      </c>
      <c r="DF75">
        <f t="shared" si="25"/>
        <v>0</v>
      </c>
      <c r="DG75">
        <f t="shared" si="26"/>
        <v>0</v>
      </c>
      <c r="DH75">
        <f t="shared" si="27"/>
        <v>0</v>
      </c>
      <c r="DI75">
        <f t="shared" si="28"/>
        <v>0</v>
      </c>
      <c r="DJ75">
        <f>DI75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ROW(Source!A51)</f>
        <v>51</v>
      </c>
      <c r="B76">
        <v>90973531</v>
      </c>
      <c r="C76">
        <v>90973764</v>
      </c>
      <c r="D76">
        <v>90760495</v>
      </c>
      <c r="E76">
        <v>1</v>
      </c>
      <c r="F76">
        <v>1</v>
      </c>
      <c r="G76">
        <v>16101771</v>
      </c>
      <c r="H76">
        <v>3</v>
      </c>
      <c r="I76" t="s">
        <v>310</v>
      </c>
      <c r="J76" t="s">
        <v>311</v>
      </c>
      <c r="K76" t="s">
        <v>312</v>
      </c>
      <c r="L76">
        <v>1346</v>
      </c>
      <c r="N76">
        <v>1009</v>
      </c>
      <c r="O76" t="s">
        <v>43</v>
      </c>
      <c r="P76" t="s">
        <v>43</v>
      </c>
      <c r="Q76">
        <v>1</v>
      </c>
      <c r="W76">
        <v>0</v>
      </c>
      <c r="X76">
        <v>-8545782</v>
      </c>
      <c r="Y76">
        <f t="shared" ref="Y76:Y81" si="29">AT76</f>
        <v>0.02</v>
      </c>
      <c r="AA76">
        <v>30.5</v>
      </c>
      <c r="AB76">
        <v>0</v>
      </c>
      <c r="AC76">
        <v>0</v>
      </c>
      <c r="AD76">
        <v>0</v>
      </c>
      <c r="AE76">
        <v>30.5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0.02</v>
      </c>
      <c r="AU76" t="s">
        <v>3</v>
      </c>
      <c r="AV76">
        <v>0</v>
      </c>
      <c r="AW76">
        <v>2</v>
      </c>
      <c r="AX76">
        <v>90973768</v>
      </c>
      <c r="AY76">
        <v>1</v>
      </c>
      <c r="AZ76">
        <v>0</v>
      </c>
      <c r="BA76">
        <v>71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ROUND(Y76*Source!I51,9)</f>
        <v>0.02</v>
      </c>
      <c r="CY76">
        <f>AA76</f>
        <v>30.5</v>
      </c>
      <c r="CZ76">
        <f>AE76</f>
        <v>30.5</v>
      </c>
      <c r="DA76">
        <f>AI76</f>
        <v>1</v>
      </c>
      <c r="DB76">
        <f t="shared" ref="DB76:DB81" si="30">ROUND(ROUND(AT76*CZ76,2),6)</f>
        <v>0.61</v>
      </c>
      <c r="DC76">
        <f t="shared" ref="DC76:DC81" si="31">ROUND(ROUND(AT76*AG76,2),6)</f>
        <v>0</v>
      </c>
      <c r="DD76" t="s">
        <v>3</v>
      </c>
      <c r="DE76" t="s">
        <v>3</v>
      </c>
      <c r="DF76">
        <f t="shared" si="25"/>
        <v>0.61</v>
      </c>
      <c r="DG76">
        <f t="shared" si="26"/>
        <v>0</v>
      </c>
      <c r="DH76">
        <f t="shared" si="27"/>
        <v>0</v>
      </c>
      <c r="DI76">
        <f t="shared" si="28"/>
        <v>0</v>
      </c>
      <c r="DJ76">
        <f>DF76</f>
        <v>0.61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ROW(Source!A52)</f>
        <v>52</v>
      </c>
      <c r="B77">
        <v>90973531</v>
      </c>
      <c r="C77">
        <v>90973769</v>
      </c>
      <c r="D77">
        <v>90756819</v>
      </c>
      <c r="E77">
        <v>16101771</v>
      </c>
      <c r="F77">
        <v>1</v>
      </c>
      <c r="G77">
        <v>16101771</v>
      </c>
      <c r="H77">
        <v>1</v>
      </c>
      <c r="I77" t="s">
        <v>304</v>
      </c>
      <c r="J77" t="s">
        <v>3</v>
      </c>
      <c r="K77" t="s">
        <v>305</v>
      </c>
      <c r="L77">
        <v>1191</v>
      </c>
      <c r="N77">
        <v>1013</v>
      </c>
      <c r="O77" t="s">
        <v>306</v>
      </c>
      <c r="P77" t="s">
        <v>306</v>
      </c>
      <c r="Q77">
        <v>1</v>
      </c>
      <c r="W77">
        <v>0</v>
      </c>
      <c r="X77">
        <v>476480486</v>
      </c>
      <c r="Y77">
        <f t="shared" si="29"/>
        <v>1.68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1.68</v>
      </c>
      <c r="AU77" t="s">
        <v>3</v>
      </c>
      <c r="AV77">
        <v>1</v>
      </c>
      <c r="AW77">
        <v>2</v>
      </c>
      <c r="AX77">
        <v>90973775</v>
      </c>
      <c r="AY77">
        <v>1</v>
      </c>
      <c r="AZ77">
        <v>0</v>
      </c>
      <c r="BA77">
        <v>72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U77">
        <f>ROUND(AT77*Source!I52*AH77*AL77,2)</f>
        <v>0</v>
      </c>
      <c r="CV77">
        <f>ROUND(Y77*Source!I52,9)</f>
        <v>0.16800000000000001</v>
      </c>
      <c r="CW77">
        <v>0</v>
      </c>
      <c r="CX77">
        <f>ROUND(Y77*Source!I52,9)</f>
        <v>0.16800000000000001</v>
      </c>
      <c r="CY77">
        <f>AD77</f>
        <v>0</v>
      </c>
      <c r="CZ77">
        <f>AH77</f>
        <v>0</v>
      </c>
      <c r="DA77">
        <f>AL77</f>
        <v>1</v>
      </c>
      <c r="DB77">
        <f t="shared" si="30"/>
        <v>0</v>
      </c>
      <c r="DC77">
        <f t="shared" si="31"/>
        <v>0</v>
      </c>
      <c r="DD77" t="s">
        <v>3</v>
      </c>
      <c r="DE77" t="s">
        <v>3</v>
      </c>
      <c r="DF77">
        <f t="shared" si="25"/>
        <v>0</v>
      </c>
      <c r="DG77">
        <f t="shared" si="26"/>
        <v>0</v>
      </c>
      <c r="DH77">
        <f t="shared" si="27"/>
        <v>0</v>
      </c>
      <c r="DI77">
        <f t="shared" si="28"/>
        <v>0</v>
      </c>
      <c r="DJ77">
        <f>DI77</f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ROW(Source!A52)</f>
        <v>52</v>
      </c>
      <c r="B78">
        <v>90973531</v>
      </c>
      <c r="C78">
        <v>90973769</v>
      </c>
      <c r="D78">
        <v>90760713</v>
      </c>
      <c r="E78">
        <v>1</v>
      </c>
      <c r="F78">
        <v>1</v>
      </c>
      <c r="G78">
        <v>16101771</v>
      </c>
      <c r="H78">
        <v>3</v>
      </c>
      <c r="I78" t="s">
        <v>336</v>
      </c>
      <c r="J78" t="s">
        <v>337</v>
      </c>
      <c r="K78" t="s">
        <v>338</v>
      </c>
      <c r="L78">
        <v>1346</v>
      </c>
      <c r="N78">
        <v>1009</v>
      </c>
      <c r="O78" t="s">
        <v>43</v>
      </c>
      <c r="P78" t="s">
        <v>43</v>
      </c>
      <c r="Q78">
        <v>1</v>
      </c>
      <c r="W78">
        <v>0</v>
      </c>
      <c r="X78">
        <v>-797626607</v>
      </c>
      <c r="Y78">
        <f t="shared" si="29"/>
        <v>4.7E-2</v>
      </c>
      <c r="AA78">
        <v>353.34</v>
      </c>
      <c r="AB78">
        <v>0</v>
      </c>
      <c r="AC78">
        <v>0</v>
      </c>
      <c r="AD78">
        <v>0</v>
      </c>
      <c r="AE78">
        <v>353.34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4.7E-2</v>
      </c>
      <c r="AU78" t="s">
        <v>3</v>
      </c>
      <c r="AV78">
        <v>0</v>
      </c>
      <c r="AW78">
        <v>2</v>
      </c>
      <c r="AX78">
        <v>90973776</v>
      </c>
      <c r="AY78">
        <v>1</v>
      </c>
      <c r="AZ78">
        <v>0</v>
      </c>
      <c r="BA78">
        <v>73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ROUND(Y78*Source!I52,9)</f>
        <v>4.7000000000000002E-3</v>
      </c>
      <c r="CY78">
        <f>AA78</f>
        <v>353.34</v>
      </c>
      <c r="CZ78">
        <f>AE78</f>
        <v>353.34</v>
      </c>
      <c r="DA78">
        <f>AI78</f>
        <v>1</v>
      </c>
      <c r="DB78">
        <f t="shared" si="30"/>
        <v>16.61</v>
      </c>
      <c r="DC78">
        <f t="shared" si="31"/>
        <v>0</v>
      </c>
      <c r="DD78" t="s">
        <v>3</v>
      </c>
      <c r="DE78" t="s">
        <v>3</v>
      </c>
      <c r="DF78">
        <f t="shared" si="25"/>
        <v>1.66</v>
      </c>
      <c r="DG78">
        <f t="shared" si="26"/>
        <v>0</v>
      </c>
      <c r="DH78">
        <f t="shared" si="27"/>
        <v>0</v>
      </c>
      <c r="DI78">
        <f t="shared" si="28"/>
        <v>0</v>
      </c>
      <c r="DJ78">
        <f>DF78</f>
        <v>1.66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ROW(Source!A52)</f>
        <v>52</v>
      </c>
      <c r="B79">
        <v>90973531</v>
      </c>
      <c r="C79">
        <v>90973769</v>
      </c>
      <c r="D79">
        <v>90765990</v>
      </c>
      <c r="E79">
        <v>1</v>
      </c>
      <c r="F79">
        <v>1</v>
      </c>
      <c r="G79">
        <v>16101771</v>
      </c>
      <c r="H79">
        <v>3</v>
      </c>
      <c r="I79" t="s">
        <v>74</v>
      </c>
      <c r="J79" t="s">
        <v>76</v>
      </c>
      <c r="K79" t="s">
        <v>75</v>
      </c>
      <c r="L79">
        <v>1354</v>
      </c>
      <c r="N79">
        <v>1010</v>
      </c>
      <c r="O79" t="s">
        <v>48</v>
      </c>
      <c r="P79" t="s">
        <v>48</v>
      </c>
      <c r="Q79">
        <v>1</v>
      </c>
      <c r="W79">
        <v>0</v>
      </c>
      <c r="X79">
        <v>1157713489</v>
      </c>
      <c r="Y79">
        <f t="shared" si="29"/>
        <v>10</v>
      </c>
      <c r="AA79">
        <v>968.29</v>
      </c>
      <c r="AB79">
        <v>0</v>
      </c>
      <c r="AC79">
        <v>0</v>
      </c>
      <c r="AD79">
        <v>0</v>
      </c>
      <c r="AE79">
        <v>968.29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 t="s">
        <v>3</v>
      </c>
      <c r="AT79">
        <v>10</v>
      </c>
      <c r="AU79" t="s">
        <v>3</v>
      </c>
      <c r="AV79">
        <v>0</v>
      </c>
      <c r="AW79">
        <v>1</v>
      </c>
      <c r="AX79">
        <v>-1</v>
      </c>
      <c r="AY79">
        <v>0</v>
      </c>
      <c r="AZ79">
        <v>0</v>
      </c>
      <c r="BA79" t="s">
        <v>3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ROUND(Y79*Source!I52,9)</f>
        <v>1</v>
      </c>
      <c r="CY79">
        <f>AA79</f>
        <v>968.29</v>
      </c>
      <c r="CZ79">
        <f>AE79</f>
        <v>968.29</v>
      </c>
      <c r="DA79">
        <f>AI79</f>
        <v>1</v>
      </c>
      <c r="DB79">
        <f t="shared" si="30"/>
        <v>9682.9</v>
      </c>
      <c r="DC79">
        <f t="shared" si="31"/>
        <v>0</v>
      </c>
      <c r="DD79" t="s">
        <v>3</v>
      </c>
      <c r="DE79" t="s">
        <v>3</v>
      </c>
      <c r="DF79">
        <f t="shared" si="25"/>
        <v>968.29</v>
      </c>
      <c r="DG79">
        <f t="shared" si="26"/>
        <v>0</v>
      </c>
      <c r="DH79">
        <f t="shared" si="27"/>
        <v>0</v>
      </c>
      <c r="DI79">
        <f t="shared" si="28"/>
        <v>0</v>
      </c>
      <c r="DJ79">
        <f>DF79</f>
        <v>968.29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ROW(Source!A52)</f>
        <v>52</v>
      </c>
      <c r="B80">
        <v>90973531</v>
      </c>
      <c r="C80">
        <v>90973769</v>
      </c>
      <c r="D80">
        <v>90759133</v>
      </c>
      <c r="E80">
        <v>1</v>
      </c>
      <c r="F80">
        <v>1</v>
      </c>
      <c r="G80">
        <v>16101771</v>
      </c>
      <c r="H80">
        <v>3</v>
      </c>
      <c r="I80" t="s">
        <v>325</v>
      </c>
      <c r="J80" t="s">
        <v>326</v>
      </c>
      <c r="K80" t="s">
        <v>327</v>
      </c>
      <c r="L80">
        <v>1348</v>
      </c>
      <c r="N80">
        <v>1009</v>
      </c>
      <c r="O80" t="s">
        <v>158</v>
      </c>
      <c r="P80" t="s">
        <v>158</v>
      </c>
      <c r="Q80">
        <v>1000</v>
      </c>
      <c r="W80">
        <v>0</v>
      </c>
      <c r="X80">
        <v>-1208000286</v>
      </c>
      <c r="Y80">
        <f t="shared" si="29"/>
        <v>1E-4</v>
      </c>
      <c r="AA80">
        <v>87055.15</v>
      </c>
      <c r="AB80">
        <v>0</v>
      </c>
      <c r="AC80">
        <v>0</v>
      </c>
      <c r="AD80">
        <v>0</v>
      </c>
      <c r="AE80">
        <v>87055.15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1E-4</v>
      </c>
      <c r="AU80" t="s">
        <v>3</v>
      </c>
      <c r="AV80">
        <v>0</v>
      </c>
      <c r="AW80">
        <v>2</v>
      </c>
      <c r="AX80">
        <v>90973777</v>
      </c>
      <c r="AY80">
        <v>1</v>
      </c>
      <c r="AZ80">
        <v>0</v>
      </c>
      <c r="BA80">
        <v>74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ROUND(Y80*Source!I52,9)</f>
        <v>1.0000000000000001E-5</v>
      </c>
      <c r="CY80">
        <f>AA80</f>
        <v>87055.15</v>
      </c>
      <c r="CZ80">
        <f>AE80</f>
        <v>87055.15</v>
      </c>
      <c r="DA80">
        <f>AI80</f>
        <v>1</v>
      </c>
      <c r="DB80">
        <f t="shared" si="30"/>
        <v>8.7100000000000009</v>
      </c>
      <c r="DC80">
        <f t="shared" si="31"/>
        <v>0</v>
      </c>
      <c r="DD80" t="s">
        <v>3</v>
      </c>
      <c r="DE80" t="s">
        <v>3</v>
      </c>
      <c r="DF80">
        <f t="shared" si="25"/>
        <v>0.87</v>
      </c>
      <c r="DG80">
        <f t="shared" si="26"/>
        <v>0</v>
      </c>
      <c r="DH80">
        <f t="shared" si="27"/>
        <v>0</v>
      </c>
      <c r="DI80">
        <f t="shared" si="28"/>
        <v>0</v>
      </c>
      <c r="DJ80">
        <f>DF80</f>
        <v>0.87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ROW(Source!A52)</f>
        <v>52</v>
      </c>
      <c r="B81">
        <v>90973531</v>
      </c>
      <c r="C81">
        <v>90973769</v>
      </c>
      <c r="D81">
        <v>90759174</v>
      </c>
      <c r="E81">
        <v>1</v>
      </c>
      <c r="F81">
        <v>1</v>
      </c>
      <c r="G81">
        <v>16101771</v>
      </c>
      <c r="H81">
        <v>3</v>
      </c>
      <c r="I81" t="s">
        <v>328</v>
      </c>
      <c r="J81" t="s">
        <v>339</v>
      </c>
      <c r="K81" t="s">
        <v>329</v>
      </c>
      <c r="L81">
        <v>1346</v>
      </c>
      <c r="N81">
        <v>1009</v>
      </c>
      <c r="O81" t="s">
        <v>43</v>
      </c>
      <c r="P81" t="s">
        <v>43</v>
      </c>
      <c r="Q81">
        <v>1</v>
      </c>
      <c r="W81">
        <v>0</v>
      </c>
      <c r="X81">
        <v>-1758496306</v>
      </c>
      <c r="Y81">
        <f t="shared" si="29"/>
        <v>4.7E-2</v>
      </c>
      <c r="AA81">
        <v>96.93</v>
      </c>
      <c r="AB81">
        <v>0</v>
      </c>
      <c r="AC81">
        <v>0</v>
      </c>
      <c r="AD81">
        <v>0</v>
      </c>
      <c r="AE81">
        <v>96.93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-2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4.7E-2</v>
      </c>
      <c r="AU81" t="s">
        <v>3</v>
      </c>
      <c r="AV81">
        <v>0</v>
      </c>
      <c r="AW81">
        <v>2</v>
      </c>
      <c r="AX81">
        <v>90973778</v>
      </c>
      <c r="AY81">
        <v>1</v>
      </c>
      <c r="AZ81">
        <v>0</v>
      </c>
      <c r="BA81">
        <v>75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ROUND(Y81*Source!I52,9)</f>
        <v>4.7000000000000002E-3</v>
      </c>
      <c r="CY81">
        <f>AA81</f>
        <v>96.93</v>
      </c>
      <c r="CZ81">
        <f>AE81</f>
        <v>96.93</v>
      </c>
      <c r="DA81">
        <f>AI81</f>
        <v>1</v>
      </c>
      <c r="DB81">
        <f t="shared" si="30"/>
        <v>4.5599999999999996</v>
      </c>
      <c r="DC81">
        <f t="shared" si="31"/>
        <v>0</v>
      </c>
      <c r="DD81" t="s">
        <v>3</v>
      </c>
      <c r="DE81" t="s">
        <v>3</v>
      </c>
      <c r="DF81">
        <f t="shared" si="25"/>
        <v>0.46</v>
      </c>
      <c r="DG81">
        <f t="shared" si="26"/>
        <v>0</v>
      </c>
      <c r="DH81">
        <f t="shared" si="27"/>
        <v>0</v>
      </c>
      <c r="DI81">
        <f t="shared" si="28"/>
        <v>0</v>
      </c>
      <c r="DJ81">
        <f>DF81</f>
        <v>0.46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ROW(Source!A54)</f>
        <v>54</v>
      </c>
      <c r="B82">
        <v>90973531</v>
      </c>
      <c r="C82">
        <v>90973780</v>
      </c>
      <c r="D82">
        <v>90756819</v>
      </c>
      <c r="E82">
        <v>16101771</v>
      </c>
      <c r="F82">
        <v>1</v>
      </c>
      <c r="G82">
        <v>16101771</v>
      </c>
      <c r="H82">
        <v>1</v>
      </c>
      <c r="I82" t="s">
        <v>304</v>
      </c>
      <c r="J82" t="s">
        <v>3</v>
      </c>
      <c r="K82" t="s">
        <v>305</v>
      </c>
      <c r="L82">
        <v>1191</v>
      </c>
      <c r="N82">
        <v>1013</v>
      </c>
      <c r="O82" t="s">
        <v>306</v>
      </c>
      <c r="P82" t="s">
        <v>306</v>
      </c>
      <c r="Q82">
        <v>1</v>
      </c>
      <c r="W82">
        <v>0</v>
      </c>
      <c r="X82">
        <v>476480486</v>
      </c>
      <c r="Y82">
        <f>(AT82*1.05)</f>
        <v>0.94500000000000006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0.9</v>
      </c>
      <c r="AU82" t="s">
        <v>19</v>
      </c>
      <c r="AV82">
        <v>1</v>
      </c>
      <c r="AW82">
        <v>2</v>
      </c>
      <c r="AX82">
        <v>90973783</v>
      </c>
      <c r="AY82">
        <v>1</v>
      </c>
      <c r="AZ82">
        <v>0</v>
      </c>
      <c r="BA82">
        <v>76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U82">
        <f>ROUND(AT82*Source!I54*AH82*AL82,2)</f>
        <v>0</v>
      </c>
      <c r="CV82">
        <f>ROUND(Y82*Source!I54,9)</f>
        <v>0.94499999999999995</v>
      </c>
      <c r="CW82">
        <v>0</v>
      </c>
      <c r="CX82">
        <f>ROUND(Y82*Source!I54,9)</f>
        <v>0.94499999999999995</v>
      </c>
      <c r="CY82">
        <f>AD82</f>
        <v>0</v>
      </c>
      <c r="CZ82">
        <f>AH82</f>
        <v>0</v>
      </c>
      <c r="DA82">
        <f>AL82</f>
        <v>1</v>
      </c>
      <c r="DB82">
        <f>ROUND((ROUND(AT82*CZ82,2)*1.05),6)</f>
        <v>0</v>
      </c>
      <c r="DC82">
        <f>ROUND((ROUND(AT82*AG82,2)*1.05),6)</f>
        <v>0</v>
      </c>
      <c r="DD82" t="s">
        <v>3</v>
      </c>
      <c r="DE82" t="s">
        <v>3</v>
      </c>
      <c r="DF82">
        <f t="shared" si="25"/>
        <v>0</v>
      </c>
      <c r="DG82">
        <f t="shared" si="26"/>
        <v>0</v>
      </c>
      <c r="DH82">
        <f t="shared" si="27"/>
        <v>0</v>
      </c>
      <c r="DI82">
        <f t="shared" si="28"/>
        <v>0</v>
      </c>
      <c r="DJ82">
        <f>DI82</f>
        <v>0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ROW(Source!A54)</f>
        <v>54</v>
      </c>
      <c r="B83">
        <v>90973531</v>
      </c>
      <c r="C83">
        <v>90973780</v>
      </c>
      <c r="D83">
        <v>90758998</v>
      </c>
      <c r="E83">
        <v>1</v>
      </c>
      <c r="F83">
        <v>1</v>
      </c>
      <c r="G83">
        <v>16101771</v>
      </c>
      <c r="H83">
        <v>3</v>
      </c>
      <c r="I83" t="s">
        <v>41</v>
      </c>
      <c r="J83" t="s">
        <v>44</v>
      </c>
      <c r="K83" t="s">
        <v>42</v>
      </c>
      <c r="L83">
        <v>1346</v>
      </c>
      <c r="N83">
        <v>1009</v>
      </c>
      <c r="O83" t="s">
        <v>43</v>
      </c>
      <c r="P83" t="s">
        <v>43</v>
      </c>
      <c r="Q83">
        <v>1</v>
      </c>
      <c r="W83">
        <v>0</v>
      </c>
      <c r="X83">
        <v>930069253</v>
      </c>
      <c r="Y83">
        <f>AT83</f>
        <v>49</v>
      </c>
      <c r="AA83">
        <v>878.99</v>
      </c>
      <c r="AB83">
        <v>0</v>
      </c>
      <c r="AC83">
        <v>0</v>
      </c>
      <c r="AD83">
        <v>0</v>
      </c>
      <c r="AE83">
        <v>878.99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0</v>
      </c>
      <c r="AN83">
        <v>0</v>
      </c>
      <c r="AO83">
        <v>0</v>
      </c>
      <c r="AP83">
        <v>1</v>
      </c>
      <c r="AQ83">
        <v>0</v>
      </c>
      <c r="AR83">
        <v>0</v>
      </c>
      <c r="AS83" t="s">
        <v>3</v>
      </c>
      <c r="AT83">
        <v>49</v>
      </c>
      <c r="AU83" t="s">
        <v>3</v>
      </c>
      <c r="AV83">
        <v>0</v>
      </c>
      <c r="AW83">
        <v>1</v>
      </c>
      <c r="AX83">
        <v>-1</v>
      </c>
      <c r="AY83">
        <v>0</v>
      </c>
      <c r="AZ83">
        <v>0</v>
      </c>
      <c r="BA83" t="s">
        <v>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ROUND(Y83*Source!I54,9)</f>
        <v>49</v>
      </c>
      <c r="CY83">
        <f>AA83</f>
        <v>878.99</v>
      </c>
      <c r="CZ83">
        <f>AE83</f>
        <v>878.99</v>
      </c>
      <c r="DA83">
        <f>AI83</f>
        <v>1</v>
      </c>
      <c r="DB83">
        <f>ROUND(ROUND(AT83*CZ83,2),6)</f>
        <v>43070.51</v>
      </c>
      <c r="DC83">
        <f>ROUND(ROUND(AT83*AG83,2),6)</f>
        <v>0</v>
      </c>
      <c r="DD83" t="s">
        <v>3</v>
      </c>
      <c r="DE83" t="s">
        <v>3</v>
      </c>
      <c r="DF83">
        <f t="shared" si="25"/>
        <v>43070.51</v>
      </c>
      <c r="DG83">
        <f t="shared" si="26"/>
        <v>0</v>
      </c>
      <c r="DH83">
        <f t="shared" si="27"/>
        <v>0</v>
      </c>
      <c r="DI83">
        <f t="shared" si="28"/>
        <v>0</v>
      </c>
      <c r="DJ83">
        <f>DF83</f>
        <v>43070.51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ROW(Source!A56)</f>
        <v>56</v>
      </c>
      <c r="B84">
        <v>90973531</v>
      </c>
      <c r="C84">
        <v>90973786</v>
      </c>
      <c r="D84">
        <v>90756819</v>
      </c>
      <c r="E84">
        <v>16101771</v>
      </c>
      <c r="F84">
        <v>1</v>
      </c>
      <c r="G84">
        <v>16101771</v>
      </c>
      <c r="H84">
        <v>1</v>
      </c>
      <c r="I84" t="s">
        <v>304</v>
      </c>
      <c r="J84" t="s">
        <v>3</v>
      </c>
      <c r="K84" t="s">
        <v>305</v>
      </c>
      <c r="L84">
        <v>1191</v>
      </c>
      <c r="N84">
        <v>1013</v>
      </c>
      <c r="O84" t="s">
        <v>306</v>
      </c>
      <c r="P84" t="s">
        <v>306</v>
      </c>
      <c r="Q84">
        <v>1</v>
      </c>
      <c r="W84">
        <v>0</v>
      </c>
      <c r="X84">
        <v>476480486</v>
      </c>
      <c r="Y84">
        <f>(AT84*1.05)</f>
        <v>0.60899999999999999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M84">
        <v>-2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0.57999999999999996</v>
      </c>
      <c r="AU84" t="s">
        <v>19</v>
      </c>
      <c r="AV84">
        <v>1</v>
      </c>
      <c r="AW84">
        <v>2</v>
      </c>
      <c r="AX84">
        <v>90973791</v>
      </c>
      <c r="AY84">
        <v>1</v>
      </c>
      <c r="AZ84">
        <v>0</v>
      </c>
      <c r="BA84">
        <v>78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U84">
        <f>ROUND(AT84*Source!I56*AH84*AL84,2)</f>
        <v>0</v>
      </c>
      <c r="CV84">
        <f>ROUND(Y84*Source!I56,9)</f>
        <v>7.9170000000000004E-2</v>
      </c>
      <c r="CW84">
        <v>0</v>
      </c>
      <c r="CX84">
        <f>ROUND(Y84*Source!I56,9)</f>
        <v>7.9170000000000004E-2</v>
      </c>
      <c r="CY84">
        <f>AD84</f>
        <v>0</v>
      </c>
      <c r="CZ84">
        <f>AH84</f>
        <v>0</v>
      </c>
      <c r="DA84">
        <f>AL84</f>
        <v>1</v>
      </c>
      <c r="DB84">
        <f>ROUND((ROUND(AT84*CZ84,2)*1.05),6)</f>
        <v>0</v>
      </c>
      <c r="DC84">
        <f>ROUND((ROUND(AT84*AG84,2)*1.05),6)</f>
        <v>0</v>
      </c>
      <c r="DD84" t="s">
        <v>3</v>
      </c>
      <c r="DE84" t="s">
        <v>3</v>
      </c>
      <c r="DF84">
        <f t="shared" si="25"/>
        <v>0</v>
      </c>
      <c r="DG84">
        <f t="shared" si="26"/>
        <v>0</v>
      </c>
      <c r="DH84">
        <f t="shared" si="27"/>
        <v>0</v>
      </c>
      <c r="DI84">
        <f t="shared" si="28"/>
        <v>0</v>
      </c>
      <c r="DJ84">
        <f>DI84</f>
        <v>0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ROW(Source!A56)</f>
        <v>56</v>
      </c>
      <c r="B85">
        <v>90973531</v>
      </c>
      <c r="C85">
        <v>90973786</v>
      </c>
      <c r="D85">
        <v>90760072</v>
      </c>
      <c r="E85">
        <v>1</v>
      </c>
      <c r="F85">
        <v>1</v>
      </c>
      <c r="G85">
        <v>16101771</v>
      </c>
      <c r="H85">
        <v>3</v>
      </c>
      <c r="I85" t="s">
        <v>105</v>
      </c>
      <c r="J85" t="s">
        <v>108</v>
      </c>
      <c r="K85" t="s">
        <v>106</v>
      </c>
      <c r="L85">
        <v>1301</v>
      </c>
      <c r="N85">
        <v>1003</v>
      </c>
      <c r="O85" t="s">
        <v>107</v>
      </c>
      <c r="P85" t="s">
        <v>107</v>
      </c>
      <c r="Q85">
        <v>1</v>
      </c>
      <c r="W85">
        <v>0</v>
      </c>
      <c r="X85">
        <v>-1853110078</v>
      </c>
      <c r="Y85">
        <f>AT85</f>
        <v>105</v>
      </c>
      <c r="AA85">
        <v>61.23</v>
      </c>
      <c r="AB85">
        <v>0</v>
      </c>
      <c r="AC85">
        <v>0</v>
      </c>
      <c r="AD85">
        <v>0</v>
      </c>
      <c r="AE85">
        <v>61.23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 t="s">
        <v>3</v>
      </c>
      <c r="AT85">
        <v>105</v>
      </c>
      <c r="AU85" t="s">
        <v>3</v>
      </c>
      <c r="AV85">
        <v>0</v>
      </c>
      <c r="AW85">
        <v>1</v>
      </c>
      <c r="AX85">
        <v>-1</v>
      </c>
      <c r="AY85">
        <v>0</v>
      </c>
      <c r="AZ85">
        <v>0</v>
      </c>
      <c r="BA85" t="s">
        <v>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ROUND(Y85*Source!I56,9)</f>
        <v>13.65</v>
      </c>
      <c r="CY85">
        <f>AA85</f>
        <v>61.23</v>
      </c>
      <c r="CZ85">
        <f>AE85</f>
        <v>61.23</v>
      </c>
      <c r="DA85">
        <f>AI85</f>
        <v>1</v>
      </c>
      <c r="DB85">
        <f>ROUND(ROUND(AT85*CZ85,2),6)</f>
        <v>6429.15</v>
      </c>
      <c r="DC85">
        <f>ROUND(ROUND(AT85*AG85,2),6)</f>
        <v>0</v>
      </c>
      <c r="DD85" t="s">
        <v>3</v>
      </c>
      <c r="DE85" t="s">
        <v>3</v>
      </c>
      <c r="DF85">
        <f t="shared" si="25"/>
        <v>835.79</v>
      </c>
      <c r="DG85">
        <f t="shared" si="26"/>
        <v>0</v>
      </c>
      <c r="DH85">
        <f t="shared" si="27"/>
        <v>0</v>
      </c>
      <c r="DI85">
        <f t="shared" si="28"/>
        <v>0</v>
      </c>
      <c r="DJ85">
        <f>DF85</f>
        <v>835.79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ROW(Source!A56)</f>
        <v>56</v>
      </c>
      <c r="B86">
        <v>90973531</v>
      </c>
      <c r="C86">
        <v>90973786</v>
      </c>
      <c r="D86">
        <v>90761088</v>
      </c>
      <c r="E86">
        <v>1</v>
      </c>
      <c r="F86">
        <v>1</v>
      </c>
      <c r="G86">
        <v>16101771</v>
      </c>
      <c r="H86">
        <v>3</v>
      </c>
      <c r="I86" t="s">
        <v>355</v>
      </c>
      <c r="J86" t="s">
        <v>356</v>
      </c>
      <c r="K86" t="s">
        <v>357</v>
      </c>
      <c r="L86">
        <v>1301</v>
      </c>
      <c r="N86">
        <v>1003</v>
      </c>
      <c r="O86" t="s">
        <v>107</v>
      </c>
      <c r="P86" t="s">
        <v>107</v>
      </c>
      <c r="Q86">
        <v>1</v>
      </c>
      <c r="W86">
        <v>0</v>
      </c>
      <c r="X86">
        <v>-1994354823</v>
      </c>
      <c r="Y86">
        <f>AT86</f>
        <v>2</v>
      </c>
      <c r="AA86">
        <v>36.380000000000003</v>
      </c>
      <c r="AB86">
        <v>0</v>
      </c>
      <c r="AC86">
        <v>0</v>
      </c>
      <c r="AD86">
        <v>0</v>
      </c>
      <c r="AE86">
        <v>36.380000000000003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2</v>
      </c>
      <c r="AU86" t="s">
        <v>3</v>
      </c>
      <c r="AV86">
        <v>0</v>
      </c>
      <c r="AW86">
        <v>2</v>
      </c>
      <c r="AX86">
        <v>90973792</v>
      </c>
      <c r="AY86">
        <v>1</v>
      </c>
      <c r="AZ86">
        <v>0</v>
      </c>
      <c r="BA86">
        <v>79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ROUND(Y86*Source!I56,9)</f>
        <v>0.26</v>
      </c>
      <c r="CY86">
        <f>AA86</f>
        <v>36.380000000000003</v>
      </c>
      <c r="CZ86">
        <f>AE86</f>
        <v>36.380000000000003</v>
      </c>
      <c r="DA86">
        <f>AI86</f>
        <v>1</v>
      </c>
      <c r="DB86">
        <f>ROUND(ROUND(AT86*CZ86,2),6)</f>
        <v>72.760000000000005</v>
      </c>
      <c r="DC86">
        <f>ROUND(ROUND(AT86*AG86,2),6)</f>
        <v>0</v>
      </c>
      <c r="DD86" t="s">
        <v>3</v>
      </c>
      <c r="DE86" t="s">
        <v>3</v>
      </c>
      <c r="DF86">
        <f t="shared" si="25"/>
        <v>9.4600000000000009</v>
      </c>
      <c r="DG86">
        <f t="shared" si="26"/>
        <v>0</v>
      </c>
      <c r="DH86">
        <f t="shared" si="27"/>
        <v>0</v>
      </c>
      <c r="DI86">
        <f t="shared" si="28"/>
        <v>0</v>
      </c>
      <c r="DJ86">
        <f>DF86</f>
        <v>9.4600000000000009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ROW(Source!A56)</f>
        <v>56</v>
      </c>
      <c r="B87">
        <v>90973531</v>
      </c>
      <c r="C87">
        <v>90973786</v>
      </c>
      <c r="D87">
        <v>90759129</v>
      </c>
      <c r="E87">
        <v>1</v>
      </c>
      <c r="F87">
        <v>1</v>
      </c>
      <c r="G87">
        <v>16101771</v>
      </c>
      <c r="H87">
        <v>3</v>
      </c>
      <c r="I87" t="s">
        <v>358</v>
      </c>
      <c r="J87" t="s">
        <v>359</v>
      </c>
      <c r="K87" t="s">
        <v>360</v>
      </c>
      <c r="L87">
        <v>1296</v>
      </c>
      <c r="N87">
        <v>1002</v>
      </c>
      <c r="O87" t="s">
        <v>361</v>
      </c>
      <c r="P87" t="s">
        <v>361</v>
      </c>
      <c r="Q87">
        <v>1</v>
      </c>
      <c r="W87">
        <v>0</v>
      </c>
      <c r="X87">
        <v>1236285675</v>
      </c>
      <c r="Y87">
        <f>AT87</f>
        <v>0.25</v>
      </c>
      <c r="AA87">
        <v>1296.8</v>
      </c>
      <c r="AB87">
        <v>0</v>
      </c>
      <c r="AC87">
        <v>0</v>
      </c>
      <c r="AD87">
        <v>0</v>
      </c>
      <c r="AE87">
        <v>1296.8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0.25</v>
      </c>
      <c r="AU87" t="s">
        <v>3</v>
      </c>
      <c r="AV87">
        <v>0</v>
      </c>
      <c r="AW87">
        <v>2</v>
      </c>
      <c r="AX87">
        <v>90973793</v>
      </c>
      <c r="AY87">
        <v>1</v>
      </c>
      <c r="AZ87">
        <v>0</v>
      </c>
      <c r="BA87">
        <v>80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ROUND(Y87*Source!I56,9)</f>
        <v>3.2500000000000001E-2</v>
      </c>
      <c r="CY87">
        <f>AA87</f>
        <v>1296.8</v>
      </c>
      <c r="CZ87">
        <f>AE87</f>
        <v>1296.8</v>
      </c>
      <c r="DA87">
        <f>AI87</f>
        <v>1</v>
      </c>
      <c r="DB87">
        <f>ROUND(ROUND(AT87*CZ87,2),6)</f>
        <v>324.2</v>
      </c>
      <c r="DC87">
        <f>ROUND(ROUND(AT87*AG87,2),6)</f>
        <v>0</v>
      </c>
      <c r="DD87" t="s">
        <v>3</v>
      </c>
      <c r="DE87" t="s">
        <v>3</v>
      </c>
      <c r="DF87">
        <f t="shared" si="25"/>
        <v>42.15</v>
      </c>
      <c r="DG87">
        <f t="shared" si="26"/>
        <v>0</v>
      </c>
      <c r="DH87">
        <f t="shared" si="27"/>
        <v>0</v>
      </c>
      <c r="DI87">
        <f t="shared" si="28"/>
        <v>0</v>
      </c>
      <c r="DJ87">
        <f>DF87</f>
        <v>42.15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ROW(Source!A58)</f>
        <v>58</v>
      </c>
      <c r="B88">
        <v>90973531</v>
      </c>
      <c r="C88">
        <v>90973797</v>
      </c>
      <c r="D88">
        <v>90756819</v>
      </c>
      <c r="E88">
        <v>16101771</v>
      </c>
      <c r="F88">
        <v>1</v>
      </c>
      <c r="G88">
        <v>16101771</v>
      </c>
      <c r="H88">
        <v>1</v>
      </c>
      <c r="I88" t="s">
        <v>304</v>
      </c>
      <c r="J88" t="s">
        <v>3</v>
      </c>
      <c r="K88" t="s">
        <v>305</v>
      </c>
      <c r="L88">
        <v>1191</v>
      </c>
      <c r="N88">
        <v>1013</v>
      </c>
      <c r="O88" t="s">
        <v>306</v>
      </c>
      <c r="P88" t="s">
        <v>306</v>
      </c>
      <c r="Q88">
        <v>1</v>
      </c>
      <c r="W88">
        <v>0</v>
      </c>
      <c r="X88">
        <v>476480486</v>
      </c>
      <c r="Y88">
        <f>(AT88*1.05)</f>
        <v>6.5100000000000007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6.2</v>
      </c>
      <c r="AU88" t="s">
        <v>19</v>
      </c>
      <c r="AV88">
        <v>1</v>
      </c>
      <c r="AW88">
        <v>2</v>
      </c>
      <c r="AX88">
        <v>90973799</v>
      </c>
      <c r="AY88">
        <v>1</v>
      </c>
      <c r="AZ88">
        <v>0</v>
      </c>
      <c r="BA88">
        <v>83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U88">
        <f>ROUND(AT88*Source!I58*AH88*AL88,2)</f>
        <v>0</v>
      </c>
      <c r="CV88">
        <f>ROUND(Y88*Source!I58,9)</f>
        <v>6.51</v>
      </c>
      <c r="CW88">
        <v>0</v>
      </c>
      <c r="CX88">
        <f>ROUND(Y88*Source!I58,9)</f>
        <v>6.51</v>
      </c>
      <c r="CY88">
        <f>AD88</f>
        <v>0</v>
      </c>
      <c r="CZ88">
        <f>AH88</f>
        <v>0</v>
      </c>
      <c r="DA88">
        <f>AL88</f>
        <v>1</v>
      </c>
      <c r="DB88">
        <f>ROUND((ROUND(AT88*CZ88,2)*1.05),6)</f>
        <v>0</v>
      </c>
      <c r="DC88">
        <f>ROUND((ROUND(AT88*AG88,2)*1.05),6)</f>
        <v>0</v>
      </c>
      <c r="DD88" t="s">
        <v>3</v>
      </c>
      <c r="DE88" t="s">
        <v>3</v>
      </c>
      <c r="DF88">
        <f t="shared" si="25"/>
        <v>0</v>
      </c>
      <c r="DG88">
        <f t="shared" si="26"/>
        <v>0</v>
      </c>
      <c r="DH88">
        <f t="shared" si="27"/>
        <v>0</v>
      </c>
      <c r="DI88">
        <f t="shared" si="28"/>
        <v>0</v>
      </c>
      <c r="DJ88">
        <f>DI88</f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ROW(Source!A59)</f>
        <v>59</v>
      </c>
      <c r="B89">
        <v>90973531</v>
      </c>
      <c r="C89">
        <v>90973800</v>
      </c>
      <c r="D89">
        <v>90756819</v>
      </c>
      <c r="E89">
        <v>16101771</v>
      </c>
      <c r="F89">
        <v>1</v>
      </c>
      <c r="G89">
        <v>16101771</v>
      </c>
      <c r="H89">
        <v>1</v>
      </c>
      <c r="I89" t="s">
        <v>304</v>
      </c>
      <c r="J89" t="s">
        <v>3</v>
      </c>
      <c r="K89" t="s">
        <v>305</v>
      </c>
      <c r="L89">
        <v>1191</v>
      </c>
      <c r="N89">
        <v>1013</v>
      </c>
      <c r="O89" t="s">
        <v>306</v>
      </c>
      <c r="P89" t="s">
        <v>306</v>
      </c>
      <c r="Q89">
        <v>1</v>
      </c>
      <c r="W89">
        <v>0</v>
      </c>
      <c r="X89">
        <v>476480486</v>
      </c>
      <c r="Y89">
        <f>(AT89*1.05)</f>
        <v>38.85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37</v>
      </c>
      <c r="AU89" t="s">
        <v>19</v>
      </c>
      <c r="AV89">
        <v>1</v>
      </c>
      <c r="AW89">
        <v>2</v>
      </c>
      <c r="AX89">
        <v>90973810</v>
      </c>
      <c r="AY89">
        <v>1</v>
      </c>
      <c r="AZ89">
        <v>0</v>
      </c>
      <c r="BA89">
        <v>84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U89">
        <f>ROUND(AT89*Source!I59*AH89*AL89,2)</f>
        <v>0</v>
      </c>
      <c r="CV89">
        <f>ROUND(Y89*Source!I59,9)</f>
        <v>38.85</v>
      </c>
      <c r="CW89">
        <v>0</v>
      </c>
      <c r="CX89">
        <f>ROUND(Y89*Source!I59,9)</f>
        <v>38.85</v>
      </c>
      <c r="CY89">
        <f>AD89</f>
        <v>0</v>
      </c>
      <c r="CZ89">
        <f>AH89</f>
        <v>0</v>
      </c>
      <c r="DA89">
        <f>AL89</f>
        <v>1</v>
      </c>
      <c r="DB89">
        <f>ROUND((ROUND(AT89*CZ89,2)*1.05),6)</f>
        <v>0</v>
      </c>
      <c r="DC89">
        <f>ROUND((ROUND(AT89*AG89,2)*1.05),6)</f>
        <v>0</v>
      </c>
      <c r="DD89" t="s">
        <v>3</v>
      </c>
      <c r="DE89" t="s">
        <v>3</v>
      </c>
      <c r="DF89">
        <f t="shared" si="25"/>
        <v>0</v>
      </c>
      <c r="DG89">
        <f t="shared" si="26"/>
        <v>0</v>
      </c>
      <c r="DH89">
        <f t="shared" si="27"/>
        <v>0</v>
      </c>
      <c r="DI89">
        <f t="shared" si="28"/>
        <v>0</v>
      </c>
      <c r="DJ89">
        <f>DI89</f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ROW(Source!A59)</f>
        <v>59</v>
      </c>
      <c r="B90">
        <v>90973531</v>
      </c>
      <c r="C90">
        <v>90973800</v>
      </c>
      <c r="D90">
        <v>90759750</v>
      </c>
      <c r="E90">
        <v>1</v>
      </c>
      <c r="F90">
        <v>1</v>
      </c>
      <c r="G90">
        <v>16101771</v>
      </c>
      <c r="H90">
        <v>3</v>
      </c>
      <c r="I90" t="s">
        <v>313</v>
      </c>
      <c r="J90" t="s">
        <v>314</v>
      </c>
      <c r="K90" t="s">
        <v>315</v>
      </c>
      <c r="L90">
        <v>1348</v>
      </c>
      <c r="N90">
        <v>1009</v>
      </c>
      <c r="O90" t="s">
        <v>158</v>
      </c>
      <c r="P90" t="s">
        <v>158</v>
      </c>
      <c r="Q90">
        <v>1000</v>
      </c>
      <c r="W90">
        <v>0</v>
      </c>
      <c r="X90">
        <v>-496941986</v>
      </c>
      <c r="Y90">
        <f t="shared" ref="Y90:Y97" si="32">AT90</f>
        <v>5.9999999999999995E-4</v>
      </c>
      <c r="AA90">
        <v>153824.85</v>
      </c>
      <c r="AB90">
        <v>0</v>
      </c>
      <c r="AC90">
        <v>0</v>
      </c>
      <c r="AD90">
        <v>0</v>
      </c>
      <c r="AE90">
        <v>153824.85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5.9999999999999995E-4</v>
      </c>
      <c r="AU90" t="s">
        <v>3</v>
      </c>
      <c r="AV90">
        <v>0</v>
      </c>
      <c r="AW90">
        <v>2</v>
      </c>
      <c r="AX90">
        <v>90973811</v>
      </c>
      <c r="AY90">
        <v>1</v>
      </c>
      <c r="AZ90">
        <v>0</v>
      </c>
      <c r="BA90">
        <v>85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ROUND(Y90*Source!I59,9)</f>
        <v>5.9999999999999995E-4</v>
      </c>
      <c r="CY90">
        <f t="shared" ref="CY90:CY97" si="33">AA90</f>
        <v>153824.85</v>
      </c>
      <c r="CZ90">
        <f t="shared" ref="CZ90:CZ97" si="34">AE90</f>
        <v>153824.85</v>
      </c>
      <c r="DA90">
        <f t="shared" ref="DA90:DA97" si="35">AI90</f>
        <v>1</v>
      </c>
      <c r="DB90">
        <f t="shared" ref="DB90:DB97" si="36">ROUND(ROUND(AT90*CZ90,2),6)</f>
        <v>92.29</v>
      </c>
      <c r="DC90">
        <f t="shared" ref="DC90:DC97" si="37">ROUND(ROUND(AT90*AG90,2),6)</f>
        <v>0</v>
      </c>
      <c r="DD90" t="s">
        <v>3</v>
      </c>
      <c r="DE90" t="s">
        <v>3</v>
      </c>
      <c r="DF90">
        <f t="shared" si="25"/>
        <v>92.29</v>
      </c>
      <c r="DG90">
        <f t="shared" si="26"/>
        <v>0</v>
      </c>
      <c r="DH90">
        <f t="shared" si="27"/>
        <v>0</v>
      </c>
      <c r="DI90">
        <f t="shared" si="28"/>
        <v>0</v>
      </c>
      <c r="DJ90">
        <f t="shared" ref="DJ90:DJ97" si="38">DF90</f>
        <v>92.29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ROW(Source!A59)</f>
        <v>59</v>
      </c>
      <c r="B91">
        <v>90973531</v>
      </c>
      <c r="C91">
        <v>90973800</v>
      </c>
      <c r="D91">
        <v>90760584</v>
      </c>
      <c r="E91">
        <v>1</v>
      </c>
      <c r="F91">
        <v>1</v>
      </c>
      <c r="G91">
        <v>16101771</v>
      </c>
      <c r="H91">
        <v>3</v>
      </c>
      <c r="I91" t="s">
        <v>316</v>
      </c>
      <c r="J91" t="s">
        <v>317</v>
      </c>
      <c r="K91" t="s">
        <v>318</v>
      </c>
      <c r="L91">
        <v>1348</v>
      </c>
      <c r="N91">
        <v>1009</v>
      </c>
      <c r="O91" t="s">
        <v>158</v>
      </c>
      <c r="P91" t="s">
        <v>158</v>
      </c>
      <c r="Q91">
        <v>1000</v>
      </c>
      <c r="W91">
        <v>0</v>
      </c>
      <c r="X91">
        <v>1639876342</v>
      </c>
      <c r="Y91">
        <f t="shared" si="32"/>
        <v>4.0000000000000002E-4</v>
      </c>
      <c r="AA91">
        <v>213306.14</v>
      </c>
      <c r="AB91">
        <v>0</v>
      </c>
      <c r="AC91">
        <v>0</v>
      </c>
      <c r="AD91">
        <v>0</v>
      </c>
      <c r="AE91">
        <v>213306.14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4.0000000000000002E-4</v>
      </c>
      <c r="AU91" t="s">
        <v>3</v>
      </c>
      <c r="AV91">
        <v>0</v>
      </c>
      <c r="AW91">
        <v>2</v>
      </c>
      <c r="AX91">
        <v>90973812</v>
      </c>
      <c r="AY91">
        <v>1</v>
      </c>
      <c r="AZ91">
        <v>0</v>
      </c>
      <c r="BA91">
        <v>86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ROUND(Y91*Source!I59,9)</f>
        <v>4.0000000000000002E-4</v>
      </c>
      <c r="CY91">
        <f t="shared" si="33"/>
        <v>213306.14</v>
      </c>
      <c r="CZ91">
        <f t="shared" si="34"/>
        <v>213306.14</v>
      </c>
      <c r="DA91">
        <f t="shared" si="35"/>
        <v>1</v>
      </c>
      <c r="DB91">
        <f t="shared" si="36"/>
        <v>85.32</v>
      </c>
      <c r="DC91">
        <f t="shared" si="37"/>
        <v>0</v>
      </c>
      <c r="DD91" t="s">
        <v>3</v>
      </c>
      <c r="DE91" t="s">
        <v>3</v>
      </c>
      <c r="DF91">
        <f t="shared" si="25"/>
        <v>85.32</v>
      </c>
      <c r="DG91">
        <f t="shared" si="26"/>
        <v>0</v>
      </c>
      <c r="DH91">
        <f t="shared" si="27"/>
        <v>0</v>
      </c>
      <c r="DI91">
        <f t="shared" si="28"/>
        <v>0</v>
      </c>
      <c r="DJ91">
        <f t="shared" si="38"/>
        <v>85.32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ROW(Source!A59)</f>
        <v>59</v>
      </c>
      <c r="B92">
        <v>90973531</v>
      </c>
      <c r="C92">
        <v>90973800</v>
      </c>
      <c r="D92">
        <v>90758951</v>
      </c>
      <c r="E92">
        <v>1</v>
      </c>
      <c r="F92">
        <v>1</v>
      </c>
      <c r="G92">
        <v>16101771</v>
      </c>
      <c r="H92">
        <v>3</v>
      </c>
      <c r="I92" t="s">
        <v>319</v>
      </c>
      <c r="J92" t="s">
        <v>320</v>
      </c>
      <c r="K92" t="s">
        <v>321</v>
      </c>
      <c r="L92">
        <v>1339</v>
      </c>
      <c r="N92">
        <v>1007</v>
      </c>
      <c r="O92" t="s">
        <v>27</v>
      </c>
      <c r="P92" t="s">
        <v>27</v>
      </c>
      <c r="Q92">
        <v>1</v>
      </c>
      <c r="W92">
        <v>0</v>
      </c>
      <c r="X92">
        <v>-517283807</v>
      </c>
      <c r="Y92">
        <f t="shared" si="32"/>
        <v>2</v>
      </c>
      <c r="AA92">
        <v>102.81</v>
      </c>
      <c r="AB92">
        <v>0</v>
      </c>
      <c r="AC92">
        <v>0</v>
      </c>
      <c r="AD92">
        <v>0</v>
      </c>
      <c r="AE92">
        <v>102.81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-2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2</v>
      </c>
      <c r="AU92" t="s">
        <v>3</v>
      </c>
      <c r="AV92">
        <v>0</v>
      </c>
      <c r="AW92">
        <v>2</v>
      </c>
      <c r="AX92">
        <v>90973813</v>
      </c>
      <c r="AY92">
        <v>1</v>
      </c>
      <c r="AZ92">
        <v>0</v>
      </c>
      <c r="BA92">
        <v>87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ROUND(Y92*Source!I59,9)</f>
        <v>2</v>
      </c>
      <c r="CY92">
        <f t="shared" si="33"/>
        <v>102.81</v>
      </c>
      <c r="CZ92">
        <f t="shared" si="34"/>
        <v>102.81</v>
      </c>
      <c r="DA92">
        <f t="shared" si="35"/>
        <v>1</v>
      </c>
      <c r="DB92">
        <f t="shared" si="36"/>
        <v>205.62</v>
      </c>
      <c r="DC92">
        <f t="shared" si="37"/>
        <v>0</v>
      </c>
      <c r="DD92" t="s">
        <v>3</v>
      </c>
      <c r="DE92" t="s">
        <v>3</v>
      </c>
      <c r="DF92">
        <f t="shared" si="25"/>
        <v>205.62</v>
      </c>
      <c r="DG92">
        <f t="shared" si="26"/>
        <v>0</v>
      </c>
      <c r="DH92">
        <f t="shared" si="27"/>
        <v>0</v>
      </c>
      <c r="DI92">
        <f t="shared" si="28"/>
        <v>0</v>
      </c>
      <c r="DJ92">
        <f t="shared" si="38"/>
        <v>205.62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ROW(Source!A59)</f>
        <v>59</v>
      </c>
      <c r="B93">
        <v>90973531</v>
      </c>
      <c r="C93">
        <v>90973800</v>
      </c>
      <c r="D93">
        <v>90758943</v>
      </c>
      <c r="E93">
        <v>1</v>
      </c>
      <c r="F93">
        <v>1</v>
      </c>
      <c r="G93">
        <v>16101771</v>
      </c>
      <c r="H93">
        <v>3</v>
      </c>
      <c r="I93" t="s">
        <v>322</v>
      </c>
      <c r="J93" t="s">
        <v>323</v>
      </c>
      <c r="K93" t="s">
        <v>324</v>
      </c>
      <c r="L93">
        <v>1339</v>
      </c>
      <c r="N93">
        <v>1007</v>
      </c>
      <c r="O93" t="s">
        <v>27</v>
      </c>
      <c r="P93" t="s">
        <v>27</v>
      </c>
      <c r="Q93">
        <v>1</v>
      </c>
      <c r="W93">
        <v>0</v>
      </c>
      <c r="X93">
        <v>-313368864</v>
      </c>
      <c r="Y93">
        <f t="shared" si="32"/>
        <v>1</v>
      </c>
      <c r="AA93">
        <v>804.29</v>
      </c>
      <c r="AB93">
        <v>0</v>
      </c>
      <c r="AC93">
        <v>0</v>
      </c>
      <c r="AD93">
        <v>0</v>
      </c>
      <c r="AE93">
        <v>804.29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</v>
      </c>
      <c r="AU93" t="s">
        <v>3</v>
      </c>
      <c r="AV93">
        <v>0</v>
      </c>
      <c r="AW93">
        <v>2</v>
      </c>
      <c r="AX93">
        <v>90973814</v>
      </c>
      <c r="AY93">
        <v>1</v>
      </c>
      <c r="AZ93">
        <v>0</v>
      </c>
      <c r="BA93">
        <v>88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ROUND(Y93*Source!I59,9)</f>
        <v>1</v>
      </c>
      <c r="CY93">
        <f t="shared" si="33"/>
        <v>804.29</v>
      </c>
      <c r="CZ93">
        <f t="shared" si="34"/>
        <v>804.29</v>
      </c>
      <c r="DA93">
        <f t="shared" si="35"/>
        <v>1</v>
      </c>
      <c r="DB93">
        <f t="shared" si="36"/>
        <v>804.29</v>
      </c>
      <c r="DC93">
        <f t="shared" si="37"/>
        <v>0</v>
      </c>
      <c r="DD93" t="s">
        <v>3</v>
      </c>
      <c r="DE93" t="s">
        <v>3</v>
      </c>
      <c r="DF93">
        <f t="shared" si="25"/>
        <v>804.29</v>
      </c>
      <c r="DG93">
        <f t="shared" si="26"/>
        <v>0</v>
      </c>
      <c r="DH93">
        <f t="shared" si="27"/>
        <v>0</v>
      </c>
      <c r="DI93">
        <f t="shared" si="28"/>
        <v>0</v>
      </c>
      <c r="DJ93">
        <f t="shared" si="38"/>
        <v>804.29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ROW(Source!A59)</f>
        <v>59</v>
      </c>
      <c r="B94">
        <v>90973531</v>
      </c>
      <c r="C94">
        <v>90973800</v>
      </c>
      <c r="D94">
        <v>90759133</v>
      </c>
      <c r="E94">
        <v>1</v>
      </c>
      <c r="F94">
        <v>1</v>
      </c>
      <c r="G94">
        <v>16101771</v>
      </c>
      <c r="H94">
        <v>3</v>
      </c>
      <c r="I94" t="s">
        <v>325</v>
      </c>
      <c r="J94" t="s">
        <v>326</v>
      </c>
      <c r="K94" t="s">
        <v>327</v>
      </c>
      <c r="L94">
        <v>1348</v>
      </c>
      <c r="N94">
        <v>1009</v>
      </c>
      <c r="O94" t="s">
        <v>158</v>
      </c>
      <c r="P94" t="s">
        <v>158</v>
      </c>
      <c r="Q94">
        <v>1000</v>
      </c>
      <c r="W94">
        <v>0</v>
      </c>
      <c r="X94">
        <v>-1208000286</v>
      </c>
      <c r="Y94">
        <f t="shared" si="32"/>
        <v>1.4400000000000001E-3</v>
      </c>
      <c r="AA94">
        <v>87055.15</v>
      </c>
      <c r="AB94">
        <v>0</v>
      </c>
      <c r="AC94">
        <v>0</v>
      </c>
      <c r="AD94">
        <v>0</v>
      </c>
      <c r="AE94">
        <v>87055.15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M94">
        <v>-2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1.4400000000000001E-3</v>
      </c>
      <c r="AU94" t="s">
        <v>3</v>
      </c>
      <c r="AV94">
        <v>0</v>
      </c>
      <c r="AW94">
        <v>2</v>
      </c>
      <c r="AX94">
        <v>90973815</v>
      </c>
      <c r="AY94">
        <v>1</v>
      </c>
      <c r="AZ94">
        <v>0</v>
      </c>
      <c r="BA94">
        <v>89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ROUND(Y94*Source!I59,9)</f>
        <v>1.4400000000000001E-3</v>
      </c>
      <c r="CY94">
        <f t="shared" si="33"/>
        <v>87055.15</v>
      </c>
      <c r="CZ94">
        <f t="shared" si="34"/>
        <v>87055.15</v>
      </c>
      <c r="DA94">
        <f t="shared" si="35"/>
        <v>1</v>
      </c>
      <c r="DB94">
        <f t="shared" si="36"/>
        <v>125.36</v>
      </c>
      <c r="DC94">
        <f t="shared" si="37"/>
        <v>0</v>
      </c>
      <c r="DD94" t="s">
        <v>3</v>
      </c>
      <c r="DE94" t="s">
        <v>3</v>
      </c>
      <c r="DF94">
        <f t="shared" si="25"/>
        <v>125.36</v>
      </c>
      <c r="DG94">
        <f t="shared" si="26"/>
        <v>0</v>
      </c>
      <c r="DH94">
        <f t="shared" si="27"/>
        <v>0</v>
      </c>
      <c r="DI94">
        <f t="shared" si="28"/>
        <v>0</v>
      </c>
      <c r="DJ94">
        <f t="shared" si="38"/>
        <v>125.36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ROW(Source!A59)</f>
        <v>59</v>
      </c>
      <c r="B95">
        <v>90973531</v>
      </c>
      <c r="C95">
        <v>90973800</v>
      </c>
      <c r="D95">
        <v>90756832</v>
      </c>
      <c r="E95">
        <v>16101771</v>
      </c>
      <c r="F95">
        <v>1</v>
      </c>
      <c r="G95">
        <v>16101771</v>
      </c>
      <c r="H95">
        <v>3</v>
      </c>
      <c r="I95" t="s">
        <v>328</v>
      </c>
      <c r="J95" t="s">
        <v>3</v>
      </c>
      <c r="K95" t="s">
        <v>329</v>
      </c>
      <c r="L95">
        <v>1348</v>
      </c>
      <c r="N95">
        <v>1009</v>
      </c>
      <c r="O95" t="s">
        <v>158</v>
      </c>
      <c r="P95" t="s">
        <v>158</v>
      </c>
      <c r="Q95">
        <v>1000</v>
      </c>
      <c r="W95">
        <v>0</v>
      </c>
      <c r="X95">
        <v>-1698336702</v>
      </c>
      <c r="Y95">
        <f t="shared" si="32"/>
        <v>1.6000000000000001E-4</v>
      </c>
      <c r="AA95">
        <v>96930</v>
      </c>
      <c r="AB95">
        <v>0</v>
      </c>
      <c r="AC95">
        <v>0</v>
      </c>
      <c r="AD95">
        <v>0</v>
      </c>
      <c r="AE95">
        <v>96930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1.6000000000000001E-4</v>
      </c>
      <c r="AU95" t="s">
        <v>3</v>
      </c>
      <c r="AV95">
        <v>0</v>
      </c>
      <c r="AW95">
        <v>2</v>
      </c>
      <c r="AX95">
        <v>90973816</v>
      </c>
      <c r="AY95">
        <v>1</v>
      </c>
      <c r="AZ95">
        <v>0</v>
      </c>
      <c r="BA95">
        <v>90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ROUND(Y95*Source!I59,9)</f>
        <v>1.6000000000000001E-4</v>
      </c>
      <c r="CY95">
        <f t="shared" si="33"/>
        <v>96930</v>
      </c>
      <c r="CZ95">
        <f t="shared" si="34"/>
        <v>96930</v>
      </c>
      <c r="DA95">
        <f t="shared" si="35"/>
        <v>1</v>
      </c>
      <c r="DB95">
        <f t="shared" si="36"/>
        <v>15.51</v>
      </c>
      <c r="DC95">
        <f t="shared" si="37"/>
        <v>0</v>
      </c>
      <c r="DD95" t="s">
        <v>3</v>
      </c>
      <c r="DE95" t="s">
        <v>3</v>
      </c>
      <c r="DF95">
        <f t="shared" si="25"/>
        <v>15.51</v>
      </c>
      <c r="DG95">
        <f t="shared" si="26"/>
        <v>0</v>
      </c>
      <c r="DH95">
        <f t="shared" si="27"/>
        <v>0</v>
      </c>
      <c r="DI95">
        <f t="shared" si="28"/>
        <v>0</v>
      </c>
      <c r="DJ95">
        <f t="shared" si="38"/>
        <v>15.51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ROW(Source!A59)</f>
        <v>59</v>
      </c>
      <c r="B96">
        <v>90973531</v>
      </c>
      <c r="C96">
        <v>90973800</v>
      </c>
      <c r="D96">
        <v>90769402</v>
      </c>
      <c r="E96">
        <v>1</v>
      </c>
      <c r="F96">
        <v>1</v>
      </c>
      <c r="G96">
        <v>16101771</v>
      </c>
      <c r="H96">
        <v>3</v>
      </c>
      <c r="I96" t="s">
        <v>330</v>
      </c>
      <c r="J96" t="s">
        <v>331</v>
      </c>
      <c r="K96" t="s">
        <v>332</v>
      </c>
      <c r="L96">
        <v>1354</v>
      </c>
      <c r="N96">
        <v>1010</v>
      </c>
      <c r="O96" t="s">
        <v>48</v>
      </c>
      <c r="P96" t="s">
        <v>48</v>
      </c>
      <c r="Q96">
        <v>1</v>
      </c>
      <c r="W96">
        <v>0</v>
      </c>
      <c r="X96">
        <v>-675982514</v>
      </c>
      <c r="Y96">
        <f t="shared" si="32"/>
        <v>1</v>
      </c>
      <c r="AA96">
        <v>1529.15</v>
      </c>
      <c r="AB96">
        <v>0</v>
      </c>
      <c r="AC96">
        <v>0</v>
      </c>
      <c r="AD96">
        <v>0</v>
      </c>
      <c r="AE96">
        <v>1529.15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1</v>
      </c>
      <c r="AU96" t="s">
        <v>3</v>
      </c>
      <c r="AV96">
        <v>0</v>
      </c>
      <c r="AW96">
        <v>2</v>
      </c>
      <c r="AX96">
        <v>90973817</v>
      </c>
      <c r="AY96">
        <v>1</v>
      </c>
      <c r="AZ96">
        <v>0</v>
      </c>
      <c r="BA96">
        <v>91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ROUND(Y96*Source!I59,9)</f>
        <v>1</v>
      </c>
      <c r="CY96">
        <f t="shared" si="33"/>
        <v>1529.15</v>
      </c>
      <c r="CZ96">
        <f t="shared" si="34"/>
        <v>1529.15</v>
      </c>
      <c r="DA96">
        <f t="shared" si="35"/>
        <v>1</v>
      </c>
      <c r="DB96">
        <f t="shared" si="36"/>
        <v>1529.15</v>
      </c>
      <c r="DC96">
        <f t="shared" si="37"/>
        <v>0</v>
      </c>
      <c r="DD96" t="s">
        <v>3</v>
      </c>
      <c r="DE96" t="s">
        <v>3</v>
      </c>
      <c r="DF96">
        <f t="shared" si="25"/>
        <v>1529.15</v>
      </c>
      <c r="DG96">
        <f t="shared" si="26"/>
        <v>0</v>
      </c>
      <c r="DH96">
        <f t="shared" si="27"/>
        <v>0</v>
      </c>
      <c r="DI96">
        <f t="shared" si="28"/>
        <v>0</v>
      </c>
      <c r="DJ96">
        <f t="shared" si="38"/>
        <v>1529.15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ROW(Source!A59)</f>
        <v>59</v>
      </c>
      <c r="B97">
        <v>90973531</v>
      </c>
      <c r="C97">
        <v>90973800</v>
      </c>
      <c r="D97">
        <v>90769403</v>
      </c>
      <c r="E97">
        <v>1</v>
      </c>
      <c r="F97">
        <v>1</v>
      </c>
      <c r="G97">
        <v>16101771</v>
      </c>
      <c r="H97">
        <v>3</v>
      </c>
      <c r="I97" t="s">
        <v>333</v>
      </c>
      <c r="J97" t="s">
        <v>334</v>
      </c>
      <c r="K97" t="s">
        <v>335</v>
      </c>
      <c r="L97">
        <v>1354</v>
      </c>
      <c r="N97">
        <v>1010</v>
      </c>
      <c r="O97" t="s">
        <v>48</v>
      </c>
      <c r="P97" t="s">
        <v>48</v>
      </c>
      <c r="Q97">
        <v>1</v>
      </c>
      <c r="W97">
        <v>0</v>
      </c>
      <c r="X97">
        <v>-1760326418</v>
      </c>
      <c r="Y97">
        <f t="shared" si="32"/>
        <v>6</v>
      </c>
      <c r="AA97">
        <v>716.02</v>
      </c>
      <c r="AB97">
        <v>0</v>
      </c>
      <c r="AC97">
        <v>0</v>
      </c>
      <c r="AD97">
        <v>0</v>
      </c>
      <c r="AE97">
        <v>716.02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-2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6</v>
      </c>
      <c r="AU97" t="s">
        <v>3</v>
      </c>
      <c r="AV97">
        <v>0</v>
      </c>
      <c r="AW97">
        <v>2</v>
      </c>
      <c r="AX97">
        <v>90973818</v>
      </c>
      <c r="AY97">
        <v>1</v>
      </c>
      <c r="AZ97">
        <v>0</v>
      </c>
      <c r="BA97">
        <v>92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ROUND(Y97*Source!I59,9)</f>
        <v>6</v>
      </c>
      <c r="CY97">
        <f t="shared" si="33"/>
        <v>716.02</v>
      </c>
      <c r="CZ97">
        <f t="shared" si="34"/>
        <v>716.02</v>
      </c>
      <c r="DA97">
        <f t="shared" si="35"/>
        <v>1</v>
      </c>
      <c r="DB97">
        <f t="shared" si="36"/>
        <v>4296.12</v>
      </c>
      <c r="DC97">
        <f t="shared" si="37"/>
        <v>0</v>
      </c>
      <c r="DD97" t="s">
        <v>3</v>
      </c>
      <c r="DE97" t="s">
        <v>3</v>
      </c>
      <c r="DF97">
        <f t="shared" si="25"/>
        <v>4296.12</v>
      </c>
      <c r="DG97">
        <f t="shared" si="26"/>
        <v>0</v>
      </c>
      <c r="DH97">
        <f t="shared" si="27"/>
        <v>0</v>
      </c>
      <c r="DI97">
        <f t="shared" si="28"/>
        <v>0</v>
      </c>
      <c r="DJ97">
        <f t="shared" si="38"/>
        <v>4296.12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ROW(Source!A60)</f>
        <v>60</v>
      </c>
      <c r="B98">
        <v>90973531</v>
      </c>
      <c r="C98">
        <v>90973819</v>
      </c>
      <c r="D98">
        <v>90756819</v>
      </c>
      <c r="E98">
        <v>16101771</v>
      </c>
      <c r="F98">
        <v>1</v>
      </c>
      <c r="G98">
        <v>16101771</v>
      </c>
      <c r="H98">
        <v>1</v>
      </c>
      <c r="I98" t="s">
        <v>304</v>
      </c>
      <c r="J98" t="s">
        <v>3</v>
      </c>
      <c r="K98" t="s">
        <v>305</v>
      </c>
      <c r="L98">
        <v>1191</v>
      </c>
      <c r="N98">
        <v>1013</v>
      </c>
      <c r="O98" t="s">
        <v>306</v>
      </c>
      <c r="P98" t="s">
        <v>306</v>
      </c>
      <c r="Q98">
        <v>1</v>
      </c>
      <c r="W98">
        <v>0</v>
      </c>
      <c r="X98">
        <v>476480486</v>
      </c>
      <c r="Y98">
        <f>(AT98*1.05)</f>
        <v>6.5100000000000007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-2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6.2</v>
      </c>
      <c r="AU98" t="s">
        <v>19</v>
      </c>
      <c r="AV98">
        <v>1</v>
      </c>
      <c r="AW98">
        <v>2</v>
      </c>
      <c r="AX98">
        <v>90973821</v>
      </c>
      <c r="AY98">
        <v>1</v>
      </c>
      <c r="AZ98">
        <v>0</v>
      </c>
      <c r="BA98">
        <v>93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U98">
        <f>ROUND(AT98*Source!I60*AH98*AL98,2)</f>
        <v>0</v>
      </c>
      <c r="CV98">
        <f>ROUND(Y98*Source!I60,9)</f>
        <v>6.51</v>
      </c>
      <c r="CW98">
        <v>0</v>
      </c>
      <c r="CX98">
        <f>ROUND(Y98*Source!I60,9)</f>
        <v>6.51</v>
      </c>
      <c r="CY98">
        <f>AD98</f>
        <v>0</v>
      </c>
      <c r="CZ98">
        <f>AH98</f>
        <v>0</v>
      </c>
      <c r="DA98">
        <f>AL98</f>
        <v>1</v>
      </c>
      <c r="DB98">
        <f>ROUND((ROUND(AT98*CZ98,2)*1.05),6)</f>
        <v>0</v>
      </c>
      <c r="DC98">
        <f>ROUND((ROUND(AT98*AG98,2)*1.05),6)</f>
        <v>0</v>
      </c>
      <c r="DD98" t="s">
        <v>3</v>
      </c>
      <c r="DE98" t="s">
        <v>3</v>
      </c>
      <c r="DF98">
        <f t="shared" si="25"/>
        <v>0</v>
      </c>
      <c r="DG98">
        <f t="shared" si="26"/>
        <v>0</v>
      </c>
      <c r="DH98">
        <f t="shared" si="27"/>
        <v>0</v>
      </c>
      <c r="DI98">
        <f t="shared" si="28"/>
        <v>0</v>
      </c>
      <c r="DJ98">
        <f>DI98</f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ROW(Source!A61)</f>
        <v>61</v>
      </c>
      <c r="B99">
        <v>90973531</v>
      </c>
      <c r="C99">
        <v>90973822</v>
      </c>
      <c r="D99">
        <v>90756819</v>
      </c>
      <c r="E99">
        <v>16101771</v>
      </c>
      <c r="F99">
        <v>1</v>
      </c>
      <c r="G99">
        <v>16101771</v>
      </c>
      <c r="H99">
        <v>1</v>
      </c>
      <c r="I99" t="s">
        <v>304</v>
      </c>
      <c r="J99" t="s">
        <v>3</v>
      </c>
      <c r="K99" t="s">
        <v>305</v>
      </c>
      <c r="L99">
        <v>1191</v>
      </c>
      <c r="N99">
        <v>1013</v>
      </c>
      <c r="O99" t="s">
        <v>306</v>
      </c>
      <c r="P99" t="s">
        <v>306</v>
      </c>
      <c r="Q99">
        <v>1</v>
      </c>
      <c r="W99">
        <v>0</v>
      </c>
      <c r="X99">
        <v>476480486</v>
      </c>
      <c r="Y99">
        <f>(AT99*1.05)</f>
        <v>1.9530000000000003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-2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1.86</v>
      </c>
      <c r="AU99" t="s">
        <v>19</v>
      </c>
      <c r="AV99">
        <v>1</v>
      </c>
      <c r="AW99">
        <v>2</v>
      </c>
      <c r="AX99">
        <v>90973826</v>
      </c>
      <c r="AY99">
        <v>1</v>
      </c>
      <c r="AZ99">
        <v>0</v>
      </c>
      <c r="BA99">
        <v>94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U99">
        <f>ROUND(AT99*Source!I61*AH99*AL99,2)</f>
        <v>0</v>
      </c>
      <c r="CV99">
        <f>ROUND(Y99*Source!I61,9)</f>
        <v>1.9530000000000001</v>
      </c>
      <c r="CW99">
        <v>0</v>
      </c>
      <c r="CX99">
        <f>ROUND(Y99*Source!I61,9)</f>
        <v>1.9530000000000001</v>
      </c>
      <c r="CY99">
        <f>AD99</f>
        <v>0</v>
      </c>
      <c r="CZ99">
        <f>AH99</f>
        <v>0</v>
      </c>
      <c r="DA99">
        <f>AL99</f>
        <v>1</v>
      </c>
      <c r="DB99">
        <f>ROUND((ROUND(AT99*CZ99,2)*1.05),6)</f>
        <v>0</v>
      </c>
      <c r="DC99">
        <f>ROUND((ROUND(AT99*AG99,2)*1.05),6)</f>
        <v>0</v>
      </c>
      <c r="DD99" t="s">
        <v>3</v>
      </c>
      <c r="DE99" t="s">
        <v>3</v>
      </c>
      <c r="DF99">
        <f t="shared" si="25"/>
        <v>0</v>
      </c>
      <c r="DG99">
        <f t="shared" si="26"/>
        <v>0</v>
      </c>
      <c r="DH99">
        <f t="shared" si="27"/>
        <v>0</v>
      </c>
      <c r="DI99">
        <f t="shared" si="28"/>
        <v>0</v>
      </c>
      <c r="DJ99">
        <f>DI99</f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ROW(Source!A61)</f>
        <v>61</v>
      </c>
      <c r="B100">
        <v>90973531</v>
      </c>
      <c r="C100">
        <v>90973822</v>
      </c>
      <c r="D100">
        <v>90758471</v>
      </c>
      <c r="E100">
        <v>1</v>
      </c>
      <c r="F100">
        <v>1</v>
      </c>
      <c r="G100">
        <v>16101771</v>
      </c>
      <c r="H100">
        <v>2</v>
      </c>
      <c r="I100" t="s">
        <v>307</v>
      </c>
      <c r="J100" t="s">
        <v>308</v>
      </c>
      <c r="K100" t="s">
        <v>309</v>
      </c>
      <c r="L100">
        <v>1368</v>
      </c>
      <c r="N100">
        <v>1011</v>
      </c>
      <c r="O100" t="s">
        <v>197</v>
      </c>
      <c r="P100" t="s">
        <v>197</v>
      </c>
      <c r="Q100">
        <v>1</v>
      </c>
      <c r="W100">
        <v>0</v>
      </c>
      <c r="X100">
        <v>-645154768</v>
      </c>
      <c r="Y100">
        <f>(AT100*1.05)</f>
        <v>0.17850000000000002</v>
      </c>
      <c r="AA100">
        <v>0</v>
      </c>
      <c r="AB100">
        <v>21.28</v>
      </c>
      <c r="AC100">
        <v>0.32</v>
      </c>
      <c r="AD100">
        <v>0</v>
      </c>
      <c r="AE100">
        <v>0</v>
      </c>
      <c r="AF100">
        <v>21.28</v>
      </c>
      <c r="AG100">
        <v>0.32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-2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0.17</v>
      </c>
      <c r="AU100" t="s">
        <v>19</v>
      </c>
      <c r="AV100">
        <v>0</v>
      </c>
      <c r="AW100">
        <v>2</v>
      </c>
      <c r="AX100">
        <v>90973827</v>
      </c>
      <c r="AY100">
        <v>1</v>
      </c>
      <c r="AZ100">
        <v>0</v>
      </c>
      <c r="BA100">
        <v>95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f>ROUND(Y100*Source!I61*DO100,9)</f>
        <v>0</v>
      </c>
      <c r="CX100">
        <f>ROUND(Y100*Source!I61,9)</f>
        <v>0.17849999999999999</v>
      </c>
      <c r="CY100">
        <f>AB100</f>
        <v>21.28</v>
      </c>
      <c r="CZ100">
        <f>AF100</f>
        <v>21.28</v>
      </c>
      <c r="DA100">
        <f>AJ100</f>
        <v>1</v>
      </c>
      <c r="DB100">
        <f>ROUND((ROUND(AT100*CZ100,2)*1.05),6)</f>
        <v>3.8010000000000002</v>
      </c>
      <c r="DC100">
        <f>ROUND((ROUND(AT100*AG100,2)*1.05),6)</f>
        <v>5.2499999999999998E-2</v>
      </c>
      <c r="DD100" t="s">
        <v>3</v>
      </c>
      <c r="DE100" t="s">
        <v>3</v>
      </c>
      <c r="DF100">
        <f t="shared" si="25"/>
        <v>0</v>
      </c>
      <c r="DG100">
        <f t="shared" si="26"/>
        <v>3.8</v>
      </c>
      <c r="DH100">
        <f t="shared" si="27"/>
        <v>0.06</v>
      </c>
      <c r="DI100">
        <f t="shared" si="28"/>
        <v>0</v>
      </c>
      <c r="DJ100">
        <f>DG100</f>
        <v>3.8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ROW(Source!A61)</f>
        <v>61</v>
      </c>
      <c r="B101">
        <v>90973531</v>
      </c>
      <c r="C101">
        <v>90973822</v>
      </c>
      <c r="D101">
        <v>90760495</v>
      </c>
      <c r="E101">
        <v>1</v>
      </c>
      <c r="F101">
        <v>1</v>
      </c>
      <c r="G101">
        <v>16101771</v>
      </c>
      <c r="H101">
        <v>3</v>
      </c>
      <c r="I101" t="s">
        <v>310</v>
      </c>
      <c r="J101" t="s">
        <v>311</v>
      </c>
      <c r="K101" t="s">
        <v>312</v>
      </c>
      <c r="L101">
        <v>1346</v>
      </c>
      <c r="N101">
        <v>1009</v>
      </c>
      <c r="O101" t="s">
        <v>43</v>
      </c>
      <c r="P101" t="s">
        <v>43</v>
      </c>
      <c r="Q101">
        <v>1</v>
      </c>
      <c r="W101">
        <v>0</v>
      </c>
      <c r="X101">
        <v>-8545782</v>
      </c>
      <c r="Y101">
        <f>AT101</f>
        <v>0.03</v>
      </c>
      <c r="AA101">
        <v>30.5</v>
      </c>
      <c r="AB101">
        <v>0</v>
      </c>
      <c r="AC101">
        <v>0</v>
      </c>
      <c r="AD101">
        <v>0</v>
      </c>
      <c r="AE101">
        <v>30.5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0.03</v>
      </c>
      <c r="AU101" t="s">
        <v>3</v>
      </c>
      <c r="AV101">
        <v>0</v>
      </c>
      <c r="AW101">
        <v>2</v>
      </c>
      <c r="AX101">
        <v>90973828</v>
      </c>
      <c r="AY101">
        <v>1</v>
      </c>
      <c r="AZ101">
        <v>0</v>
      </c>
      <c r="BA101">
        <v>96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ROUND(Y101*Source!I61,9)</f>
        <v>0.03</v>
      </c>
      <c r="CY101">
        <f>AA101</f>
        <v>30.5</v>
      </c>
      <c r="CZ101">
        <f>AE101</f>
        <v>30.5</v>
      </c>
      <c r="DA101">
        <f>AI101</f>
        <v>1</v>
      </c>
      <c r="DB101">
        <f>ROUND(ROUND(AT101*CZ101,2),6)</f>
        <v>0.92</v>
      </c>
      <c r="DC101">
        <f>ROUND(ROUND(AT101*AG101,2),6)</f>
        <v>0</v>
      </c>
      <c r="DD101" t="s">
        <v>3</v>
      </c>
      <c r="DE101" t="s">
        <v>3</v>
      </c>
      <c r="DF101">
        <f t="shared" si="25"/>
        <v>0.92</v>
      </c>
      <c r="DG101">
        <f t="shared" si="26"/>
        <v>0</v>
      </c>
      <c r="DH101">
        <f t="shared" si="27"/>
        <v>0</v>
      </c>
      <c r="DI101">
        <f t="shared" si="28"/>
        <v>0</v>
      </c>
      <c r="DJ101">
        <f>DF101</f>
        <v>0.92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ROW(Source!A62)</f>
        <v>62</v>
      </c>
      <c r="B102">
        <v>90973531</v>
      </c>
      <c r="C102">
        <v>90973829</v>
      </c>
      <c r="D102">
        <v>90756819</v>
      </c>
      <c r="E102">
        <v>16101771</v>
      </c>
      <c r="F102">
        <v>1</v>
      </c>
      <c r="G102">
        <v>16101771</v>
      </c>
      <c r="H102">
        <v>1</v>
      </c>
      <c r="I102" t="s">
        <v>304</v>
      </c>
      <c r="J102" t="s">
        <v>3</v>
      </c>
      <c r="K102" t="s">
        <v>305</v>
      </c>
      <c r="L102">
        <v>1191</v>
      </c>
      <c r="N102">
        <v>1013</v>
      </c>
      <c r="O102" t="s">
        <v>306</v>
      </c>
      <c r="P102" t="s">
        <v>306</v>
      </c>
      <c r="Q102">
        <v>1</v>
      </c>
      <c r="W102">
        <v>0</v>
      </c>
      <c r="X102">
        <v>476480486</v>
      </c>
      <c r="Y102">
        <f>(AT102*1.05)</f>
        <v>0.96600000000000008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0.92</v>
      </c>
      <c r="AU102" t="s">
        <v>19</v>
      </c>
      <c r="AV102">
        <v>1</v>
      </c>
      <c r="AW102">
        <v>2</v>
      </c>
      <c r="AX102">
        <v>90973832</v>
      </c>
      <c r="AY102">
        <v>1</v>
      </c>
      <c r="AZ102">
        <v>0</v>
      </c>
      <c r="BA102">
        <v>97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U102">
        <f>ROUND(AT102*Source!I62*AH102*AL102,2)</f>
        <v>0</v>
      </c>
      <c r="CV102">
        <f>ROUND(Y102*Source!I62,9)</f>
        <v>0.96599999999999997</v>
      </c>
      <c r="CW102">
        <v>0</v>
      </c>
      <c r="CX102">
        <f>ROUND(Y102*Source!I62,9)</f>
        <v>0.96599999999999997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ROUND((ROUND(AT102*CZ102,2)*1.05),6)</f>
        <v>0</v>
      </c>
      <c r="DC102">
        <f>ROUND((ROUND(AT102*AG102,2)*1.05),6)</f>
        <v>0</v>
      </c>
      <c r="DD102" t="s">
        <v>3</v>
      </c>
      <c r="DE102" t="s">
        <v>3</v>
      </c>
      <c r="DF102">
        <f t="shared" si="25"/>
        <v>0</v>
      </c>
      <c r="DG102">
        <f t="shared" si="26"/>
        <v>0</v>
      </c>
      <c r="DH102">
        <f t="shared" si="27"/>
        <v>0</v>
      </c>
      <c r="DI102">
        <f t="shared" si="28"/>
        <v>0</v>
      </c>
      <c r="DJ102">
        <f>DI102</f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ROW(Source!A62)</f>
        <v>62</v>
      </c>
      <c r="B103">
        <v>90973531</v>
      </c>
      <c r="C103">
        <v>90973829</v>
      </c>
      <c r="D103">
        <v>90760495</v>
      </c>
      <c r="E103">
        <v>1</v>
      </c>
      <c r="F103">
        <v>1</v>
      </c>
      <c r="G103">
        <v>16101771</v>
      </c>
      <c r="H103">
        <v>3</v>
      </c>
      <c r="I103" t="s">
        <v>310</v>
      </c>
      <c r="J103" t="s">
        <v>311</v>
      </c>
      <c r="K103" t="s">
        <v>312</v>
      </c>
      <c r="L103">
        <v>1346</v>
      </c>
      <c r="N103">
        <v>1009</v>
      </c>
      <c r="O103" t="s">
        <v>43</v>
      </c>
      <c r="P103" t="s">
        <v>43</v>
      </c>
      <c r="Q103">
        <v>1</v>
      </c>
      <c r="W103">
        <v>0</v>
      </c>
      <c r="X103">
        <v>-8545782</v>
      </c>
      <c r="Y103">
        <f>AT103</f>
        <v>0.02</v>
      </c>
      <c r="AA103">
        <v>30.5</v>
      </c>
      <c r="AB103">
        <v>0</v>
      </c>
      <c r="AC103">
        <v>0</v>
      </c>
      <c r="AD103">
        <v>0</v>
      </c>
      <c r="AE103">
        <v>30.5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0.02</v>
      </c>
      <c r="AU103" t="s">
        <v>3</v>
      </c>
      <c r="AV103">
        <v>0</v>
      </c>
      <c r="AW103">
        <v>2</v>
      </c>
      <c r="AX103">
        <v>90973833</v>
      </c>
      <c r="AY103">
        <v>1</v>
      </c>
      <c r="AZ103">
        <v>0</v>
      </c>
      <c r="BA103">
        <v>98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v>0</v>
      </c>
      <c r="CX103">
        <f>ROUND(Y103*Source!I62,9)</f>
        <v>0.02</v>
      </c>
      <c r="CY103">
        <f>AA103</f>
        <v>30.5</v>
      </c>
      <c r="CZ103">
        <f>AE103</f>
        <v>30.5</v>
      </c>
      <c r="DA103">
        <f>AI103</f>
        <v>1</v>
      </c>
      <c r="DB103">
        <f>ROUND(ROUND(AT103*CZ103,2),6)</f>
        <v>0.61</v>
      </c>
      <c r="DC103">
        <f>ROUND(ROUND(AT103*AG103,2),6)</f>
        <v>0</v>
      </c>
      <c r="DD103" t="s">
        <v>3</v>
      </c>
      <c r="DE103" t="s">
        <v>3</v>
      </c>
      <c r="DF103">
        <f t="shared" si="25"/>
        <v>0.61</v>
      </c>
      <c r="DG103">
        <f t="shared" si="26"/>
        <v>0</v>
      </c>
      <c r="DH103">
        <f t="shared" si="27"/>
        <v>0</v>
      </c>
      <c r="DI103">
        <f t="shared" si="28"/>
        <v>0</v>
      </c>
      <c r="DJ103">
        <f>DF103</f>
        <v>0.61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ROW(Source!A63)</f>
        <v>63</v>
      </c>
      <c r="B104">
        <v>90973531</v>
      </c>
      <c r="C104">
        <v>90973834</v>
      </c>
      <c r="D104">
        <v>90756819</v>
      </c>
      <c r="E104">
        <v>16101771</v>
      </c>
      <c r="F104">
        <v>1</v>
      </c>
      <c r="G104">
        <v>16101771</v>
      </c>
      <c r="H104">
        <v>1</v>
      </c>
      <c r="I104" t="s">
        <v>304</v>
      </c>
      <c r="J104" t="s">
        <v>3</v>
      </c>
      <c r="K104" t="s">
        <v>305</v>
      </c>
      <c r="L104">
        <v>1191</v>
      </c>
      <c r="N104">
        <v>1013</v>
      </c>
      <c r="O104" t="s">
        <v>306</v>
      </c>
      <c r="P104" t="s">
        <v>306</v>
      </c>
      <c r="Q104">
        <v>1</v>
      </c>
      <c r="W104">
        <v>0</v>
      </c>
      <c r="X104">
        <v>476480486</v>
      </c>
      <c r="Y104">
        <f>(AT104*1.05)</f>
        <v>1.9530000000000003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1.86</v>
      </c>
      <c r="AU104" t="s">
        <v>19</v>
      </c>
      <c r="AV104">
        <v>1</v>
      </c>
      <c r="AW104">
        <v>2</v>
      </c>
      <c r="AX104">
        <v>90973838</v>
      </c>
      <c r="AY104">
        <v>1</v>
      </c>
      <c r="AZ104">
        <v>0</v>
      </c>
      <c r="BA104">
        <v>99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U104">
        <f>ROUND(AT104*Source!I63*AH104*AL104,2)</f>
        <v>0</v>
      </c>
      <c r="CV104">
        <f>ROUND(Y104*Source!I63,9)</f>
        <v>1.9530000000000001</v>
      </c>
      <c r="CW104">
        <v>0</v>
      </c>
      <c r="CX104">
        <f>ROUND(Y104*Source!I63,9)</f>
        <v>1.9530000000000001</v>
      </c>
      <c r="CY104">
        <f>AD104</f>
        <v>0</v>
      </c>
      <c r="CZ104">
        <f>AH104</f>
        <v>0</v>
      </c>
      <c r="DA104">
        <f>AL104</f>
        <v>1</v>
      </c>
      <c r="DB104">
        <f>ROUND((ROUND(AT104*CZ104,2)*1.05),6)</f>
        <v>0</v>
      </c>
      <c r="DC104">
        <f>ROUND((ROUND(AT104*AG104,2)*1.05),6)</f>
        <v>0</v>
      </c>
      <c r="DD104" t="s">
        <v>3</v>
      </c>
      <c r="DE104" t="s">
        <v>3</v>
      </c>
      <c r="DF104">
        <f t="shared" si="25"/>
        <v>0</v>
      </c>
      <c r="DG104">
        <f t="shared" si="26"/>
        <v>0</v>
      </c>
      <c r="DH104">
        <f t="shared" si="27"/>
        <v>0</v>
      </c>
      <c r="DI104">
        <f t="shared" si="28"/>
        <v>0</v>
      </c>
      <c r="DJ104">
        <f>DI104</f>
        <v>0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ROW(Source!A63)</f>
        <v>63</v>
      </c>
      <c r="B105">
        <v>90973531</v>
      </c>
      <c r="C105">
        <v>90973834</v>
      </c>
      <c r="D105">
        <v>90758471</v>
      </c>
      <c r="E105">
        <v>1</v>
      </c>
      <c r="F105">
        <v>1</v>
      </c>
      <c r="G105">
        <v>16101771</v>
      </c>
      <c r="H105">
        <v>2</v>
      </c>
      <c r="I105" t="s">
        <v>307</v>
      </c>
      <c r="J105" t="s">
        <v>308</v>
      </c>
      <c r="K105" t="s">
        <v>309</v>
      </c>
      <c r="L105">
        <v>1368</v>
      </c>
      <c r="N105">
        <v>1011</v>
      </c>
      <c r="O105" t="s">
        <v>197</v>
      </c>
      <c r="P105" t="s">
        <v>197</v>
      </c>
      <c r="Q105">
        <v>1</v>
      </c>
      <c r="W105">
        <v>0</v>
      </c>
      <c r="X105">
        <v>-645154768</v>
      </c>
      <c r="Y105">
        <f>(AT105*1.05)</f>
        <v>0.17850000000000002</v>
      </c>
      <c r="AA105">
        <v>0</v>
      </c>
      <c r="AB105">
        <v>21.28</v>
      </c>
      <c r="AC105">
        <v>0.32</v>
      </c>
      <c r="AD105">
        <v>0</v>
      </c>
      <c r="AE105">
        <v>0</v>
      </c>
      <c r="AF105">
        <v>21.28</v>
      </c>
      <c r="AG105">
        <v>0.32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0.17</v>
      </c>
      <c r="AU105" t="s">
        <v>19</v>
      </c>
      <c r="AV105">
        <v>0</v>
      </c>
      <c r="AW105">
        <v>2</v>
      </c>
      <c r="AX105">
        <v>90973839</v>
      </c>
      <c r="AY105">
        <v>1</v>
      </c>
      <c r="AZ105">
        <v>0</v>
      </c>
      <c r="BA105">
        <v>100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f>ROUND(Y105*Source!I63*DO105,9)</f>
        <v>0</v>
      </c>
      <c r="CX105">
        <f>ROUND(Y105*Source!I63,9)</f>
        <v>0.17849999999999999</v>
      </c>
      <c r="CY105">
        <f>AB105</f>
        <v>21.28</v>
      </c>
      <c r="CZ105">
        <f>AF105</f>
        <v>21.28</v>
      </c>
      <c r="DA105">
        <f>AJ105</f>
        <v>1</v>
      </c>
      <c r="DB105">
        <f>ROUND((ROUND(AT105*CZ105,2)*1.05),6)</f>
        <v>3.8010000000000002</v>
      </c>
      <c r="DC105">
        <f>ROUND((ROUND(AT105*AG105,2)*1.05),6)</f>
        <v>5.2499999999999998E-2</v>
      </c>
      <c r="DD105" t="s">
        <v>3</v>
      </c>
      <c r="DE105" t="s">
        <v>3</v>
      </c>
      <c r="DF105">
        <f t="shared" si="25"/>
        <v>0</v>
      </c>
      <c r="DG105">
        <f t="shared" si="26"/>
        <v>3.8</v>
      </c>
      <c r="DH105">
        <f t="shared" si="27"/>
        <v>0.06</v>
      </c>
      <c r="DI105">
        <f t="shared" si="28"/>
        <v>0</v>
      </c>
      <c r="DJ105">
        <f>DG105</f>
        <v>3.8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ROW(Source!A63)</f>
        <v>63</v>
      </c>
      <c r="B106">
        <v>90973531</v>
      </c>
      <c r="C106">
        <v>90973834</v>
      </c>
      <c r="D106">
        <v>90760495</v>
      </c>
      <c r="E106">
        <v>1</v>
      </c>
      <c r="F106">
        <v>1</v>
      </c>
      <c r="G106">
        <v>16101771</v>
      </c>
      <c r="H106">
        <v>3</v>
      </c>
      <c r="I106" t="s">
        <v>310</v>
      </c>
      <c r="J106" t="s">
        <v>311</v>
      </c>
      <c r="K106" t="s">
        <v>312</v>
      </c>
      <c r="L106">
        <v>1346</v>
      </c>
      <c r="N106">
        <v>1009</v>
      </c>
      <c r="O106" t="s">
        <v>43</v>
      </c>
      <c r="P106" t="s">
        <v>43</v>
      </c>
      <c r="Q106">
        <v>1</v>
      </c>
      <c r="W106">
        <v>0</v>
      </c>
      <c r="X106">
        <v>-8545782</v>
      </c>
      <c r="Y106">
        <f>AT106</f>
        <v>0.03</v>
      </c>
      <c r="AA106">
        <v>30.5</v>
      </c>
      <c r="AB106">
        <v>0</v>
      </c>
      <c r="AC106">
        <v>0</v>
      </c>
      <c r="AD106">
        <v>0</v>
      </c>
      <c r="AE106">
        <v>30.5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-2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0.03</v>
      </c>
      <c r="AU106" t="s">
        <v>3</v>
      </c>
      <c r="AV106">
        <v>0</v>
      </c>
      <c r="AW106">
        <v>2</v>
      </c>
      <c r="AX106">
        <v>90973840</v>
      </c>
      <c r="AY106">
        <v>1</v>
      </c>
      <c r="AZ106">
        <v>0</v>
      </c>
      <c r="BA106">
        <v>101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ROUND(Y106*Source!I63,9)</f>
        <v>0.03</v>
      </c>
      <c r="CY106">
        <f>AA106</f>
        <v>30.5</v>
      </c>
      <c r="CZ106">
        <f>AE106</f>
        <v>30.5</v>
      </c>
      <c r="DA106">
        <f>AI106</f>
        <v>1</v>
      </c>
      <c r="DB106">
        <f>ROUND(ROUND(AT106*CZ106,2),6)</f>
        <v>0.92</v>
      </c>
      <c r="DC106">
        <f>ROUND(ROUND(AT106*AG106,2),6)</f>
        <v>0</v>
      </c>
      <c r="DD106" t="s">
        <v>3</v>
      </c>
      <c r="DE106" t="s">
        <v>3</v>
      </c>
      <c r="DF106">
        <f t="shared" si="25"/>
        <v>0.92</v>
      </c>
      <c r="DG106">
        <f t="shared" si="26"/>
        <v>0</v>
      </c>
      <c r="DH106">
        <f t="shared" si="27"/>
        <v>0</v>
      </c>
      <c r="DI106">
        <f t="shared" si="28"/>
        <v>0</v>
      </c>
      <c r="DJ106">
        <f>DF106</f>
        <v>0.92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ROW(Source!A64)</f>
        <v>64</v>
      </c>
      <c r="B107">
        <v>90973531</v>
      </c>
      <c r="C107">
        <v>90973841</v>
      </c>
      <c r="D107">
        <v>90756819</v>
      </c>
      <c r="E107">
        <v>16101771</v>
      </c>
      <c r="F107">
        <v>1</v>
      </c>
      <c r="G107">
        <v>16101771</v>
      </c>
      <c r="H107">
        <v>1</v>
      </c>
      <c r="I107" t="s">
        <v>304</v>
      </c>
      <c r="J107" t="s">
        <v>3</v>
      </c>
      <c r="K107" t="s">
        <v>305</v>
      </c>
      <c r="L107">
        <v>1191</v>
      </c>
      <c r="N107">
        <v>1013</v>
      </c>
      <c r="O107" t="s">
        <v>306</v>
      </c>
      <c r="P107" t="s">
        <v>306</v>
      </c>
      <c r="Q107">
        <v>1</v>
      </c>
      <c r="W107">
        <v>0</v>
      </c>
      <c r="X107">
        <v>476480486</v>
      </c>
      <c r="Y107">
        <f>(AT107*1.05)</f>
        <v>0.96600000000000008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-2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0.92</v>
      </c>
      <c r="AU107" t="s">
        <v>19</v>
      </c>
      <c r="AV107">
        <v>1</v>
      </c>
      <c r="AW107">
        <v>2</v>
      </c>
      <c r="AX107">
        <v>90973844</v>
      </c>
      <c r="AY107">
        <v>1</v>
      </c>
      <c r="AZ107">
        <v>0</v>
      </c>
      <c r="BA107">
        <v>102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U107">
        <f>ROUND(AT107*Source!I64*AH107*AL107,2)</f>
        <v>0</v>
      </c>
      <c r="CV107">
        <f>ROUND(Y107*Source!I64,9)</f>
        <v>0.96599999999999997</v>
      </c>
      <c r="CW107">
        <v>0</v>
      </c>
      <c r="CX107">
        <f>ROUND(Y107*Source!I64,9)</f>
        <v>0.96599999999999997</v>
      </c>
      <c r="CY107">
        <f>AD107</f>
        <v>0</v>
      </c>
      <c r="CZ107">
        <f>AH107</f>
        <v>0</v>
      </c>
      <c r="DA107">
        <f>AL107</f>
        <v>1</v>
      </c>
      <c r="DB107">
        <f>ROUND((ROUND(AT107*CZ107,2)*1.05),6)</f>
        <v>0</v>
      </c>
      <c r="DC107">
        <f>ROUND((ROUND(AT107*AG107,2)*1.05),6)</f>
        <v>0</v>
      </c>
      <c r="DD107" t="s">
        <v>3</v>
      </c>
      <c r="DE107" t="s">
        <v>3</v>
      </c>
      <c r="DF107">
        <f t="shared" si="25"/>
        <v>0</v>
      </c>
      <c r="DG107">
        <f t="shared" si="26"/>
        <v>0</v>
      </c>
      <c r="DH107">
        <f t="shared" si="27"/>
        <v>0</v>
      </c>
      <c r="DI107">
        <f t="shared" si="28"/>
        <v>0</v>
      </c>
      <c r="DJ107">
        <f>DI107</f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ROW(Source!A64)</f>
        <v>64</v>
      </c>
      <c r="B108">
        <v>90973531</v>
      </c>
      <c r="C108">
        <v>90973841</v>
      </c>
      <c r="D108">
        <v>90760495</v>
      </c>
      <c r="E108">
        <v>1</v>
      </c>
      <c r="F108">
        <v>1</v>
      </c>
      <c r="G108">
        <v>16101771</v>
      </c>
      <c r="H108">
        <v>3</v>
      </c>
      <c r="I108" t="s">
        <v>310</v>
      </c>
      <c r="J108" t="s">
        <v>311</v>
      </c>
      <c r="K108" t="s">
        <v>312</v>
      </c>
      <c r="L108">
        <v>1346</v>
      </c>
      <c r="N108">
        <v>1009</v>
      </c>
      <c r="O108" t="s">
        <v>43</v>
      </c>
      <c r="P108" t="s">
        <v>43</v>
      </c>
      <c r="Q108">
        <v>1</v>
      </c>
      <c r="W108">
        <v>0</v>
      </c>
      <c r="X108">
        <v>-8545782</v>
      </c>
      <c r="Y108">
        <f>AT108</f>
        <v>0.02</v>
      </c>
      <c r="AA108">
        <v>30.5</v>
      </c>
      <c r="AB108">
        <v>0</v>
      </c>
      <c r="AC108">
        <v>0</v>
      </c>
      <c r="AD108">
        <v>0</v>
      </c>
      <c r="AE108">
        <v>30.5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0.02</v>
      </c>
      <c r="AU108" t="s">
        <v>3</v>
      </c>
      <c r="AV108">
        <v>0</v>
      </c>
      <c r="AW108">
        <v>2</v>
      </c>
      <c r="AX108">
        <v>90973845</v>
      </c>
      <c r="AY108">
        <v>1</v>
      </c>
      <c r="AZ108">
        <v>0</v>
      </c>
      <c r="BA108">
        <v>103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ROUND(Y108*Source!I64,9)</f>
        <v>0.02</v>
      </c>
      <c r="CY108">
        <f>AA108</f>
        <v>30.5</v>
      </c>
      <c r="CZ108">
        <f>AE108</f>
        <v>30.5</v>
      </c>
      <c r="DA108">
        <f>AI108</f>
        <v>1</v>
      </c>
      <c r="DB108">
        <f>ROUND(ROUND(AT108*CZ108,2),6)</f>
        <v>0.61</v>
      </c>
      <c r="DC108">
        <f>ROUND(ROUND(AT108*AG108,2),6)</f>
        <v>0</v>
      </c>
      <c r="DD108" t="s">
        <v>3</v>
      </c>
      <c r="DE108" t="s">
        <v>3</v>
      </c>
      <c r="DF108">
        <f t="shared" si="25"/>
        <v>0.61</v>
      </c>
      <c r="DG108">
        <f t="shared" si="26"/>
        <v>0</v>
      </c>
      <c r="DH108">
        <f t="shared" si="27"/>
        <v>0</v>
      </c>
      <c r="DI108">
        <f t="shared" si="28"/>
        <v>0</v>
      </c>
      <c r="DJ108">
        <f>DF108</f>
        <v>0.61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ROW(Source!A65)</f>
        <v>65</v>
      </c>
      <c r="B109">
        <v>90973531</v>
      </c>
      <c r="C109">
        <v>90973846</v>
      </c>
      <c r="D109">
        <v>90756819</v>
      </c>
      <c r="E109">
        <v>16101771</v>
      </c>
      <c r="F109">
        <v>1</v>
      </c>
      <c r="G109">
        <v>16101771</v>
      </c>
      <c r="H109">
        <v>1</v>
      </c>
      <c r="I109" t="s">
        <v>304</v>
      </c>
      <c r="J109" t="s">
        <v>3</v>
      </c>
      <c r="K109" t="s">
        <v>305</v>
      </c>
      <c r="L109">
        <v>1191</v>
      </c>
      <c r="N109">
        <v>1013</v>
      </c>
      <c r="O109" t="s">
        <v>306</v>
      </c>
      <c r="P109" t="s">
        <v>306</v>
      </c>
      <c r="Q109">
        <v>1</v>
      </c>
      <c r="W109">
        <v>0</v>
      </c>
      <c r="X109">
        <v>476480486</v>
      </c>
      <c r="Y109">
        <f>(AT109*1.05)</f>
        <v>2.4990000000000001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2.38</v>
      </c>
      <c r="AU109" t="s">
        <v>19</v>
      </c>
      <c r="AV109">
        <v>1</v>
      </c>
      <c r="AW109">
        <v>2</v>
      </c>
      <c r="AX109">
        <v>90973851</v>
      </c>
      <c r="AY109">
        <v>1</v>
      </c>
      <c r="AZ109">
        <v>0</v>
      </c>
      <c r="BA109">
        <v>104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U109">
        <f>ROUND(AT109*Source!I65*AH109*AL109,2)</f>
        <v>0</v>
      </c>
      <c r="CV109">
        <f>ROUND(Y109*Source!I65,9)</f>
        <v>2.4990000000000001</v>
      </c>
      <c r="CW109">
        <v>0</v>
      </c>
      <c r="CX109">
        <f>ROUND(Y109*Source!I65,9)</f>
        <v>2.4990000000000001</v>
      </c>
      <c r="CY109">
        <f>AD109</f>
        <v>0</v>
      </c>
      <c r="CZ109">
        <f>AH109</f>
        <v>0</v>
      </c>
      <c r="DA109">
        <f>AL109</f>
        <v>1</v>
      </c>
      <c r="DB109">
        <f>ROUND((ROUND(AT109*CZ109,2)*1.05),6)</f>
        <v>0</v>
      </c>
      <c r="DC109">
        <f>ROUND((ROUND(AT109*AG109,2)*1.05),6)</f>
        <v>0</v>
      </c>
      <c r="DD109" t="s">
        <v>3</v>
      </c>
      <c r="DE109" t="s">
        <v>3</v>
      </c>
      <c r="DF109">
        <f t="shared" si="25"/>
        <v>0</v>
      </c>
      <c r="DG109">
        <f t="shared" si="26"/>
        <v>0</v>
      </c>
      <c r="DH109">
        <f t="shared" si="27"/>
        <v>0</v>
      </c>
      <c r="DI109">
        <f t="shared" si="28"/>
        <v>0</v>
      </c>
      <c r="DJ109">
        <f>DI109</f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ROW(Source!A65)</f>
        <v>65</v>
      </c>
      <c r="B110">
        <v>90973531</v>
      </c>
      <c r="C110">
        <v>90973846</v>
      </c>
      <c r="D110">
        <v>90758471</v>
      </c>
      <c r="E110">
        <v>1</v>
      </c>
      <c r="F110">
        <v>1</v>
      </c>
      <c r="G110">
        <v>16101771</v>
      </c>
      <c r="H110">
        <v>2</v>
      </c>
      <c r="I110" t="s">
        <v>307</v>
      </c>
      <c r="J110" t="s">
        <v>308</v>
      </c>
      <c r="K110" t="s">
        <v>309</v>
      </c>
      <c r="L110">
        <v>1368</v>
      </c>
      <c r="N110">
        <v>1011</v>
      </c>
      <c r="O110" t="s">
        <v>197</v>
      </c>
      <c r="P110" t="s">
        <v>197</v>
      </c>
      <c r="Q110">
        <v>1</v>
      </c>
      <c r="W110">
        <v>0</v>
      </c>
      <c r="X110">
        <v>-645154768</v>
      </c>
      <c r="Y110">
        <f>(AT110*1.05)</f>
        <v>0.35700000000000004</v>
      </c>
      <c r="AA110">
        <v>0</v>
      </c>
      <c r="AB110">
        <v>21.28</v>
      </c>
      <c r="AC110">
        <v>0.32</v>
      </c>
      <c r="AD110">
        <v>0</v>
      </c>
      <c r="AE110">
        <v>0</v>
      </c>
      <c r="AF110">
        <v>21.28</v>
      </c>
      <c r="AG110">
        <v>0.32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0.34</v>
      </c>
      <c r="AU110" t="s">
        <v>19</v>
      </c>
      <c r="AV110">
        <v>0</v>
      </c>
      <c r="AW110">
        <v>2</v>
      </c>
      <c r="AX110">
        <v>90973852</v>
      </c>
      <c r="AY110">
        <v>1</v>
      </c>
      <c r="AZ110">
        <v>0</v>
      </c>
      <c r="BA110">
        <v>105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f>ROUND(Y110*Source!I65*DO110,9)</f>
        <v>0</v>
      </c>
      <c r="CX110">
        <f>ROUND(Y110*Source!I65,9)</f>
        <v>0.35699999999999998</v>
      </c>
      <c r="CY110">
        <f>AB110</f>
        <v>21.28</v>
      </c>
      <c r="CZ110">
        <f>AF110</f>
        <v>21.28</v>
      </c>
      <c r="DA110">
        <f>AJ110</f>
        <v>1</v>
      </c>
      <c r="DB110">
        <f>ROUND((ROUND(AT110*CZ110,2)*1.05),6)</f>
        <v>7.6020000000000003</v>
      </c>
      <c r="DC110">
        <f>ROUND((ROUND(AT110*AG110,2)*1.05),6)</f>
        <v>0.11550000000000001</v>
      </c>
      <c r="DD110" t="s">
        <v>3</v>
      </c>
      <c r="DE110" t="s">
        <v>3</v>
      </c>
      <c r="DF110">
        <f t="shared" si="25"/>
        <v>0</v>
      </c>
      <c r="DG110">
        <f t="shared" si="26"/>
        <v>7.6</v>
      </c>
      <c r="DH110">
        <f t="shared" si="27"/>
        <v>0.11</v>
      </c>
      <c r="DI110">
        <f t="shared" si="28"/>
        <v>0</v>
      </c>
      <c r="DJ110">
        <f>DG110</f>
        <v>7.6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ROW(Source!A65)</f>
        <v>65</v>
      </c>
      <c r="B111">
        <v>90973531</v>
      </c>
      <c r="C111">
        <v>90973846</v>
      </c>
      <c r="D111">
        <v>90760495</v>
      </c>
      <c r="E111">
        <v>1</v>
      </c>
      <c r="F111">
        <v>1</v>
      </c>
      <c r="G111">
        <v>16101771</v>
      </c>
      <c r="H111">
        <v>3</v>
      </c>
      <c r="I111" t="s">
        <v>310</v>
      </c>
      <c r="J111" t="s">
        <v>311</v>
      </c>
      <c r="K111" t="s">
        <v>312</v>
      </c>
      <c r="L111">
        <v>1346</v>
      </c>
      <c r="N111">
        <v>1009</v>
      </c>
      <c r="O111" t="s">
        <v>43</v>
      </c>
      <c r="P111" t="s">
        <v>43</v>
      </c>
      <c r="Q111">
        <v>1</v>
      </c>
      <c r="W111">
        <v>0</v>
      </c>
      <c r="X111">
        <v>-8545782</v>
      </c>
      <c r="Y111">
        <f>AT111</f>
        <v>7.0000000000000007E-2</v>
      </c>
      <c r="AA111">
        <v>30.5</v>
      </c>
      <c r="AB111">
        <v>0</v>
      </c>
      <c r="AC111">
        <v>0</v>
      </c>
      <c r="AD111">
        <v>0</v>
      </c>
      <c r="AE111">
        <v>30.5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7.0000000000000007E-2</v>
      </c>
      <c r="AU111" t="s">
        <v>3</v>
      </c>
      <c r="AV111">
        <v>0</v>
      </c>
      <c r="AW111">
        <v>2</v>
      </c>
      <c r="AX111">
        <v>90973853</v>
      </c>
      <c r="AY111">
        <v>1</v>
      </c>
      <c r="AZ111">
        <v>0</v>
      </c>
      <c r="BA111">
        <v>106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ROUND(Y111*Source!I65,9)</f>
        <v>7.0000000000000007E-2</v>
      </c>
      <c r="CY111">
        <f>AA111</f>
        <v>30.5</v>
      </c>
      <c r="CZ111">
        <f>AE111</f>
        <v>30.5</v>
      </c>
      <c r="DA111">
        <f>AI111</f>
        <v>1</v>
      </c>
      <c r="DB111">
        <f>ROUND(ROUND(AT111*CZ111,2),6)</f>
        <v>2.14</v>
      </c>
      <c r="DC111">
        <f>ROUND(ROUND(AT111*AG111,2),6)</f>
        <v>0</v>
      </c>
      <c r="DD111" t="s">
        <v>3</v>
      </c>
      <c r="DE111" t="s">
        <v>3</v>
      </c>
      <c r="DF111">
        <f t="shared" si="25"/>
        <v>2.14</v>
      </c>
      <c r="DG111">
        <f t="shared" si="26"/>
        <v>0</v>
      </c>
      <c r="DH111">
        <f t="shared" si="27"/>
        <v>0</v>
      </c>
      <c r="DI111">
        <f t="shared" si="28"/>
        <v>0</v>
      </c>
      <c r="DJ111">
        <f>DF111</f>
        <v>2.14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ROW(Source!A65)</f>
        <v>65</v>
      </c>
      <c r="B112">
        <v>90973531</v>
      </c>
      <c r="C112">
        <v>90973846</v>
      </c>
      <c r="D112">
        <v>0</v>
      </c>
      <c r="E112">
        <v>16101771</v>
      </c>
      <c r="F112">
        <v>1</v>
      </c>
      <c r="G112">
        <v>16101771</v>
      </c>
      <c r="H112">
        <v>3</v>
      </c>
      <c r="I112" t="s">
        <v>120</v>
      </c>
      <c r="J112" t="s">
        <v>3</v>
      </c>
      <c r="K112" t="s">
        <v>121</v>
      </c>
      <c r="L112">
        <v>1371</v>
      </c>
      <c r="N112">
        <v>1013</v>
      </c>
      <c r="O112" t="s">
        <v>57</v>
      </c>
      <c r="P112" t="s">
        <v>57</v>
      </c>
      <c r="Q112">
        <v>1</v>
      </c>
      <c r="W112">
        <v>0</v>
      </c>
      <c r="X112">
        <v>-1742523515</v>
      </c>
      <c r="Y112">
        <f>AT112</f>
        <v>1</v>
      </c>
      <c r="AA112">
        <v>1663.77</v>
      </c>
      <c r="AB112">
        <v>0</v>
      </c>
      <c r="AC112">
        <v>0</v>
      </c>
      <c r="AD112">
        <v>0</v>
      </c>
      <c r="AE112">
        <v>1663.77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 t="s">
        <v>3</v>
      </c>
      <c r="AT112">
        <v>1</v>
      </c>
      <c r="AU112" t="s">
        <v>3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ROUND(Y112*Source!I65,9)</f>
        <v>1</v>
      </c>
      <c r="CY112">
        <f>AA112</f>
        <v>1663.77</v>
      </c>
      <c r="CZ112">
        <f>AE112</f>
        <v>1663.77</v>
      </c>
      <c r="DA112">
        <f>AI112</f>
        <v>1</v>
      </c>
      <c r="DB112">
        <f>ROUND(ROUND(AT112*CZ112,2),6)</f>
        <v>1663.77</v>
      </c>
      <c r="DC112">
        <f>ROUND(ROUND(AT112*AG112,2),6)</f>
        <v>0</v>
      </c>
      <c r="DD112" t="s">
        <v>3</v>
      </c>
      <c r="DE112" t="s">
        <v>3</v>
      </c>
      <c r="DF112">
        <f t="shared" si="25"/>
        <v>1663.77</v>
      </c>
      <c r="DG112">
        <f t="shared" si="26"/>
        <v>0</v>
      </c>
      <c r="DH112">
        <f t="shared" si="27"/>
        <v>0</v>
      </c>
      <c r="DI112">
        <f t="shared" si="28"/>
        <v>0</v>
      </c>
      <c r="DJ112">
        <f>DF112</f>
        <v>1663.77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ROW(Source!A67)</f>
        <v>67</v>
      </c>
      <c r="B113">
        <v>90973531</v>
      </c>
      <c r="C113">
        <v>90973855</v>
      </c>
      <c r="D113">
        <v>90756819</v>
      </c>
      <c r="E113">
        <v>16101771</v>
      </c>
      <c r="F113">
        <v>1</v>
      </c>
      <c r="G113">
        <v>16101771</v>
      </c>
      <c r="H113">
        <v>1</v>
      </c>
      <c r="I113" t="s">
        <v>304</v>
      </c>
      <c r="J113" t="s">
        <v>3</v>
      </c>
      <c r="K113" t="s">
        <v>305</v>
      </c>
      <c r="L113">
        <v>1191</v>
      </c>
      <c r="N113">
        <v>1013</v>
      </c>
      <c r="O113" t="s">
        <v>306</v>
      </c>
      <c r="P113" t="s">
        <v>306</v>
      </c>
      <c r="Q113">
        <v>1</v>
      </c>
      <c r="W113">
        <v>0</v>
      </c>
      <c r="X113">
        <v>476480486</v>
      </c>
      <c r="Y113">
        <f>(AT113*1.05)</f>
        <v>0.96600000000000008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0.92</v>
      </c>
      <c r="AU113" t="s">
        <v>19</v>
      </c>
      <c r="AV113">
        <v>1</v>
      </c>
      <c r="AW113">
        <v>2</v>
      </c>
      <c r="AX113">
        <v>90973858</v>
      </c>
      <c r="AY113">
        <v>1</v>
      </c>
      <c r="AZ113">
        <v>0</v>
      </c>
      <c r="BA113">
        <v>107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U113">
        <f>ROUND(AT113*Source!I67*AH113*AL113,2)</f>
        <v>0</v>
      </c>
      <c r="CV113">
        <f>ROUND(Y113*Source!I67,9)</f>
        <v>0.96599999999999997</v>
      </c>
      <c r="CW113">
        <v>0</v>
      </c>
      <c r="CX113">
        <f>ROUND(Y113*Source!I67,9)</f>
        <v>0.96599999999999997</v>
      </c>
      <c r="CY113">
        <f>AD113</f>
        <v>0</v>
      </c>
      <c r="CZ113">
        <f>AH113</f>
        <v>0</v>
      </c>
      <c r="DA113">
        <f>AL113</f>
        <v>1</v>
      </c>
      <c r="DB113">
        <f>ROUND((ROUND(AT113*CZ113,2)*1.05),6)</f>
        <v>0</v>
      </c>
      <c r="DC113">
        <f>ROUND((ROUND(AT113*AG113,2)*1.05),6)</f>
        <v>0</v>
      </c>
      <c r="DD113" t="s">
        <v>3</v>
      </c>
      <c r="DE113" t="s">
        <v>3</v>
      </c>
      <c r="DF113">
        <f t="shared" si="25"/>
        <v>0</v>
      </c>
      <c r="DG113">
        <f t="shared" si="26"/>
        <v>0</v>
      </c>
      <c r="DH113">
        <f t="shared" si="27"/>
        <v>0</v>
      </c>
      <c r="DI113">
        <f t="shared" si="28"/>
        <v>0</v>
      </c>
      <c r="DJ113">
        <f>DI113</f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ROW(Source!A67)</f>
        <v>67</v>
      </c>
      <c r="B114">
        <v>90973531</v>
      </c>
      <c r="C114">
        <v>90973855</v>
      </c>
      <c r="D114">
        <v>90760495</v>
      </c>
      <c r="E114">
        <v>1</v>
      </c>
      <c r="F114">
        <v>1</v>
      </c>
      <c r="G114">
        <v>16101771</v>
      </c>
      <c r="H114">
        <v>3</v>
      </c>
      <c r="I114" t="s">
        <v>310</v>
      </c>
      <c r="J114" t="s">
        <v>311</v>
      </c>
      <c r="K114" t="s">
        <v>312</v>
      </c>
      <c r="L114">
        <v>1346</v>
      </c>
      <c r="N114">
        <v>1009</v>
      </c>
      <c r="O114" t="s">
        <v>43</v>
      </c>
      <c r="P114" t="s">
        <v>43</v>
      </c>
      <c r="Q114">
        <v>1</v>
      </c>
      <c r="W114">
        <v>0</v>
      </c>
      <c r="X114">
        <v>-8545782</v>
      </c>
      <c r="Y114">
        <f>AT114</f>
        <v>0.02</v>
      </c>
      <c r="AA114">
        <v>30.5</v>
      </c>
      <c r="AB114">
        <v>0</v>
      </c>
      <c r="AC114">
        <v>0</v>
      </c>
      <c r="AD114">
        <v>0</v>
      </c>
      <c r="AE114">
        <v>30.5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0.02</v>
      </c>
      <c r="AU114" t="s">
        <v>3</v>
      </c>
      <c r="AV114">
        <v>0</v>
      </c>
      <c r="AW114">
        <v>2</v>
      </c>
      <c r="AX114">
        <v>90973859</v>
      </c>
      <c r="AY114">
        <v>1</v>
      </c>
      <c r="AZ114">
        <v>0</v>
      </c>
      <c r="BA114">
        <v>108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ROUND(Y114*Source!I67,9)</f>
        <v>0.02</v>
      </c>
      <c r="CY114">
        <f>AA114</f>
        <v>30.5</v>
      </c>
      <c r="CZ114">
        <f>AE114</f>
        <v>30.5</v>
      </c>
      <c r="DA114">
        <f>AI114</f>
        <v>1</v>
      </c>
      <c r="DB114">
        <f>ROUND(ROUND(AT114*CZ114,2),6)</f>
        <v>0.61</v>
      </c>
      <c r="DC114">
        <f>ROUND(ROUND(AT114*AG114,2),6)</f>
        <v>0</v>
      </c>
      <c r="DD114" t="s">
        <v>3</v>
      </c>
      <c r="DE114" t="s">
        <v>3</v>
      </c>
      <c r="DF114">
        <f t="shared" si="25"/>
        <v>0.61</v>
      </c>
      <c r="DG114">
        <f t="shared" si="26"/>
        <v>0</v>
      </c>
      <c r="DH114">
        <f t="shared" si="27"/>
        <v>0</v>
      </c>
      <c r="DI114">
        <f t="shared" si="28"/>
        <v>0</v>
      </c>
      <c r="DJ114">
        <f>DF114</f>
        <v>0.61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ROW(Source!A68)</f>
        <v>68</v>
      </c>
      <c r="B115">
        <v>90973531</v>
      </c>
      <c r="C115">
        <v>90973860</v>
      </c>
      <c r="D115">
        <v>90756819</v>
      </c>
      <c r="E115">
        <v>16101771</v>
      </c>
      <c r="F115">
        <v>1</v>
      </c>
      <c r="G115">
        <v>16101771</v>
      </c>
      <c r="H115">
        <v>1</v>
      </c>
      <c r="I115" t="s">
        <v>304</v>
      </c>
      <c r="J115" t="s">
        <v>3</v>
      </c>
      <c r="K115" t="s">
        <v>305</v>
      </c>
      <c r="L115">
        <v>1191</v>
      </c>
      <c r="N115">
        <v>1013</v>
      </c>
      <c r="O115" t="s">
        <v>306</v>
      </c>
      <c r="P115" t="s">
        <v>306</v>
      </c>
      <c r="Q115">
        <v>1</v>
      </c>
      <c r="W115">
        <v>0</v>
      </c>
      <c r="X115">
        <v>476480486</v>
      </c>
      <c r="Y115">
        <f>(AT115*1.05)</f>
        <v>1.0710000000000002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1.02</v>
      </c>
      <c r="AU115" t="s">
        <v>19</v>
      </c>
      <c r="AV115">
        <v>1</v>
      </c>
      <c r="AW115">
        <v>2</v>
      </c>
      <c r="AX115">
        <v>90973864</v>
      </c>
      <c r="AY115">
        <v>1</v>
      </c>
      <c r="AZ115">
        <v>0</v>
      </c>
      <c r="BA115">
        <v>109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U115">
        <f>ROUND(AT115*Source!I68*AH115*AL115,2)</f>
        <v>0</v>
      </c>
      <c r="CV115">
        <f>ROUND(Y115*Source!I68,9)</f>
        <v>1.071</v>
      </c>
      <c r="CW115">
        <v>0</v>
      </c>
      <c r="CX115">
        <f>ROUND(Y115*Source!I68,9)</f>
        <v>1.071</v>
      </c>
      <c r="CY115">
        <f>AD115</f>
        <v>0</v>
      </c>
      <c r="CZ115">
        <f>AH115</f>
        <v>0</v>
      </c>
      <c r="DA115">
        <f>AL115</f>
        <v>1</v>
      </c>
      <c r="DB115">
        <f>ROUND((ROUND(AT115*CZ115,2)*1.05),6)</f>
        <v>0</v>
      </c>
      <c r="DC115">
        <f>ROUND((ROUND(AT115*AG115,2)*1.05),6)</f>
        <v>0</v>
      </c>
      <c r="DD115" t="s">
        <v>3</v>
      </c>
      <c r="DE115" t="s">
        <v>3</v>
      </c>
      <c r="DF115">
        <f t="shared" si="25"/>
        <v>0</v>
      </c>
      <c r="DG115">
        <f t="shared" si="26"/>
        <v>0</v>
      </c>
      <c r="DH115">
        <f t="shared" si="27"/>
        <v>0</v>
      </c>
      <c r="DI115">
        <f t="shared" si="28"/>
        <v>0</v>
      </c>
      <c r="DJ115">
        <f>DI115</f>
        <v>0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ROW(Source!A68)</f>
        <v>68</v>
      </c>
      <c r="B116">
        <v>90973531</v>
      </c>
      <c r="C116">
        <v>90973860</v>
      </c>
      <c r="D116">
        <v>90760495</v>
      </c>
      <c r="E116">
        <v>1</v>
      </c>
      <c r="F116">
        <v>1</v>
      </c>
      <c r="G116">
        <v>16101771</v>
      </c>
      <c r="H116">
        <v>3</v>
      </c>
      <c r="I116" t="s">
        <v>310</v>
      </c>
      <c r="J116" t="s">
        <v>311</v>
      </c>
      <c r="K116" t="s">
        <v>312</v>
      </c>
      <c r="L116">
        <v>1346</v>
      </c>
      <c r="N116">
        <v>1009</v>
      </c>
      <c r="O116" t="s">
        <v>43</v>
      </c>
      <c r="P116" t="s">
        <v>43</v>
      </c>
      <c r="Q116">
        <v>1</v>
      </c>
      <c r="W116">
        <v>0</v>
      </c>
      <c r="X116">
        <v>-8545782</v>
      </c>
      <c r="Y116">
        <f>AT116</f>
        <v>0.03</v>
      </c>
      <c r="AA116">
        <v>30.5</v>
      </c>
      <c r="AB116">
        <v>0</v>
      </c>
      <c r="AC116">
        <v>0</v>
      </c>
      <c r="AD116">
        <v>0</v>
      </c>
      <c r="AE116">
        <v>30.5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0.03</v>
      </c>
      <c r="AU116" t="s">
        <v>3</v>
      </c>
      <c r="AV116">
        <v>0</v>
      </c>
      <c r="AW116">
        <v>2</v>
      </c>
      <c r="AX116">
        <v>90973865</v>
      </c>
      <c r="AY116">
        <v>1</v>
      </c>
      <c r="AZ116">
        <v>0</v>
      </c>
      <c r="BA116">
        <v>110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ROUND(Y116*Source!I68,9)</f>
        <v>0.03</v>
      </c>
      <c r="CY116">
        <f>AA116</f>
        <v>30.5</v>
      </c>
      <c r="CZ116">
        <f>AE116</f>
        <v>30.5</v>
      </c>
      <c r="DA116">
        <f>AI116</f>
        <v>1</v>
      </c>
      <c r="DB116">
        <f>ROUND(ROUND(AT116*CZ116,2),6)</f>
        <v>0.92</v>
      </c>
      <c r="DC116">
        <f>ROUND(ROUND(AT116*AG116,2),6)</f>
        <v>0</v>
      </c>
      <c r="DD116" t="s">
        <v>3</v>
      </c>
      <c r="DE116" t="s">
        <v>3</v>
      </c>
      <c r="DF116">
        <f t="shared" si="25"/>
        <v>0.92</v>
      </c>
      <c r="DG116">
        <f t="shared" si="26"/>
        <v>0</v>
      </c>
      <c r="DH116">
        <f t="shared" si="27"/>
        <v>0</v>
      </c>
      <c r="DI116">
        <f t="shared" si="28"/>
        <v>0</v>
      </c>
      <c r="DJ116">
        <f>DF116</f>
        <v>0.92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ROW(Source!A68)</f>
        <v>68</v>
      </c>
      <c r="B117">
        <v>90973531</v>
      </c>
      <c r="C117">
        <v>90973860</v>
      </c>
      <c r="D117">
        <v>0</v>
      </c>
      <c r="E117">
        <v>16101771</v>
      </c>
      <c r="F117">
        <v>1</v>
      </c>
      <c r="G117">
        <v>16101771</v>
      </c>
      <c r="H117">
        <v>3</v>
      </c>
      <c r="I117" t="s">
        <v>120</v>
      </c>
      <c r="J117" t="s">
        <v>3</v>
      </c>
      <c r="K117" t="s">
        <v>121</v>
      </c>
      <c r="L117">
        <v>1371</v>
      </c>
      <c r="N117">
        <v>1013</v>
      </c>
      <c r="O117" t="s">
        <v>57</v>
      </c>
      <c r="P117" t="s">
        <v>57</v>
      </c>
      <c r="Q117">
        <v>1</v>
      </c>
      <c r="W117">
        <v>0</v>
      </c>
      <c r="X117">
        <v>-1742523515</v>
      </c>
      <c r="Y117">
        <f>AT117</f>
        <v>1</v>
      </c>
      <c r="AA117">
        <v>1663.77</v>
      </c>
      <c r="AB117">
        <v>0</v>
      </c>
      <c r="AC117">
        <v>0</v>
      </c>
      <c r="AD117">
        <v>0</v>
      </c>
      <c r="AE117">
        <v>1663.77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0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1</v>
      </c>
      <c r="AU117" t="s">
        <v>3</v>
      </c>
      <c r="AV117">
        <v>0</v>
      </c>
      <c r="AW117">
        <v>1</v>
      </c>
      <c r="AX117">
        <v>-1</v>
      </c>
      <c r="AY117">
        <v>0</v>
      </c>
      <c r="AZ117">
        <v>0</v>
      </c>
      <c r="BA117" t="s">
        <v>3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ROUND(Y117*Source!I68,9)</f>
        <v>1</v>
      </c>
      <c r="CY117">
        <f>AA117</f>
        <v>1663.77</v>
      </c>
      <c r="CZ117">
        <f>AE117</f>
        <v>1663.77</v>
      </c>
      <c r="DA117">
        <f>AI117</f>
        <v>1</v>
      </c>
      <c r="DB117">
        <f>ROUND(ROUND(AT117*CZ117,2),6)</f>
        <v>1663.77</v>
      </c>
      <c r="DC117">
        <f>ROUND(ROUND(AT117*AG117,2),6)</f>
        <v>0</v>
      </c>
      <c r="DD117" t="s">
        <v>3</v>
      </c>
      <c r="DE117" t="s">
        <v>3</v>
      </c>
      <c r="DF117">
        <f t="shared" si="25"/>
        <v>1663.77</v>
      </c>
      <c r="DG117">
        <f t="shared" si="26"/>
        <v>0</v>
      </c>
      <c r="DH117">
        <f t="shared" si="27"/>
        <v>0</v>
      </c>
      <c r="DI117">
        <f t="shared" si="28"/>
        <v>0</v>
      </c>
      <c r="DJ117">
        <f>DF117</f>
        <v>1663.77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ROW(Source!A70)</f>
        <v>70</v>
      </c>
      <c r="B118">
        <v>90973531</v>
      </c>
      <c r="C118">
        <v>90973867</v>
      </c>
      <c r="D118">
        <v>90756819</v>
      </c>
      <c r="E118">
        <v>16101771</v>
      </c>
      <c r="F118">
        <v>1</v>
      </c>
      <c r="G118">
        <v>16101771</v>
      </c>
      <c r="H118">
        <v>1</v>
      </c>
      <c r="I118" t="s">
        <v>304</v>
      </c>
      <c r="J118" t="s">
        <v>3</v>
      </c>
      <c r="K118" t="s">
        <v>305</v>
      </c>
      <c r="L118">
        <v>1191</v>
      </c>
      <c r="N118">
        <v>1013</v>
      </c>
      <c r="O118" t="s">
        <v>306</v>
      </c>
      <c r="P118" t="s">
        <v>306</v>
      </c>
      <c r="Q118">
        <v>1</v>
      </c>
      <c r="W118">
        <v>0</v>
      </c>
      <c r="X118">
        <v>476480486</v>
      </c>
      <c r="Y118">
        <f>(AT118*1.05)</f>
        <v>1.0710000000000002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1.02</v>
      </c>
      <c r="AU118" t="s">
        <v>19</v>
      </c>
      <c r="AV118">
        <v>1</v>
      </c>
      <c r="AW118">
        <v>2</v>
      </c>
      <c r="AX118">
        <v>90973871</v>
      </c>
      <c r="AY118">
        <v>1</v>
      </c>
      <c r="AZ118">
        <v>0</v>
      </c>
      <c r="BA118">
        <v>111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U118">
        <f>ROUND(AT118*Source!I70*AH118*AL118,2)</f>
        <v>0</v>
      </c>
      <c r="CV118">
        <f>ROUND(Y118*Source!I70,9)</f>
        <v>1.071</v>
      </c>
      <c r="CW118">
        <v>0</v>
      </c>
      <c r="CX118">
        <f>ROUND(Y118*Source!I70,9)</f>
        <v>1.071</v>
      </c>
      <c r="CY118">
        <f>AD118</f>
        <v>0</v>
      </c>
      <c r="CZ118">
        <f>AH118</f>
        <v>0</v>
      </c>
      <c r="DA118">
        <f>AL118</f>
        <v>1</v>
      </c>
      <c r="DB118">
        <f>ROUND((ROUND(AT118*CZ118,2)*1.05),6)</f>
        <v>0</v>
      </c>
      <c r="DC118">
        <f>ROUND((ROUND(AT118*AG118,2)*1.05),6)</f>
        <v>0</v>
      </c>
      <c r="DD118" t="s">
        <v>3</v>
      </c>
      <c r="DE118" t="s">
        <v>3</v>
      </c>
      <c r="DF118">
        <f t="shared" si="25"/>
        <v>0</v>
      </c>
      <c r="DG118">
        <f t="shared" si="26"/>
        <v>0</v>
      </c>
      <c r="DH118">
        <f t="shared" si="27"/>
        <v>0</v>
      </c>
      <c r="DI118">
        <f t="shared" si="28"/>
        <v>0</v>
      </c>
      <c r="DJ118">
        <f>DI118</f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ROW(Source!A70)</f>
        <v>70</v>
      </c>
      <c r="B119">
        <v>90973531</v>
      </c>
      <c r="C119">
        <v>90973867</v>
      </c>
      <c r="D119">
        <v>90760495</v>
      </c>
      <c r="E119">
        <v>1</v>
      </c>
      <c r="F119">
        <v>1</v>
      </c>
      <c r="G119">
        <v>16101771</v>
      </c>
      <c r="H119">
        <v>3</v>
      </c>
      <c r="I119" t="s">
        <v>310</v>
      </c>
      <c r="J119" t="s">
        <v>311</v>
      </c>
      <c r="K119" t="s">
        <v>312</v>
      </c>
      <c r="L119">
        <v>1346</v>
      </c>
      <c r="N119">
        <v>1009</v>
      </c>
      <c r="O119" t="s">
        <v>43</v>
      </c>
      <c r="P119" t="s">
        <v>43</v>
      </c>
      <c r="Q119">
        <v>1</v>
      </c>
      <c r="W119">
        <v>0</v>
      </c>
      <c r="X119">
        <v>-8545782</v>
      </c>
      <c r="Y119">
        <f>AT119</f>
        <v>0.03</v>
      </c>
      <c r="AA119">
        <v>30.5</v>
      </c>
      <c r="AB119">
        <v>0</v>
      </c>
      <c r="AC119">
        <v>0</v>
      </c>
      <c r="AD119">
        <v>0</v>
      </c>
      <c r="AE119">
        <v>30.5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0.03</v>
      </c>
      <c r="AU119" t="s">
        <v>3</v>
      </c>
      <c r="AV119">
        <v>0</v>
      </c>
      <c r="AW119">
        <v>2</v>
      </c>
      <c r="AX119">
        <v>90973872</v>
      </c>
      <c r="AY119">
        <v>1</v>
      </c>
      <c r="AZ119">
        <v>0</v>
      </c>
      <c r="BA119">
        <v>112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ROUND(Y119*Source!I70,9)</f>
        <v>0.03</v>
      </c>
      <c r="CY119">
        <f>AA119</f>
        <v>30.5</v>
      </c>
      <c r="CZ119">
        <f>AE119</f>
        <v>30.5</v>
      </c>
      <c r="DA119">
        <f>AI119</f>
        <v>1</v>
      </c>
      <c r="DB119">
        <f>ROUND(ROUND(AT119*CZ119,2),6)</f>
        <v>0.92</v>
      </c>
      <c r="DC119">
        <f>ROUND(ROUND(AT119*AG119,2),6)</f>
        <v>0</v>
      </c>
      <c r="DD119" t="s">
        <v>3</v>
      </c>
      <c r="DE119" t="s">
        <v>3</v>
      </c>
      <c r="DF119">
        <f t="shared" si="25"/>
        <v>0.92</v>
      </c>
      <c r="DG119">
        <f t="shared" si="26"/>
        <v>0</v>
      </c>
      <c r="DH119">
        <f t="shared" si="27"/>
        <v>0</v>
      </c>
      <c r="DI119">
        <f t="shared" si="28"/>
        <v>0</v>
      </c>
      <c r="DJ119">
        <f>DF119</f>
        <v>0.92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ROW(Source!A70)</f>
        <v>70</v>
      </c>
      <c r="B120">
        <v>90973531</v>
      </c>
      <c r="C120">
        <v>90973867</v>
      </c>
      <c r="D120">
        <v>0</v>
      </c>
      <c r="E120">
        <v>0</v>
      </c>
      <c r="F120">
        <v>1</v>
      </c>
      <c r="G120">
        <v>16101771</v>
      </c>
      <c r="H120">
        <v>3</v>
      </c>
      <c r="I120" t="s">
        <v>120</v>
      </c>
      <c r="J120" t="s">
        <v>3</v>
      </c>
      <c r="K120" t="s">
        <v>121</v>
      </c>
      <c r="L120">
        <v>1371</v>
      </c>
      <c r="N120">
        <v>1013</v>
      </c>
      <c r="O120" t="s">
        <v>57</v>
      </c>
      <c r="P120" t="s">
        <v>57</v>
      </c>
      <c r="Q120">
        <v>1</v>
      </c>
      <c r="W120">
        <v>0</v>
      </c>
      <c r="X120">
        <v>-1742523515</v>
      </c>
      <c r="Y120">
        <f>AT120</f>
        <v>1</v>
      </c>
      <c r="AA120">
        <v>1663.77</v>
      </c>
      <c r="AB120">
        <v>0</v>
      </c>
      <c r="AC120">
        <v>0</v>
      </c>
      <c r="AD120">
        <v>0</v>
      </c>
      <c r="AE120">
        <v>1663.77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 t="s">
        <v>3</v>
      </c>
      <c r="AT120">
        <v>1</v>
      </c>
      <c r="AU120" t="s">
        <v>3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ROUND(Y120*Source!I70,9)</f>
        <v>1</v>
      </c>
      <c r="CY120">
        <f>AA120</f>
        <v>1663.77</v>
      </c>
      <c r="CZ120">
        <f>AE120</f>
        <v>1663.77</v>
      </c>
      <c r="DA120">
        <f>AI120</f>
        <v>1</v>
      </c>
      <c r="DB120">
        <f>ROUND(ROUND(AT120*CZ120,2),6)</f>
        <v>1663.77</v>
      </c>
      <c r="DC120">
        <f>ROUND(ROUND(AT120*AG120,2),6)</f>
        <v>0</v>
      </c>
      <c r="DD120" t="s">
        <v>3</v>
      </c>
      <c r="DE120" t="s">
        <v>3</v>
      </c>
      <c r="DF120">
        <f t="shared" si="25"/>
        <v>1663.77</v>
      </c>
      <c r="DG120">
        <f t="shared" si="26"/>
        <v>0</v>
      </c>
      <c r="DH120">
        <f t="shared" si="27"/>
        <v>0</v>
      </c>
      <c r="DI120">
        <f t="shared" si="28"/>
        <v>0</v>
      </c>
      <c r="DJ120">
        <f>DF120</f>
        <v>1663.77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ROW(Source!A72)</f>
        <v>72</v>
      </c>
      <c r="B121">
        <v>90973531</v>
      </c>
      <c r="C121">
        <v>90973874</v>
      </c>
      <c r="D121">
        <v>90756819</v>
      </c>
      <c r="E121">
        <v>16101771</v>
      </c>
      <c r="F121">
        <v>1</v>
      </c>
      <c r="G121">
        <v>16101771</v>
      </c>
      <c r="H121">
        <v>1</v>
      </c>
      <c r="I121" t="s">
        <v>304</v>
      </c>
      <c r="J121" t="s">
        <v>3</v>
      </c>
      <c r="K121" t="s">
        <v>305</v>
      </c>
      <c r="L121">
        <v>1191</v>
      </c>
      <c r="N121">
        <v>1013</v>
      </c>
      <c r="O121" t="s">
        <v>306</v>
      </c>
      <c r="P121" t="s">
        <v>306</v>
      </c>
      <c r="Q121">
        <v>1</v>
      </c>
      <c r="W121">
        <v>0</v>
      </c>
      <c r="X121">
        <v>476480486</v>
      </c>
      <c r="Y121">
        <f>(AT121*1.05)</f>
        <v>1.9530000000000003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1.86</v>
      </c>
      <c r="AU121" t="s">
        <v>19</v>
      </c>
      <c r="AV121">
        <v>1</v>
      </c>
      <c r="AW121">
        <v>2</v>
      </c>
      <c r="AX121">
        <v>90973878</v>
      </c>
      <c r="AY121">
        <v>1</v>
      </c>
      <c r="AZ121">
        <v>0</v>
      </c>
      <c r="BA121">
        <v>113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U121">
        <f>ROUND(AT121*Source!I72*AH121*AL121,2)</f>
        <v>0</v>
      </c>
      <c r="CV121">
        <f>ROUND(Y121*Source!I72,9)</f>
        <v>1.9530000000000001</v>
      </c>
      <c r="CW121">
        <v>0</v>
      </c>
      <c r="CX121">
        <f>ROUND(Y121*Source!I72,9)</f>
        <v>1.9530000000000001</v>
      </c>
      <c r="CY121">
        <f>AD121</f>
        <v>0</v>
      </c>
      <c r="CZ121">
        <f>AH121</f>
        <v>0</v>
      </c>
      <c r="DA121">
        <f>AL121</f>
        <v>1</v>
      </c>
      <c r="DB121">
        <f>ROUND((ROUND(AT121*CZ121,2)*1.05),6)</f>
        <v>0</v>
      </c>
      <c r="DC121">
        <f>ROUND((ROUND(AT121*AG121,2)*1.05),6)</f>
        <v>0</v>
      </c>
      <c r="DD121" t="s">
        <v>3</v>
      </c>
      <c r="DE121" t="s">
        <v>3</v>
      </c>
      <c r="DF121">
        <f t="shared" si="25"/>
        <v>0</v>
      </c>
      <c r="DG121">
        <f t="shared" si="26"/>
        <v>0</v>
      </c>
      <c r="DH121">
        <f t="shared" si="27"/>
        <v>0</v>
      </c>
      <c r="DI121">
        <f t="shared" si="28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ROW(Source!A72)</f>
        <v>72</v>
      </c>
      <c r="B122">
        <v>90973531</v>
      </c>
      <c r="C122">
        <v>90973874</v>
      </c>
      <c r="D122">
        <v>90758471</v>
      </c>
      <c r="E122">
        <v>1</v>
      </c>
      <c r="F122">
        <v>1</v>
      </c>
      <c r="G122">
        <v>16101771</v>
      </c>
      <c r="H122">
        <v>2</v>
      </c>
      <c r="I122" t="s">
        <v>307</v>
      </c>
      <c r="J122" t="s">
        <v>308</v>
      </c>
      <c r="K122" t="s">
        <v>309</v>
      </c>
      <c r="L122">
        <v>1368</v>
      </c>
      <c r="N122">
        <v>1011</v>
      </c>
      <c r="O122" t="s">
        <v>197</v>
      </c>
      <c r="P122" t="s">
        <v>197</v>
      </c>
      <c r="Q122">
        <v>1</v>
      </c>
      <c r="W122">
        <v>0</v>
      </c>
      <c r="X122">
        <v>-645154768</v>
      </c>
      <c r="Y122">
        <f>(AT122*1.05)</f>
        <v>0.17850000000000002</v>
      </c>
      <c r="AA122">
        <v>0</v>
      </c>
      <c r="AB122">
        <v>21.28</v>
      </c>
      <c r="AC122">
        <v>0.32</v>
      </c>
      <c r="AD122">
        <v>0</v>
      </c>
      <c r="AE122">
        <v>0</v>
      </c>
      <c r="AF122">
        <v>21.28</v>
      </c>
      <c r="AG122">
        <v>0.32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-2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0.17</v>
      </c>
      <c r="AU122" t="s">
        <v>19</v>
      </c>
      <c r="AV122">
        <v>0</v>
      </c>
      <c r="AW122">
        <v>2</v>
      </c>
      <c r="AX122">
        <v>90973879</v>
      </c>
      <c r="AY122">
        <v>1</v>
      </c>
      <c r="AZ122">
        <v>0</v>
      </c>
      <c r="BA122">
        <v>114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f>ROUND(Y122*Source!I72*DO122,9)</f>
        <v>0</v>
      </c>
      <c r="CX122">
        <f>ROUND(Y122*Source!I72,9)</f>
        <v>0.17849999999999999</v>
      </c>
      <c r="CY122">
        <f>AB122</f>
        <v>21.28</v>
      </c>
      <c r="CZ122">
        <f>AF122</f>
        <v>21.28</v>
      </c>
      <c r="DA122">
        <f>AJ122</f>
        <v>1</v>
      </c>
      <c r="DB122">
        <f>ROUND((ROUND(AT122*CZ122,2)*1.05),6)</f>
        <v>3.8010000000000002</v>
      </c>
      <c r="DC122">
        <f>ROUND((ROUND(AT122*AG122,2)*1.05),6)</f>
        <v>5.2499999999999998E-2</v>
      </c>
      <c r="DD122" t="s">
        <v>3</v>
      </c>
      <c r="DE122" t="s">
        <v>3</v>
      </c>
      <c r="DF122">
        <f t="shared" si="25"/>
        <v>0</v>
      </c>
      <c r="DG122">
        <f t="shared" si="26"/>
        <v>3.8</v>
      </c>
      <c r="DH122">
        <f t="shared" si="27"/>
        <v>0.06</v>
      </c>
      <c r="DI122">
        <f t="shared" si="28"/>
        <v>0</v>
      </c>
      <c r="DJ122">
        <f>DG122</f>
        <v>3.8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ROW(Source!A72)</f>
        <v>72</v>
      </c>
      <c r="B123">
        <v>90973531</v>
      </c>
      <c r="C123">
        <v>90973874</v>
      </c>
      <c r="D123">
        <v>90760495</v>
      </c>
      <c r="E123">
        <v>1</v>
      </c>
      <c r="F123">
        <v>1</v>
      </c>
      <c r="G123">
        <v>16101771</v>
      </c>
      <c r="H123">
        <v>3</v>
      </c>
      <c r="I123" t="s">
        <v>310</v>
      </c>
      <c r="J123" t="s">
        <v>311</v>
      </c>
      <c r="K123" t="s">
        <v>312</v>
      </c>
      <c r="L123">
        <v>1346</v>
      </c>
      <c r="N123">
        <v>1009</v>
      </c>
      <c r="O123" t="s">
        <v>43</v>
      </c>
      <c r="P123" t="s">
        <v>43</v>
      </c>
      <c r="Q123">
        <v>1</v>
      </c>
      <c r="W123">
        <v>0</v>
      </c>
      <c r="X123">
        <v>-8545782</v>
      </c>
      <c r="Y123">
        <f>AT123</f>
        <v>0.03</v>
      </c>
      <c r="AA123">
        <v>30.5</v>
      </c>
      <c r="AB123">
        <v>0</v>
      </c>
      <c r="AC123">
        <v>0</v>
      </c>
      <c r="AD123">
        <v>0</v>
      </c>
      <c r="AE123">
        <v>30.5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0.03</v>
      </c>
      <c r="AU123" t="s">
        <v>3</v>
      </c>
      <c r="AV123">
        <v>0</v>
      </c>
      <c r="AW123">
        <v>2</v>
      </c>
      <c r="AX123">
        <v>90973880</v>
      </c>
      <c r="AY123">
        <v>1</v>
      </c>
      <c r="AZ123">
        <v>0</v>
      </c>
      <c r="BA123">
        <v>115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ROUND(Y123*Source!I72,9)</f>
        <v>0.03</v>
      </c>
      <c r="CY123">
        <f>AA123</f>
        <v>30.5</v>
      </c>
      <c r="CZ123">
        <f>AE123</f>
        <v>30.5</v>
      </c>
      <c r="DA123">
        <f>AI123</f>
        <v>1</v>
      </c>
      <c r="DB123">
        <f>ROUND(ROUND(AT123*CZ123,2),6)</f>
        <v>0.92</v>
      </c>
      <c r="DC123">
        <f>ROUND(ROUND(AT123*AG123,2),6)</f>
        <v>0</v>
      </c>
      <c r="DD123" t="s">
        <v>3</v>
      </c>
      <c r="DE123" t="s">
        <v>3</v>
      </c>
      <c r="DF123">
        <f t="shared" si="25"/>
        <v>0.92</v>
      </c>
      <c r="DG123">
        <f t="shared" si="26"/>
        <v>0</v>
      </c>
      <c r="DH123">
        <f t="shared" si="27"/>
        <v>0</v>
      </c>
      <c r="DI123">
        <f t="shared" si="28"/>
        <v>0</v>
      </c>
      <c r="DJ123">
        <f>DF123</f>
        <v>0.92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ROW(Source!A73)</f>
        <v>73</v>
      </c>
      <c r="B124">
        <v>90973531</v>
      </c>
      <c r="C124">
        <v>90973881</v>
      </c>
      <c r="D124">
        <v>90756819</v>
      </c>
      <c r="E124">
        <v>16101771</v>
      </c>
      <c r="F124">
        <v>1</v>
      </c>
      <c r="G124">
        <v>16101771</v>
      </c>
      <c r="H124">
        <v>1</v>
      </c>
      <c r="I124" t="s">
        <v>304</v>
      </c>
      <c r="J124" t="s">
        <v>3</v>
      </c>
      <c r="K124" t="s">
        <v>305</v>
      </c>
      <c r="L124">
        <v>1191</v>
      </c>
      <c r="N124">
        <v>1013</v>
      </c>
      <c r="O124" t="s">
        <v>306</v>
      </c>
      <c r="P124" t="s">
        <v>306</v>
      </c>
      <c r="Q124">
        <v>1</v>
      </c>
      <c r="W124">
        <v>0</v>
      </c>
      <c r="X124">
        <v>476480486</v>
      </c>
      <c r="Y124">
        <f>(AT124*1.05)</f>
        <v>0.96600000000000008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0.92</v>
      </c>
      <c r="AU124" t="s">
        <v>19</v>
      </c>
      <c r="AV124">
        <v>1</v>
      </c>
      <c r="AW124">
        <v>2</v>
      </c>
      <c r="AX124">
        <v>90973884</v>
      </c>
      <c r="AY124">
        <v>1</v>
      </c>
      <c r="AZ124">
        <v>0</v>
      </c>
      <c r="BA124">
        <v>116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U124">
        <f>ROUND(AT124*Source!I73*AH124*AL124,2)</f>
        <v>0</v>
      </c>
      <c r="CV124">
        <f>ROUND(Y124*Source!I73,9)</f>
        <v>0.96599999999999997</v>
      </c>
      <c r="CW124">
        <v>0</v>
      </c>
      <c r="CX124">
        <f>ROUND(Y124*Source!I73,9)</f>
        <v>0.96599999999999997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ROUND((ROUND(AT124*CZ124,2)*1.05),6)</f>
        <v>0</v>
      </c>
      <c r="DC124">
        <f>ROUND((ROUND(AT124*AG124,2)*1.05),6)</f>
        <v>0</v>
      </c>
      <c r="DD124" t="s">
        <v>3</v>
      </c>
      <c r="DE124" t="s">
        <v>3</v>
      </c>
      <c r="DF124">
        <f t="shared" si="25"/>
        <v>0</v>
      </c>
      <c r="DG124">
        <f t="shared" si="26"/>
        <v>0</v>
      </c>
      <c r="DH124">
        <f t="shared" si="27"/>
        <v>0</v>
      </c>
      <c r="DI124">
        <f t="shared" si="28"/>
        <v>0</v>
      </c>
      <c r="DJ124">
        <f>DI124</f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ROW(Source!A73)</f>
        <v>73</v>
      </c>
      <c r="B125">
        <v>90973531</v>
      </c>
      <c r="C125">
        <v>90973881</v>
      </c>
      <c r="D125">
        <v>90760495</v>
      </c>
      <c r="E125">
        <v>1</v>
      </c>
      <c r="F125">
        <v>1</v>
      </c>
      <c r="G125">
        <v>16101771</v>
      </c>
      <c r="H125">
        <v>3</v>
      </c>
      <c r="I125" t="s">
        <v>310</v>
      </c>
      <c r="J125" t="s">
        <v>311</v>
      </c>
      <c r="K125" t="s">
        <v>312</v>
      </c>
      <c r="L125">
        <v>1346</v>
      </c>
      <c r="N125">
        <v>1009</v>
      </c>
      <c r="O125" t="s">
        <v>43</v>
      </c>
      <c r="P125" t="s">
        <v>43</v>
      </c>
      <c r="Q125">
        <v>1</v>
      </c>
      <c r="W125">
        <v>0</v>
      </c>
      <c r="X125">
        <v>-8545782</v>
      </c>
      <c r="Y125">
        <f>AT125</f>
        <v>0.02</v>
      </c>
      <c r="AA125">
        <v>30.5</v>
      </c>
      <c r="AB125">
        <v>0</v>
      </c>
      <c r="AC125">
        <v>0</v>
      </c>
      <c r="AD125">
        <v>0</v>
      </c>
      <c r="AE125">
        <v>30.5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0.02</v>
      </c>
      <c r="AU125" t="s">
        <v>3</v>
      </c>
      <c r="AV125">
        <v>0</v>
      </c>
      <c r="AW125">
        <v>2</v>
      </c>
      <c r="AX125">
        <v>90973885</v>
      </c>
      <c r="AY125">
        <v>1</v>
      </c>
      <c r="AZ125">
        <v>0</v>
      </c>
      <c r="BA125">
        <v>117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ROUND(Y125*Source!I73,9)</f>
        <v>0.02</v>
      </c>
      <c r="CY125">
        <f>AA125</f>
        <v>30.5</v>
      </c>
      <c r="CZ125">
        <f>AE125</f>
        <v>30.5</v>
      </c>
      <c r="DA125">
        <f>AI125</f>
        <v>1</v>
      </c>
      <c r="DB125">
        <f>ROUND(ROUND(AT125*CZ125,2),6)</f>
        <v>0.61</v>
      </c>
      <c r="DC125">
        <f>ROUND(ROUND(AT125*AG125,2),6)</f>
        <v>0</v>
      </c>
      <c r="DD125" t="s">
        <v>3</v>
      </c>
      <c r="DE125" t="s">
        <v>3</v>
      </c>
      <c r="DF125">
        <f t="shared" si="25"/>
        <v>0.61</v>
      </c>
      <c r="DG125">
        <f t="shared" si="26"/>
        <v>0</v>
      </c>
      <c r="DH125">
        <f t="shared" si="27"/>
        <v>0</v>
      </c>
      <c r="DI125">
        <f t="shared" si="28"/>
        <v>0</v>
      </c>
      <c r="DJ125">
        <f>DF125</f>
        <v>0.61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ROW(Source!A74)</f>
        <v>74</v>
      </c>
      <c r="B126">
        <v>90973531</v>
      </c>
      <c r="C126">
        <v>90973886</v>
      </c>
      <c r="D126">
        <v>90756819</v>
      </c>
      <c r="E126">
        <v>16101771</v>
      </c>
      <c r="F126">
        <v>1</v>
      </c>
      <c r="G126">
        <v>16101771</v>
      </c>
      <c r="H126">
        <v>1</v>
      </c>
      <c r="I126" t="s">
        <v>304</v>
      </c>
      <c r="J126" t="s">
        <v>3</v>
      </c>
      <c r="K126" t="s">
        <v>305</v>
      </c>
      <c r="L126">
        <v>1191</v>
      </c>
      <c r="N126">
        <v>1013</v>
      </c>
      <c r="O126" t="s">
        <v>306</v>
      </c>
      <c r="P126" t="s">
        <v>306</v>
      </c>
      <c r="Q126">
        <v>1</v>
      </c>
      <c r="W126">
        <v>0</v>
      </c>
      <c r="X126">
        <v>476480486</v>
      </c>
      <c r="Y126">
        <f>(AT126*1.05)</f>
        <v>1.9530000000000003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1.86</v>
      </c>
      <c r="AU126" t="s">
        <v>19</v>
      </c>
      <c r="AV126">
        <v>1</v>
      </c>
      <c r="AW126">
        <v>2</v>
      </c>
      <c r="AX126">
        <v>90973891</v>
      </c>
      <c r="AY126">
        <v>1</v>
      </c>
      <c r="AZ126">
        <v>0</v>
      </c>
      <c r="BA126">
        <v>118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U126">
        <f>ROUND(AT126*Source!I74*AH126*AL126,2)</f>
        <v>0</v>
      </c>
      <c r="CV126">
        <f>ROUND(Y126*Source!I74,9)</f>
        <v>1.9530000000000001</v>
      </c>
      <c r="CW126">
        <v>0</v>
      </c>
      <c r="CX126">
        <f>ROUND(Y126*Source!I74,9)</f>
        <v>1.9530000000000001</v>
      </c>
      <c r="CY126">
        <f>AD126</f>
        <v>0</v>
      </c>
      <c r="CZ126">
        <f>AH126</f>
        <v>0</v>
      </c>
      <c r="DA126">
        <f>AL126</f>
        <v>1</v>
      </c>
      <c r="DB126">
        <f>ROUND((ROUND(AT126*CZ126,2)*1.05),6)</f>
        <v>0</v>
      </c>
      <c r="DC126">
        <f>ROUND((ROUND(AT126*AG126,2)*1.05),6)</f>
        <v>0</v>
      </c>
      <c r="DD126" t="s">
        <v>3</v>
      </c>
      <c r="DE126" t="s">
        <v>3</v>
      </c>
      <c r="DF126">
        <f t="shared" si="25"/>
        <v>0</v>
      </c>
      <c r="DG126">
        <f t="shared" si="26"/>
        <v>0</v>
      </c>
      <c r="DH126">
        <f t="shared" si="27"/>
        <v>0</v>
      </c>
      <c r="DI126">
        <f t="shared" si="28"/>
        <v>0</v>
      </c>
      <c r="DJ126">
        <f>DI126</f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ROW(Source!A74)</f>
        <v>74</v>
      </c>
      <c r="B127">
        <v>90973531</v>
      </c>
      <c r="C127">
        <v>90973886</v>
      </c>
      <c r="D127">
        <v>90758471</v>
      </c>
      <c r="E127">
        <v>1</v>
      </c>
      <c r="F127">
        <v>1</v>
      </c>
      <c r="G127">
        <v>16101771</v>
      </c>
      <c r="H127">
        <v>2</v>
      </c>
      <c r="I127" t="s">
        <v>307</v>
      </c>
      <c r="J127" t="s">
        <v>308</v>
      </c>
      <c r="K127" t="s">
        <v>309</v>
      </c>
      <c r="L127">
        <v>1368</v>
      </c>
      <c r="N127">
        <v>1011</v>
      </c>
      <c r="O127" t="s">
        <v>197</v>
      </c>
      <c r="P127" t="s">
        <v>197</v>
      </c>
      <c r="Q127">
        <v>1</v>
      </c>
      <c r="W127">
        <v>0</v>
      </c>
      <c r="X127">
        <v>-645154768</v>
      </c>
      <c r="Y127">
        <f>(AT127*1.05)</f>
        <v>0.17850000000000002</v>
      </c>
      <c r="AA127">
        <v>0</v>
      </c>
      <c r="AB127">
        <v>21.28</v>
      </c>
      <c r="AC127">
        <v>0.32</v>
      </c>
      <c r="AD127">
        <v>0</v>
      </c>
      <c r="AE127">
        <v>0</v>
      </c>
      <c r="AF127">
        <v>21.28</v>
      </c>
      <c r="AG127">
        <v>0.32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0.17</v>
      </c>
      <c r="AU127" t="s">
        <v>19</v>
      </c>
      <c r="AV127">
        <v>0</v>
      </c>
      <c r="AW127">
        <v>2</v>
      </c>
      <c r="AX127">
        <v>90973892</v>
      </c>
      <c r="AY127">
        <v>1</v>
      </c>
      <c r="AZ127">
        <v>0</v>
      </c>
      <c r="BA127">
        <v>119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f>ROUND(Y127*Source!I74*DO127,9)</f>
        <v>0</v>
      </c>
      <c r="CX127">
        <f>ROUND(Y127*Source!I74,9)</f>
        <v>0.17849999999999999</v>
      </c>
      <c r="CY127">
        <f>AB127</f>
        <v>21.28</v>
      </c>
      <c r="CZ127">
        <f>AF127</f>
        <v>21.28</v>
      </c>
      <c r="DA127">
        <f>AJ127</f>
        <v>1</v>
      </c>
      <c r="DB127">
        <f>ROUND((ROUND(AT127*CZ127,2)*1.05),6)</f>
        <v>3.8010000000000002</v>
      </c>
      <c r="DC127">
        <f>ROUND((ROUND(AT127*AG127,2)*1.05),6)</f>
        <v>5.2499999999999998E-2</v>
      </c>
      <c r="DD127" t="s">
        <v>3</v>
      </c>
      <c r="DE127" t="s">
        <v>3</v>
      </c>
      <c r="DF127">
        <f t="shared" si="25"/>
        <v>0</v>
      </c>
      <c r="DG127">
        <f t="shared" si="26"/>
        <v>3.8</v>
      </c>
      <c r="DH127">
        <f t="shared" si="27"/>
        <v>0.06</v>
      </c>
      <c r="DI127">
        <f t="shared" si="28"/>
        <v>0</v>
      </c>
      <c r="DJ127">
        <f>DG127</f>
        <v>3.8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ROW(Source!A74)</f>
        <v>74</v>
      </c>
      <c r="B128">
        <v>90973531</v>
      </c>
      <c r="C128">
        <v>90973886</v>
      </c>
      <c r="D128">
        <v>90760495</v>
      </c>
      <c r="E128">
        <v>1</v>
      </c>
      <c r="F128">
        <v>1</v>
      </c>
      <c r="G128">
        <v>16101771</v>
      </c>
      <c r="H128">
        <v>3</v>
      </c>
      <c r="I128" t="s">
        <v>310</v>
      </c>
      <c r="J128" t="s">
        <v>311</v>
      </c>
      <c r="K128" t="s">
        <v>312</v>
      </c>
      <c r="L128">
        <v>1346</v>
      </c>
      <c r="N128">
        <v>1009</v>
      </c>
      <c r="O128" t="s">
        <v>43</v>
      </c>
      <c r="P128" t="s">
        <v>43</v>
      </c>
      <c r="Q128">
        <v>1</v>
      </c>
      <c r="W128">
        <v>0</v>
      </c>
      <c r="X128">
        <v>-8545782</v>
      </c>
      <c r="Y128">
        <f>AT128</f>
        <v>0.03</v>
      </c>
      <c r="AA128">
        <v>30.5</v>
      </c>
      <c r="AB128">
        <v>0</v>
      </c>
      <c r="AC128">
        <v>0</v>
      </c>
      <c r="AD128">
        <v>0</v>
      </c>
      <c r="AE128">
        <v>30.5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0.03</v>
      </c>
      <c r="AU128" t="s">
        <v>3</v>
      </c>
      <c r="AV128">
        <v>0</v>
      </c>
      <c r="AW128">
        <v>2</v>
      </c>
      <c r="AX128">
        <v>90973893</v>
      </c>
      <c r="AY128">
        <v>1</v>
      </c>
      <c r="AZ128">
        <v>0</v>
      </c>
      <c r="BA128">
        <v>120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ROUND(Y128*Source!I74,9)</f>
        <v>0.03</v>
      </c>
      <c r="CY128">
        <f>AA128</f>
        <v>30.5</v>
      </c>
      <c r="CZ128">
        <f>AE128</f>
        <v>30.5</v>
      </c>
      <c r="DA128">
        <f>AI128</f>
        <v>1</v>
      </c>
      <c r="DB128">
        <f>ROUND(ROUND(AT128*CZ128,2),6)</f>
        <v>0.92</v>
      </c>
      <c r="DC128">
        <f>ROUND(ROUND(AT128*AG128,2),6)</f>
        <v>0</v>
      </c>
      <c r="DD128" t="s">
        <v>3</v>
      </c>
      <c r="DE128" t="s">
        <v>3</v>
      </c>
      <c r="DF128">
        <f t="shared" si="25"/>
        <v>0.92</v>
      </c>
      <c r="DG128">
        <f t="shared" si="26"/>
        <v>0</v>
      </c>
      <c r="DH128">
        <f t="shared" si="27"/>
        <v>0</v>
      </c>
      <c r="DI128">
        <f t="shared" si="28"/>
        <v>0</v>
      </c>
      <c r="DJ128">
        <f>DF128</f>
        <v>0.92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ROW(Source!A74)</f>
        <v>74</v>
      </c>
      <c r="B129">
        <v>90973531</v>
      </c>
      <c r="C129">
        <v>90973886</v>
      </c>
      <c r="D129">
        <v>0</v>
      </c>
      <c r="E129">
        <v>0</v>
      </c>
      <c r="F129">
        <v>1</v>
      </c>
      <c r="G129">
        <v>16101771</v>
      </c>
      <c r="H129">
        <v>3</v>
      </c>
      <c r="I129" t="s">
        <v>132</v>
      </c>
      <c r="J129" t="s">
        <v>3</v>
      </c>
      <c r="K129" t="s">
        <v>133</v>
      </c>
      <c r="L129">
        <v>1301</v>
      </c>
      <c r="N129">
        <v>1003</v>
      </c>
      <c r="O129" t="s">
        <v>107</v>
      </c>
      <c r="P129" t="s">
        <v>107</v>
      </c>
      <c r="Q129">
        <v>1</v>
      </c>
      <c r="W129">
        <v>0</v>
      </c>
      <c r="X129">
        <v>-1858465440</v>
      </c>
      <c r="Y129">
        <f>AT129</f>
        <v>1.02</v>
      </c>
      <c r="AA129">
        <v>292.63</v>
      </c>
      <c r="AB129">
        <v>0</v>
      </c>
      <c r="AC129">
        <v>0</v>
      </c>
      <c r="AD129">
        <v>0</v>
      </c>
      <c r="AE129">
        <v>292.63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0</v>
      </c>
      <c r="AN129">
        <v>0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1.02</v>
      </c>
      <c r="AU129" t="s">
        <v>3</v>
      </c>
      <c r="AV129">
        <v>0</v>
      </c>
      <c r="AW129">
        <v>1</v>
      </c>
      <c r="AX129">
        <v>-1</v>
      </c>
      <c r="AY129">
        <v>0</v>
      </c>
      <c r="AZ129">
        <v>0</v>
      </c>
      <c r="BA129" t="s">
        <v>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ROUND(Y129*Source!I74,9)</f>
        <v>1.02</v>
      </c>
      <c r="CY129">
        <f>AA129</f>
        <v>292.63</v>
      </c>
      <c r="CZ129">
        <f>AE129</f>
        <v>292.63</v>
      </c>
      <c r="DA129">
        <f>AI129</f>
        <v>1</v>
      </c>
      <c r="DB129">
        <f>ROUND(ROUND(AT129*CZ129,2),6)</f>
        <v>298.48</v>
      </c>
      <c r="DC129">
        <f>ROUND(ROUND(AT129*AG129,2),6)</f>
        <v>0</v>
      </c>
      <c r="DD129" t="s">
        <v>3</v>
      </c>
      <c r="DE129" t="s">
        <v>3</v>
      </c>
      <c r="DF129">
        <f t="shared" ref="DF129:DF192" si="39">ROUND(ROUND(AE129,2)*CX129,2)</f>
        <v>298.48</v>
      </c>
      <c r="DG129">
        <f t="shared" ref="DG129:DG192" si="40">ROUND(ROUND(AF129,2)*CX129,2)</f>
        <v>0</v>
      </c>
      <c r="DH129">
        <f t="shared" ref="DH129:DH192" si="41">ROUND(ROUND(AG129,2)*CX129,2)</f>
        <v>0</v>
      </c>
      <c r="DI129">
        <f t="shared" ref="DI129:DI192" si="42">ROUND(ROUND(AH129,2)*CX129,2)</f>
        <v>0</v>
      </c>
      <c r="DJ129">
        <f>DF129</f>
        <v>298.48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ROW(Source!A76)</f>
        <v>76</v>
      </c>
      <c r="B130">
        <v>90973531</v>
      </c>
      <c r="C130">
        <v>90973895</v>
      </c>
      <c r="D130">
        <v>90756819</v>
      </c>
      <c r="E130">
        <v>16101771</v>
      </c>
      <c r="F130">
        <v>1</v>
      </c>
      <c r="G130">
        <v>16101771</v>
      </c>
      <c r="H130">
        <v>1</v>
      </c>
      <c r="I130" t="s">
        <v>304</v>
      </c>
      <c r="J130" t="s">
        <v>3</v>
      </c>
      <c r="K130" t="s">
        <v>305</v>
      </c>
      <c r="L130">
        <v>1191</v>
      </c>
      <c r="N130">
        <v>1013</v>
      </c>
      <c r="O130" t="s">
        <v>306</v>
      </c>
      <c r="P130" t="s">
        <v>306</v>
      </c>
      <c r="Q130">
        <v>1</v>
      </c>
      <c r="W130">
        <v>0</v>
      </c>
      <c r="X130">
        <v>476480486</v>
      </c>
      <c r="Y130">
        <f>(AT130*1.05)</f>
        <v>0.96600000000000008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0.92</v>
      </c>
      <c r="AU130" t="s">
        <v>19</v>
      </c>
      <c r="AV130">
        <v>1</v>
      </c>
      <c r="AW130">
        <v>2</v>
      </c>
      <c r="AX130">
        <v>90973898</v>
      </c>
      <c r="AY130">
        <v>1</v>
      </c>
      <c r="AZ130">
        <v>0</v>
      </c>
      <c r="BA130">
        <v>121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U130">
        <f>ROUND(AT130*Source!I76*AH130*AL130,2)</f>
        <v>0</v>
      </c>
      <c r="CV130">
        <f>ROUND(Y130*Source!I76,9)</f>
        <v>0.96599999999999997</v>
      </c>
      <c r="CW130">
        <v>0</v>
      </c>
      <c r="CX130">
        <f>ROUND(Y130*Source!I76,9)</f>
        <v>0.96599999999999997</v>
      </c>
      <c r="CY130">
        <f>AD130</f>
        <v>0</v>
      </c>
      <c r="CZ130">
        <f>AH130</f>
        <v>0</v>
      </c>
      <c r="DA130">
        <f>AL130</f>
        <v>1</v>
      </c>
      <c r="DB130">
        <f>ROUND((ROUND(AT130*CZ130,2)*1.05),6)</f>
        <v>0</v>
      </c>
      <c r="DC130">
        <f>ROUND((ROUND(AT130*AG130,2)*1.05),6)</f>
        <v>0</v>
      </c>
      <c r="DD130" t="s">
        <v>3</v>
      </c>
      <c r="DE130" t="s">
        <v>3</v>
      </c>
      <c r="DF130">
        <f t="shared" si="39"/>
        <v>0</v>
      </c>
      <c r="DG130">
        <f t="shared" si="40"/>
        <v>0</v>
      </c>
      <c r="DH130">
        <f t="shared" si="41"/>
        <v>0</v>
      </c>
      <c r="DI130">
        <f t="shared" si="42"/>
        <v>0</v>
      </c>
      <c r="DJ130">
        <f>DI130</f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ROW(Source!A76)</f>
        <v>76</v>
      </c>
      <c r="B131">
        <v>90973531</v>
      </c>
      <c r="C131">
        <v>90973895</v>
      </c>
      <c r="D131">
        <v>90760495</v>
      </c>
      <c r="E131">
        <v>1</v>
      </c>
      <c r="F131">
        <v>1</v>
      </c>
      <c r="G131">
        <v>16101771</v>
      </c>
      <c r="H131">
        <v>3</v>
      </c>
      <c r="I131" t="s">
        <v>310</v>
      </c>
      <c r="J131" t="s">
        <v>311</v>
      </c>
      <c r="K131" t="s">
        <v>312</v>
      </c>
      <c r="L131">
        <v>1346</v>
      </c>
      <c r="N131">
        <v>1009</v>
      </c>
      <c r="O131" t="s">
        <v>43</v>
      </c>
      <c r="P131" t="s">
        <v>43</v>
      </c>
      <c r="Q131">
        <v>1</v>
      </c>
      <c r="W131">
        <v>0</v>
      </c>
      <c r="X131">
        <v>-8545782</v>
      </c>
      <c r="Y131">
        <f>AT131</f>
        <v>0.02</v>
      </c>
      <c r="AA131">
        <v>30.5</v>
      </c>
      <c r="AB131">
        <v>0</v>
      </c>
      <c r="AC131">
        <v>0</v>
      </c>
      <c r="AD131">
        <v>0</v>
      </c>
      <c r="AE131">
        <v>30.5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0.02</v>
      </c>
      <c r="AU131" t="s">
        <v>3</v>
      </c>
      <c r="AV131">
        <v>0</v>
      </c>
      <c r="AW131">
        <v>2</v>
      </c>
      <c r="AX131">
        <v>90973899</v>
      </c>
      <c r="AY131">
        <v>1</v>
      </c>
      <c r="AZ131">
        <v>0</v>
      </c>
      <c r="BA131">
        <v>122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ROUND(Y131*Source!I76,9)</f>
        <v>0.02</v>
      </c>
      <c r="CY131">
        <f>AA131</f>
        <v>30.5</v>
      </c>
      <c r="CZ131">
        <f>AE131</f>
        <v>30.5</v>
      </c>
      <c r="DA131">
        <f>AI131</f>
        <v>1</v>
      </c>
      <c r="DB131">
        <f>ROUND(ROUND(AT131*CZ131,2),6)</f>
        <v>0.61</v>
      </c>
      <c r="DC131">
        <f>ROUND(ROUND(AT131*AG131,2),6)</f>
        <v>0</v>
      </c>
      <c r="DD131" t="s">
        <v>3</v>
      </c>
      <c r="DE131" t="s">
        <v>3</v>
      </c>
      <c r="DF131">
        <f t="shared" si="39"/>
        <v>0.61</v>
      </c>
      <c r="DG131">
        <f t="shared" si="40"/>
        <v>0</v>
      </c>
      <c r="DH131">
        <f t="shared" si="41"/>
        <v>0</v>
      </c>
      <c r="DI131">
        <f t="shared" si="42"/>
        <v>0</v>
      </c>
      <c r="DJ131">
        <f>DF131</f>
        <v>0.61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ROW(Source!A77)</f>
        <v>77</v>
      </c>
      <c r="B132">
        <v>90973531</v>
      </c>
      <c r="C132">
        <v>90973900</v>
      </c>
      <c r="D132">
        <v>90756819</v>
      </c>
      <c r="E132">
        <v>16101771</v>
      </c>
      <c r="F132">
        <v>1</v>
      </c>
      <c r="G132">
        <v>16101771</v>
      </c>
      <c r="H132">
        <v>1</v>
      </c>
      <c r="I132" t="s">
        <v>304</v>
      </c>
      <c r="J132" t="s">
        <v>3</v>
      </c>
      <c r="K132" t="s">
        <v>305</v>
      </c>
      <c r="L132">
        <v>1191</v>
      </c>
      <c r="N132">
        <v>1013</v>
      </c>
      <c r="O132" t="s">
        <v>306</v>
      </c>
      <c r="P132" t="s">
        <v>306</v>
      </c>
      <c r="Q132">
        <v>1</v>
      </c>
      <c r="W132">
        <v>0</v>
      </c>
      <c r="X132">
        <v>476480486</v>
      </c>
      <c r="Y132">
        <f>(AT132*1.05)</f>
        <v>1.9530000000000003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M132">
        <v>-2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1.86</v>
      </c>
      <c r="AU132" t="s">
        <v>19</v>
      </c>
      <c r="AV132">
        <v>1</v>
      </c>
      <c r="AW132">
        <v>2</v>
      </c>
      <c r="AX132">
        <v>90973904</v>
      </c>
      <c r="AY132">
        <v>1</v>
      </c>
      <c r="AZ132">
        <v>0</v>
      </c>
      <c r="BA132">
        <v>123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U132">
        <f>ROUND(AT132*Source!I77*AH132*AL132,2)</f>
        <v>0</v>
      </c>
      <c r="CV132">
        <f>ROUND(Y132*Source!I77,9)</f>
        <v>1.9530000000000001</v>
      </c>
      <c r="CW132">
        <v>0</v>
      </c>
      <c r="CX132">
        <f>ROUND(Y132*Source!I77,9)</f>
        <v>1.9530000000000001</v>
      </c>
      <c r="CY132">
        <f>AD132</f>
        <v>0</v>
      </c>
      <c r="CZ132">
        <f>AH132</f>
        <v>0</v>
      </c>
      <c r="DA132">
        <f>AL132</f>
        <v>1</v>
      </c>
      <c r="DB132">
        <f>ROUND((ROUND(AT132*CZ132,2)*1.05),6)</f>
        <v>0</v>
      </c>
      <c r="DC132">
        <f>ROUND((ROUND(AT132*AG132,2)*1.05),6)</f>
        <v>0</v>
      </c>
      <c r="DD132" t="s">
        <v>3</v>
      </c>
      <c r="DE132" t="s">
        <v>3</v>
      </c>
      <c r="DF132">
        <f t="shared" si="39"/>
        <v>0</v>
      </c>
      <c r="DG132">
        <f t="shared" si="40"/>
        <v>0</v>
      </c>
      <c r="DH132">
        <f t="shared" si="41"/>
        <v>0</v>
      </c>
      <c r="DI132">
        <f t="shared" si="42"/>
        <v>0</v>
      </c>
      <c r="DJ132">
        <f>DI132</f>
        <v>0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ROW(Source!A77)</f>
        <v>77</v>
      </c>
      <c r="B133">
        <v>90973531</v>
      </c>
      <c r="C133">
        <v>90973900</v>
      </c>
      <c r="D133">
        <v>90758471</v>
      </c>
      <c r="E133">
        <v>1</v>
      </c>
      <c r="F133">
        <v>1</v>
      </c>
      <c r="G133">
        <v>16101771</v>
      </c>
      <c r="H133">
        <v>2</v>
      </c>
      <c r="I133" t="s">
        <v>307</v>
      </c>
      <c r="J133" t="s">
        <v>308</v>
      </c>
      <c r="K133" t="s">
        <v>309</v>
      </c>
      <c r="L133">
        <v>1368</v>
      </c>
      <c r="N133">
        <v>1011</v>
      </c>
      <c r="O133" t="s">
        <v>197</v>
      </c>
      <c r="P133" t="s">
        <v>197</v>
      </c>
      <c r="Q133">
        <v>1</v>
      </c>
      <c r="W133">
        <v>0</v>
      </c>
      <c r="X133">
        <v>-645154768</v>
      </c>
      <c r="Y133">
        <f>(AT133*1.05)</f>
        <v>0.17850000000000002</v>
      </c>
      <c r="AA133">
        <v>0</v>
      </c>
      <c r="AB133">
        <v>21.28</v>
      </c>
      <c r="AC133">
        <v>0.32</v>
      </c>
      <c r="AD133">
        <v>0</v>
      </c>
      <c r="AE133">
        <v>0</v>
      </c>
      <c r="AF133">
        <v>21.28</v>
      </c>
      <c r="AG133">
        <v>0.32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0.17</v>
      </c>
      <c r="AU133" t="s">
        <v>19</v>
      </c>
      <c r="AV133">
        <v>0</v>
      </c>
      <c r="AW133">
        <v>2</v>
      </c>
      <c r="AX133">
        <v>90973905</v>
      </c>
      <c r="AY133">
        <v>1</v>
      </c>
      <c r="AZ133">
        <v>0</v>
      </c>
      <c r="BA133">
        <v>124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f>ROUND(Y133*Source!I77*DO133,9)</f>
        <v>0</v>
      </c>
      <c r="CX133">
        <f>ROUND(Y133*Source!I77,9)</f>
        <v>0.17849999999999999</v>
      </c>
      <c r="CY133">
        <f>AB133</f>
        <v>21.28</v>
      </c>
      <c r="CZ133">
        <f>AF133</f>
        <v>21.28</v>
      </c>
      <c r="DA133">
        <f>AJ133</f>
        <v>1</v>
      </c>
      <c r="DB133">
        <f>ROUND((ROUND(AT133*CZ133,2)*1.05),6)</f>
        <v>3.8010000000000002</v>
      </c>
      <c r="DC133">
        <f>ROUND((ROUND(AT133*AG133,2)*1.05),6)</f>
        <v>5.2499999999999998E-2</v>
      </c>
      <c r="DD133" t="s">
        <v>3</v>
      </c>
      <c r="DE133" t="s">
        <v>3</v>
      </c>
      <c r="DF133">
        <f t="shared" si="39"/>
        <v>0</v>
      </c>
      <c r="DG133">
        <f t="shared" si="40"/>
        <v>3.8</v>
      </c>
      <c r="DH133">
        <f t="shared" si="41"/>
        <v>0.06</v>
      </c>
      <c r="DI133">
        <f t="shared" si="42"/>
        <v>0</v>
      </c>
      <c r="DJ133">
        <f>DG133</f>
        <v>3.8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ROW(Source!A77)</f>
        <v>77</v>
      </c>
      <c r="B134">
        <v>90973531</v>
      </c>
      <c r="C134">
        <v>90973900</v>
      </c>
      <c r="D134">
        <v>90760495</v>
      </c>
      <c r="E134">
        <v>1</v>
      </c>
      <c r="F134">
        <v>1</v>
      </c>
      <c r="G134">
        <v>16101771</v>
      </c>
      <c r="H134">
        <v>3</v>
      </c>
      <c r="I134" t="s">
        <v>310</v>
      </c>
      <c r="J134" t="s">
        <v>311</v>
      </c>
      <c r="K134" t="s">
        <v>312</v>
      </c>
      <c r="L134">
        <v>1346</v>
      </c>
      <c r="N134">
        <v>1009</v>
      </c>
      <c r="O134" t="s">
        <v>43</v>
      </c>
      <c r="P134" t="s">
        <v>43</v>
      </c>
      <c r="Q134">
        <v>1</v>
      </c>
      <c r="W134">
        <v>0</v>
      </c>
      <c r="X134">
        <v>-8545782</v>
      </c>
      <c r="Y134">
        <f>AT134</f>
        <v>0.03</v>
      </c>
      <c r="AA134">
        <v>30.5</v>
      </c>
      <c r="AB134">
        <v>0</v>
      </c>
      <c r="AC134">
        <v>0</v>
      </c>
      <c r="AD134">
        <v>0</v>
      </c>
      <c r="AE134">
        <v>30.5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0.03</v>
      </c>
      <c r="AU134" t="s">
        <v>3</v>
      </c>
      <c r="AV134">
        <v>0</v>
      </c>
      <c r="AW134">
        <v>2</v>
      </c>
      <c r="AX134">
        <v>90973906</v>
      </c>
      <c r="AY134">
        <v>1</v>
      </c>
      <c r="AZ134">
        <v>0</v>
      </c>
      <c r="BA134">
        <v>125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ROUND(Y134*Source!I77,9)</f>
        <v>0.03</v>
      </c>
      <c r="CY134">
        <f>AA134</f>
        <v>30.5</v>
      </c>
      <c r="CZ134">
        <f>AE134</f>
        <v>30.5</v>
      </c>
      <c r="DA134">
        <f>AI134</f>
        <v>1</v>
      </c>
      <c r="DB134">
        <f>ROUND(ROUND(AT134*CZ134,2),6)</f>
        <v>0.92</v>
      </c>
      <c r="DC134">
        <f>ROUND(ROUND(AT134*AG134,2),6)</f>
        <v>0</v>
      </c>
      <c r="DD134" t="s">
        <v>3</v>
      </c>
      <c r="DE134" t="s">
        <v>3</v>
      </c>
      <c r="DF134">
        <f t="shared" si="39"/>
        <v>0.92</v>
      </c>
      <c r="DG134">
        <f t="shared" si="40"/>
        <v>0</v>
      </c>
      <c r="DH134">
        <f t="shared" si="41"/>
        <v>0</v>
      </c>
      <c r="DI134">
        <f t="shared" si="42"/>
        <v>0</v>
      </c>
      <c r="DJ134">
        <f>DF134</f>
        <v>0.92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ROW(Source!A78)</f>
        <v>78</v>
      </c>
      <c r="B135">
        <v>90973531</v>
      </c>
      <c r="C135">
        <v>90973907</v>
      </c>
      <c r="D135">
        <v>90756819</v>
      </c>
      <c r="E135">
        <v>16101771</v>
      </c>
      <c r="F135">
        <v>1</v>
      </c>
      <c r="G135">
        <v>16101771</v>
      </c>
      <c r="H135">
        <v>1</v>
      </c>
      <c r="I135" t="s">
        <v>304</v>
      </c>
      <c r="J135" t="s">
        <v>3</v>
      </c>
      <c r="K135" t="s">
        <v>305</v>
      </c>
      <c r="L135">
        <v>1191</v>
      </c>
      <c r="N135">
        <v>1013</v>
      </c>
      <c r="O135" t="s">
        <v>306</v>
      </c>
      <c r="P135" t="s">
        <v>306</v>
      </c>
      <c r="Q135">
        <v>1</v>
      </c>
      <c r="W135">
        <v>0</v>
      </c>
      <c r="X135">
        <v>476480486</v>
      </c>
      <c r="Y135">
        <f>(AT135*1.05)</f>
        <v>0.96600000000000008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0.92</v>
      </c>
      <c r="AU135" t="s">
        <v>19</v>
      </c>
      <c r="AV135">
        <v>1</v>
      </c>
      <c r="AW135">
        <v>2</v>
      </c>
      <c r="AX135">
        <v>90973910</v>
      </c>
      <c r="AY135">
        <v>1</v>
      </c>
      <c r="AZ135">
        <v>0</v>
      </c>
      <c r="BA135">
        <v>126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U135">
        <f>ROUND(AT135*Source!I78*AH135*AL135,2)</f>
        <v>0</v>
      </c>
      <c r="CV135">
        <f>ROUND(Y135*Source!I78,9)</f>
        <v>0.96599999999999997</v>
      </c>
      <c r="CW135">
        <v>0</v>
      </c>
      <c r="CX135">
        <f>ROUND(Y135*Source!I78,9)</f>
        <v>0.96599999999999997</v>
      </c>
      <c r="CY135">
        <f>AD135</f>
        <v>0</v>
      </c>
      <c r="CZ135">
        <f>AH135</f>
        <v>0</v>
      </c>
      <c r="DA135">
        <f>AL135</f>
        <v>1</v>
      </c>
      <c r="DB135">
        <f>ROUND((ROUND(AT135*CZ135,2)*1.05),6)</f>
        <v>0</v>
      </c>
      <c r="DC135">
        <f>ROUND((ROUND(AT135*AG135,2)*1.05),6)</f>
        <v>0</v>
      </c>
      <c r="DD135" t="s">
        <v>3</v>
      </c>
      <c r="DE135" t="s">
        <v>3</v>
      </c>
      <c r="DF135">
        <f t="shared" si="39"/>
        <v>0</v>
      </c>
      <c r="DG135">
        <f t="shared" si="40"/>
        <v>0</v>
      </c>
      <c r="DH135">
        <f t="shared" si="41"/>
        <v>0</v>
      </c>
      <c r="DI135">
        <f t="shared" si="42"/>
        <v>0</v>
      </c>
      <c r="DJ135">
        <f>DI135</f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ROW(Source!A78)</f>
        <v>78</v>
      </c>
      <c r="B136">
        <v>90973531</v>
      </c>
      <c r="C136">
        <v>90973907</v>
      </c>
      <c r="D136">
        <v>90760495</v>
      </c>
      <c r="E136">
        <v>1</v>
      </c>
      <c r="F136">
        <v>1</v>
      </c>
      <c r="G136">
        <v>16101771</v>
      </c>
      <c r="H136">
        <v>3</v>
      </c>
      <c r="I136" t="s">
        <v>310</v>
      </c>
      <c r="J136" t="s">
        <v>311</v>
      </c>
      <c r="K136" t="s">
        <v>312</v>
      </c>
      <c r="L136">
        <v>1346</v>
      </c>
      <c r="N136">
        <v>1009</v>
      </c>
      <c r="O136" t="s">
        <v>43</v>
      </c>
      <c r="P136" t="s">
        <v>43</v>
      </c>
      <c r="Q136">
        <v>1</v>
      </c>
      <c r="W136">
        <v>0</v>
      </c>
      <c r="X136">
        <v>-8545782</v>
      </c>
      <c r="Y136">
        <f>AT136</f>
        <v>0.02</v>
      </c>
      <c r="AA136">
        <v>30.5</v>
      </c>
      <c r="AB136">
        <v>0</v>
      </c>
      <c r="AC136">
        <v>0</v>
      </c>
      <c r="AD136">
        <v>0</v>
      </c>
      <c r="AE136">
        <v>30.5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-2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0.02</v>
      </c>
      <c r="AU136" t="s">
        <v>3</v>
      </c>
      <c r="AV136">
        <v>0</v>
      </c>
      <c r="AW136">
        <v>2</v>
      </c>
      <c r="AX136">
        <v>90973911</v>
      </c>
      <c r="AY136">
        <v>1</v>
      </c>
      <c r="AZ136">
        <v>0</v>
      </c>
      <c r="BA136">
        <v>127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ROUND(Y136*Source!I78,9)</f>
        <v>0.02</v>
      </c>
      <c r="CY136">
        <f>AA136</f>
        <v>30.5</v>
      </c>
      <c r="CZ136">
        <f>AE136</f>
        <v>30.5</v>
      </c>
      <c r="DA136">
        <f>AI136</f>
        <v>1</v>
      </c>
      <c r="DB136">
        <f>ROUND(ROUND(AT136*CZ136,2),6)</f>
        <v>0.61</v>
      </c>
      <c r="DC136">
        <f>ROUND(ROUND(AT136*AG136,2),6)</f>
        <v>0</v>
      </c>
      <c r="DD136" t="s">
        <v>3</v>
      </c>
      <c r="DE136" t="s">
        <v>3</v>
      </c>
      <c r="DF136">
        <f t="shared" si="39"/>
        <v>0.61</v>
      </c>
      <c r="DG136">
        <f t="shared" si="40"/>
        <v>0</v>
      </c>
      <c r="DH136">
        <f t="shared" si="41"/>
        <v>0</v>
      </c>
      <c r="DI136">
        <f t="shared" si="42"/>
        <v>0</v>
      </c>
      <c r="DJ136">
        <f>DF136</f>
        <v>0.61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ROW(Source!A79)</f>
        <v>79</v>
      </c>
      <c r="B137">
        <v>90973531</v>
      </c>
      <c r="C137">
        <v>90973912</v>
      </c>
      <c r="D137">
        <v>90756819</v>
      </c>
      <c r="E137">
        <v>16101771</v>
      </c>
      <c r="F137">
        <v>1</v>
      </c>
      <c r="G137">
        <v>16101771</v>
      </c>
      <c r="H137">
        <v>1</v>
      </c>
      <c r="I137" t="s">
        <v>304</v>
      </c>
      <c r="J137" t="s">
        <v>3</v>
      </c>
      <c r="K137" t="s">
        <v>305</v>
      </c>
      <c r="L137">
        <v>1191</v>
      </c>
      <c r="N137">
        <v>1013</v>
      </c>
      <c r="O137" t="s">
        <v>306</v>
      </c>
      <c r="P137" t="s">
        <v>306</v>
      </c>
      <c r="Q137">
        <v>1</v>
      </c>
      <c r="W137">
        <v>0</v>
      </c>
      <c r="X137">
        <v>476480486</v>
      </c>
      <c r="Y137">
        <f>(AT137*1.05)</f>
        <v>1.9530000000000003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1.86</v>
      </c>
      <c r="AU137" t="s">
        <v>19</v>
      </c>
      <c r="AV137">
        <v>1</v>
      </c>
      <c r="AW137">
        <v>2</v>
      </c>
      <c r="AX137">
        <v>90973916</v>
      </c>
      <c r="AY137">
        <v>1</v>
      </c>
      <c r="AZ137">
        <v>0</v>
      </c>
      <c r="BA137">
        <v>128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U137">
        <f>ROUND(AT137*Source!I79*AH137*AL137,2)</f>
        <v>0</v>
      </c>
      <c r="CV137">
        <f>ROUND(Y137*Source!I79,9)</f>
        <v>1.9530000000000001</v>
      </c>
      <c r="CW137">
        <v>0</v>
      </c>
      <c r="CX137">
        <f>ROUND(Y137*Source!I79,9)</f>
        <v>1.9530000000000001</v>
      </c>
      <c r="CY137">
        <f>AD137</f>
        <v>0</v>
      </c>
      <c r="CZ137">
        <f>AH137</f>
        <v>0</v>
      </c>
      <c r="DA137">
        <f>AL137</f>
        <v>1</v>
      </c>
      <c r="DB137">
        <f>ROUND((ROUND(AT137*CZ137,2)*1.05),6)</f>
        <v>0</v>
      </c>
      <c r="DC137">
        <f>ROUND((ROUND(AT137*AG137,2)*1.05),6)</f>
        <v>0</v>
      </c>
      <c r="DD137" t="s">
        <v>3</v>
      </c>
      <c r="DE137" t="s">
        <v>3</v>
      </c>
      <c r="DF137">
        <f t="shared" si="39"/>
        <v>0</v>
      </c>
      <c r="DG137">
        <f t="shared" si="40"/>
        <v>0</v>
      </c>
      <c r="DH137">
        <f t="shared" si="41"/>
        <v>0</v>
      </c>
      <c r="DI137">
        <f t="shared" si="42"/>
        <v>0</v>
      </c>
      <c r="DJ137">
        <f>DI137</f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ROW(Source!A79)</f>
        <v>79</v>
      </c>
      <c r="B138">
        <v>90973531</v>
      </c>
      <c r="C138">
        <v>90973912</v>
      </c>
      <c r="D138">
        <v>90758471</v>
      </c>
      <c r="E138">
        <v>1</v>
      </c>
      <c r="F138">
        <v>1</v>
      </c>
      <c r="G138">
        <v>16101771</v>
      </c>
      <c r="H138">
        <v>2</v>
      </c>
      <c r="I138" t="s">
        <v>307</v>
      </c>
      <c r="J138" t="s">
        <v>308</v>
      </c>
      <c r="K138" t="s">
        <v>309</v>
      </c>
      <c r="L138">
        <v>1368</v>
      </c>
      <c r="N138">
        <v>1011</v>
      </c>
      <c r="O138" t="s">
        <v>197</v>
      </c>
      <c r="P138" t="s">
        <v>197</v>
      </c>
      <c r="Q138">
        <v>1</v>
      </c>
      <c r="W138">
        <v>0</v>
      </c>
      <c r="X138">
        <v>-645154768</v>
      </c>
      <c r="Y138">
        <f>(AT138*1.05)</f>
        <v>0.17850000000000002</v>
      </c>
      <c r="AA138">
        <v>0</v>
      </c>
      <c r="AB138">
        <v>21.28</v>
      </c>
      <c r="AC138">
        <v>0.32</v>
      </c>
      <c r="AD138">
        <v>0</v>
      </c>
      <c r="AE138">
        <v>0</v>
      </c>
      <c r="AF138">
        <v>21.28</v>
      </c>
      <c r="AG138">
        <v>0.32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0.17</v>
      </c>
      <c r="AU138" t="s">
        <v>19</v>
      </c>
      <c r="AV138">
        <v>0</v>
      </c>
      <c r="AW138">
        <v>2</v>
      </c>
      <c r="AX138">
        <v>90973917</v>
      </c>
      <c r="AY138">
        <v>1</v>
      </c>
      <c r="AZ138">
        <v>0</v>
      </c>
      <c r="BA138">
        <v>129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f>ROUND(Y138*Source!I79*DO138,9)</f>
        <v>0</v>
      </c>
      <c r="CX138">
        <f>ROUND(Y138*Source!I79,9)</f>
        <v>0.17849999999999999</v>
      </c>
      <c r="CY138">
        <f>AB138</f>
        <v>21.28</v>
      </c>
      <c r="CZ138">
        <f>AF138</f>
        <v>21.28</v>
      </c>
      <c r="DA138">
        <f>AJ138</f>
        <v>1</v>
      </c>
      <c r="DB138">
        <f>ROUND((ROUND(AT138*CZ138,2)*1.05),6)</f>
        <v>3.8010000000000002</v>
      </c>
      <c r="DC138">
        <f>ROUND((ROUND(AT138*AG138,2)*1.05),6)</f>
        <v>5.2499999999999998E-2</v>
      </c>
      <c r="DD138" t="s">
        <v>3</v>
      </c>
      <c r="DE138" t="s">
        <v>3</v>
      </c>
      <c r="DF138">
        <f t="shared" si="39"/>
        <v>0</v>
      </c>
      <c r="DG138">
        <f t="shared" si="40"/>
        <v>3.8</v>
      </c>
      <c r="DH138">
        <f t="shared" si="41"/>
        <v>0.06</v>
      </c>
      <c r="DI138">
        <f t="shared" si="42"/>
        <v>0</v>
      </c>
      <c r="DJ138">
        <f>DG138</f>
        <v>3.8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ROW(Source!A79)</f>
        <v>79</v>
      </c>
      <c r="B139">
        <v>90973531</v>
      </c>
      <c r="C139">
        <v>90973912</v>
      </c>
      <c r="D139">
        <v>90760495</v>
      </c>
      <c r="E139">
        <v>1</v>
      </c>
      <c r="F139">
        <v>1</v>
      </c>
      <c r="G139">
        <v>16101771</v>
      </c>
      <c r="H139">
        <v>3</v>
      </c>
      <c r="I139" t="s">
        <v>310</v>
      </c>
      <c r="J139" t="s">
        <v>311</v>
      </c>
      <c r="K139" t="s">
        <v>312</v>
      </c>
      <c r="L139">
        <v>1346</v>
      </c>
      <c r="N139">
        <v>1009</v>
      </c>
      <c r="O139" t="s">
        <v>43</v>
      </c>
      <c r="P139" t="s">
        <v>43</v>
      </c>
      <c r="Q139">
        <v>1</v>
      </c>
      <c r="W139">
        <v>0</v>
      </c>
      <c r="X139">
        <v>-8545782</v>
      </c>
      <c r="Y139">
        <f>AT139</f>
        <v>0.03</v>
      </c>
      <c r="AA139">
        <v>30.5</v>
      </c>
      <c r="AB139">
        <v>0</v>
      </c>
      <c r="AC139">
        <v>0</v>
      </c>
      <c r="AD139">
        <v>0</v>
      </c>
      <c r="AE139">
        <v>30.5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0.03</v>
      </c>
      <c r="AU139" t="s">
        <v>3</v>
      </c>
      <c r="AV139">
        <v>0</v>
      </c>
      <c r="AW139">
        <v>2</v>
      </c>
      <c r="AX139">
        <v>90973918</v>
      </c>
      <c r="AY139">
        <v>1</v>
      </c>
      <c r="AZ139">
        <v>0</v>
      </c>
      <c r="BA139">
        <v>130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v>0</v>
      </c>
      <c r="CX139">
        <f>ROUND(Y139*Source!I79,9)</f>
        <v>0.03</v>
      </c>
      <c r="CY139">
        <f>AA139</f>
        <v>30.5</v>
      </c>
      <c r="CZ139">
        <f>AE139</f>
        <v>30.5</v>
      </c>
      <c r="DA139">
        <f>AI139</f>
        <v>1</v>
      </c>
      <c r="DB139">
        <f>ROUND(ROUND(AT139*CZ139,2),6)</f>
        <v>0.92</v>
      </c>
      <c r="DC139">
        <f>ROUND(ROUND(AT139*AG139,2),6)</f>
        <v>0</v>
      </c>
      <c r="DD139" t="s">
        <v>3</v>
      </c>
      <c r="DE139" t="s">
        <v>3</v>
      </c>
      <c r="DF139">
        <f t="shared" si="39"/>
        <v>0.92</v>
      </c>
      <c r="DG139">
        <f t="shared" si="40"/>
        <v>0</v>
      </c>
      <c r="DH139">
        <f t="shared" si="41"/>
        <v>0</v>
      </c>
      <c r="DI139">
        <f t="shared" si="42"/>
        <v>0</v>
      </c>
      <c r="DJ139">
        <f>DF139</f>
        <v>0.92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ROW(Source!A80)</f>
        <v>80</v>
      </c>
      <c r="B140">
        <v>90973531</v>
      </c>
      <c r="C140">
        <v>90973919</v>
      </c>
      <c r="D140">
        <v>90756819</v>
      </c>
      <c r="E140">
        <v>16101771</v>
      </c>
      <c r="F140">
        <v>1</v>
      </c>
      <c r="G140">
        <v>16101771</v>
      </c>
      <c r="H140">
        <v>1</v>
      </c>
      <c r="I140" t="s">
        <v>304</v>
      </c>
      <c r="J140" t="s">
        <v>3</v>
      </c>
      <c r="K140" t="s">
        <v>305</v>
      </c>
      <c r="L140">
        <v>1191</v>
      </c>
      <c r="N140">
        <v>1013</v>
      </c>
      <c r="O140" t="s">
        <v>306</v>
      </c>
      <c r="P140" t="s">
        <v>306</v>
      </c>
      <c r="Q140">
        <v>1</v>
      </c>
      <c r="W140">
        <v>0</v>
      </c>
      <c r="X140">
        <v>476480486</v>
      </c>
      <c r="Y140">
        <f>(AT140*1.05)</f>
        <v>0.96600000000000008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0.92</v>
      </c>
      <c r="AU140" t="s">
        <v>19</v>
      </c>
      <c r="AV140">
        <v>1</v>
      </c>
      <c r="AW140">
        <v>2</v>
      </c>
      <c r="AX140">
        <v>90973922</v>
      </c>
      <c r="AY140">
        <v>1</v>
      </c>
      <c r="AZ140">
        <v>0</v>
      </c>
      <c r="BA140">
        <v>131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U140">
        <f>ROUND(AT140*Source!I80*AH140*AL140,2)</f>
        <v>0</v>
      </c>
      <c r="CV140">
        <f>ROUND(Y140*Source!I80,9)</f>
        <v>0.96599999999999997</v>
      </c>
      <c r="CW140">
        <v>0</v>
      </c>
      <c r="CX140">
        <f>ROUND(Y140*Source!I80,9)</f>
        <v>0.96599999999999997</v>
      </c>
      <c r="CY140">
        <f>AD140</f>
        <v>0</v>
      </c>
      <c r="CZ140">
        <f>AH140</f>
        <v>0</v>
      </c>
      <c r="DA140">
        <f>AL140</f>
        <v>1</v>
      </c>
      <c r="DB140">
        <f>ROUND((ROUND(AT140*CZ140,2)*1.05),6)</f>
        <v>0</v>
      </c>
      <c r="DC140">
        <f>ROUND((ROUND(AT140*AG140,2)*1.05),6)</f>
        <v>0</v>
      </c>
      <c r="DD140" t="s">
        <v>3</v>
      </c>
      <c r="DE140" t="s">
        <v>3</v>
      </c>
      <c r="DF140">
        <f t="shared" si="39"/>
        <v>0</v>
      </c>
      <c r="DG140">
        <f t="shared" si="40"/>
        <v>0</v>
      </c>
      <c r="DH140">
        <f t="shared" si="41"/>
        <v>0</v>
      </c>
      <c r="DI140">
        <f t="shared" si="42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ROW(Source!A80)</f>
        <v>80</v>
      </c>
      <c r="B141">
        <v>90973531</v>
      </c>
      <c r="C141">
        <v>90973919</v>
      </c>
      <c r="D141">
        <v>90760495</v>
      </c>
      <c r="E141">
        <v>1</v>
      </c>
      <c r="F141">
        <v>1</v>
      </c>
      <c r="G141">
        <v>16101771</v>
      </c>
      <c r="H141">
        <v>3</v>
      </c>
      <c r="I141" t="s">
        <v>310</v>
      </c>
      <c r="J141" t="s">
        <v>311</v>
      </c>
      <c r="K141" t="s">
        <v>312</v>
      </c>
      <c r="L141">
        <v>1346</v>
      </c>
      <c r="N141">
        <v>1009</v>
      </c>
      <c r="O141" t="s">
        <v>43</v>
      </c>
      <c r="P141" t="s">
        <v>43</v>
      </c>
      <c r="Q141">
        <v>1</v>
      </c>
      <c r="W141">
        <v>0</v>
      </c>
      <c r="X141">
        <v>-8545782</v>
      </c>
      <c r="Y141">
        <f>AT141</f>
        <v>0.02</v>
      </c>
      <c r="AA141">
        <v>30.5</v>
      </c>
      <c r="AB141">
        <v>0</v>
      </c>
      <c r="AC141">
        <v>0</v>
      </c>
      <c r="AD141">
        <v>0</v>
      </c>
      <c r="AE141">
        <v>30.5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0.02</v>
      </c>
      <c r="AU141" t="s">
        <v>3</v>
      </c>
      <c r="AV141">
        <v>0</v>
      </c>
      <c r="AW141">
        <v>2</v>
      </c>
      <c r="AX141">
        <v>90973923</v>
      </c>
      <c r="AY141">
        <v>1</v>
      </c>
      <c r="AZ141">
        <v>0</v>
      </c>
      <c r="BA141">
        <v>132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ROUND(Y141*Source!I80,9)</f>
        <v>0.02</v>
      </c>
      <c r="CY141">
        <f>AA141</f>
        <v>30.5</v>
      </c>
      <c r="CZ141">
        <f>AE141</f>
        <v>30.5</v>
      </c>
      <c r="DA141">
        <f>AI141</f>
        <v>1</v>
      </c>
      <c r="DB141">
        <f>ROUND(ROUND(AT141*CZ141,2),6)</f>
        <v>0.61</v>
      </c>
      <c r="DC141">
        <f>ROUND(ROUND(AT141*AG141,2),6)</f>
        <v>0</v>
      </c>
      <c r="DD141" t="s">
        <v>3</v>
      </c>
      <c r="DE141" t="s">
        <v>3</v>
      </c>
      <c r="DF141">
        <f t="shared" si="39"/>
        <v>0.61</v>
      </c>
      <c r="DG141">
        <f t="shared" si="40"/>
        <v>0</v>
      </c>
      <c r="DH141">
        <f t="shared" si="41"/>
        <v>0</v>
      </c>
      <c r="DI141">
        <f t="shared" si="42"/>
        <v>0</v>
      </c>
      <c r="DJ141">
        <f>DF141</f>
        <v>0.61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ROW(Source!A81)</f>
        <v>81</v>
      </c>
      <c r="B142">
        <v>90973531</v>
      </c>
      <c r="C142">
        <v>90973924</v>
      </c>
      <c r="D142">
        <v>90756819</v>
      </c>
      <c r="E142">
        <v>16101771</v>
      </c>
      <c r="F142">
        <v>1</v>
      </c>
      <c r="G142">
        <v>16101771</v>
      </c>
      <c r="H142">
        <v>1</v>
      </c>
      <c r="I142" t="s">
        <v>304</v>
      </c>
      <c r="J142" t="s">
        <v>3</v>
      </c>
      <c r="K142" t="s">
        <v>305</v>
      </c>
      <c r="L142">
        <v>1191</v>
      </c>
      <c r="N142">
        <v>1013</v>
      </c>
      <c r="O142" t="s">
        <v>306</v>
      </c>
      <c r="P142" t="s">
        <v>306</v>
      </c>
      <c r="Q142">
        <v>1</v>
      </c>
      <c r="W142">
        <v>0</v>
      </c>
      <c r="X142">
        <v>476480486</v>
      </c>
      <c r="Y142">
        <f>(AT142*1.05)</f>
        <v>38.85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37</v>
      </c>
      <c r="AU142" t="s">
        <v>19</v>
      </c>
      <c r="AV142">
        <v>1</v>
      </c>
      <c r="AW142">
        <v>2</v>
      </c>
      <c r="AX142">
        <v>90973935</v>
      </c>
      <c r="AY142">
        <v>1</v>
      </c>
      <c r="AZ142">
        <v>0</v>
      </c>
      <c r="BA142">
        <v>133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U142">
        <f>ROUND(AT142*Source!I81*AH142*AL142,2)</f>
        <v>0</v>
      </c>
      <c r="CV142">
        <f>ROUND(Y142*Source!I81,9)</f>
        <v>38.85</v>
      </c>
      <c r="CW142">
        <v>0</v>
      </c>
      <c r="CX142">
        <f>ROUND(Y142*Source!I81,9)</f>
        <v>38.85</v>
      </c>
      <c r="CY142">
        <f>AD142</f>
        <v>0</v>
      </c>
      <c r="CZ142">
        <f>AH142</f>
        <v>0</v>
      </c>
      <c r="DA142">
        <f>AL142</f>
        <v>1</v>
      </c>
      <c r="DB142">
        <f>ROUND((ROUND(AT142*CZ142,2)*1.05),6)</f>
        <v>0</v>
      </c>
      <c r="DC142">
        <f>ROUND((ROUND(AT142*AG142,2)*1.05),6)</f>
        <v>0</v>
      </c>
      <c r="DD142" t="s">
        <v>3</v>
      </c>
      <c r="DE142" t="s">
        <v>3</v>
      </c>
      <c r="DF142">
        <f t="shared" si="39"/>
        <v>0</v>
      </c>
      <c r="DG142">
        <f t="shared" si="40"/>
        <v>0</v>
      </c>
      <c r="DH142">
        <f t="shared" si="41"/>
        <v>0</v>
      </c>
      <c r="DI142">
        <f t="shared" si="42"/>
        <v>0</v>
      </c>
      <c r="DJ142">
        <f>DI142</f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ROW(Source!A81)</f>
        <v>81</v>
      </c>
      <c r="B143">
        <v>90973531</v>
      </c>
      <c r="C143">
        <v>90973924</v>
      </c>
      <c r="D143">
        <v>90759750</v>
      </c>
      <c r="E143">
        <v>1</v>
      </c>
      <c r="F143">
        <v>1</v>
      </c>
      <c r="G143">
        <v>16101771</v>
      </c>
      <c r="H143">
        <v>3</v>
      </c>
      <c r="I143" t="s">
        <v>313</v>
      </c>
      <c r="J143" t="s">
        <v>314</v>
      </c>
      <c r="K143" t="s">
        <v>315</v>
      </c>
      <c r="L143">
        <v>1348</v>
      </c>
      <c r="N143">
        <v>1009</v>
      </c>
      <c r="O143" t="s">
        <v>158</v>
      </c>
      <c r="P143" t="s">
        <v>158</v>
      </c>
      <c r="Q143">
        <v>1000</v>
      </c>
      <c r="W143">
        <v>0</v>
      </c>
      <c r="X143">
        <v>-496941986</v>
      </c>
      <c r="Y143">
        <f t="shared" ref="Y143:Y151" si="43">AT143</f>
        <v>5.9999999999999995E-4</v>
      </c>
      <c r="AA143">
        <v>153824.85</v>
      </c>
      <c r="AB143">
        <v>0</v>
      </c>
      <c r="AC143">
        <v>0</v>
      </c>
      <c r="AD143">
        <v>0</v>
      </c>
      <c r="AE143">
        <v>153824.85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5.9999999999999995E-4</v>
      </c>
      <c r="AU143" t="s">
        <v>3</v>
      </c>
      <c r="AV143">
        <v>0</v>
      </c>
      <c r="AW143">
        <v>2</v>
      </c>
      <c r="AX143">
        <v>90973936</v>
      </c>
      <c r="AY143">
        <v>1</v>
      </c>
      <c r="AZ143">
        <v>0</v>
      </c>
      <c r="BA143">
        <v>134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ROUND(Y143*Source!I81,9)</f>
        <v>5.9999999999999995E-4</v>
      </c>
      <c r="CY143">
        <f t="shared" ref="CY143:CY151" si="44">AA143</f>
        <v>153824.85</v>
      </c>
      <c r="CZ143">
        <f t="shared" ref="CZ143:CZ151" si="45">AE143</f>
        <v>153824.85</v>
      </c>
      <c r="DA143">
        <f t="shared" ref="DA143:DA151" si="46">AI143</f>
        <v>1</v>
      </c>
      <c r="DB143">
        <f t="shared" ref="DB143:DB151" si="47">ROUND(ROUND(AT143*CZ143,2),6)</f>
        <v>92.29</v>
      </c>
      <c r="DC143">
        <f t="shared" ref="DC143:DC151" si="48">ROUND(ROUND(AT143*AG143,2),6)</f>
        <v>0</v>
      </c>
      <c r="DD143" t="s">
        <v>3</v>
      </c>
      <c r="DE143" t="s">
        <v>3</v>
      </c>
      <c r="DF143">
        <f t="shared" si="39"/>
        <v>92.29</v>
      </c>
      <c r="DG143">
        <f t="shared" si="40"/>
        <v>0</v>
      </c>
      <c r="DH143">
        <f t="shared" si="41"/>
        <v>0</v>
      </c>
      <c r="DI143">
        <f t="shared" si="42"/>
        <v>0</v>
      </c>
      <c r="DJ143">
        <f t="shared" ref="DJ143:DJ151" si="49">DF143</f>
        <v>92.29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ROW(Source!A81)</f>
        <v>81</v>
      </c>
      <c r="B144">
        <v>90973531</v>
      </c>
      <c r="C144">
        <v>90973924</v>
      </c>
      <c r="D144">
        <v>90760584</v>
      </c>
      <c r="E144">
        <v>1</v>
      </c>
      <c r="F144">
        <v>1</v>
      </c>
      <c r="G144">
        <v>16101771</v>
      </c>
      <c r="H144">
        <v>3</v>
      </c>
      <c r="I144" t="s">
        <v>316</v>
      </c>
      <c r="J144" t="s">
        <v>317</v>
      </c>
      <c r="K144" t="s">
        <v>318</v>
      </c>
      <c r="L144">
        <v>1348</v>
      </c>
      <c r="N144">
        <v>1009</v>
      </c>
      <c r="O144" t="s">
        <v>158</v>
      </c>
      <c r="P144" t="s">
        <v>158</v>
      </c>
      <c r="Q144">
        <v>1000</v>
      </c>
      <c r="W144">
        <v>0</v>
      </c>
      <c r="X144">
        <v>1639876342</v>
      </c>
      <c r="Y144">
        <f t="shared" si="43"/>
        <v>4.0000000000000002E-4</v>
      </c>
      <c r="AA144">
        <v>213306.14</v>
      </c>
      <c r="AB144">
        <v>0</v>
      </c>
      <c r="AC144">
        <v>0</v>
      </c>
      <c r="AD144">
        <v>0</v>
      </c>
      <c r="AE144">
        <v>213306.14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4.0000000000000002E-4</v>
      </c>
      <c r="AU144" t="s">
        <v>3</v>
      </c>
      <c r="AV144">
        <v>0</v>
      </c>
      <c r="AW144">
        <v>2</v>
      </c>
      <c r="AX144">
        <v>90973937</v>
      </c>
      <c r="AY144">
        <v>1</v>
      </c>
      <c r="AZ144">
        <v>0</v>
      </c>
      <c r="BA144">
        <v>135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ROUND(Y144*Source!I81,9)</f>
        <v>4.0000000000000002E-4</v>
      </c>
      <c r="CY144">
        <f t="shared" si="44"/>
        <v>213306.14</v>
      </c>
      <c r="CZ144">
        <f t="shared" si="45"/>
        <v>213306.14</v>
      </c>
      <c r="DA144">
        <f t="shared" si="46"/>
        <v>1</v>
      </c>
      <c r="DB144">
        <f t="shared" si="47"/>
        <v>85.32</v>
      </c>
      <c r="DC144">
        <f t="shared" si="48"/>
        <v>0</v>
      </c>
      <c r="DD144" t="s">
        <v>3</v>
      </c>
      <c r="DE144" t="s">
        <v>3</v>
      </c>
      <c r="DF144">
        <f t="shared" si="39"/>
        <v>85.32</v>
      </c>
      <c r="DG144">
        <f t="shared" si="40"/>
        <v>0</v>
      </c>
      <c r="DH144">
        <f t="shared" si="41"/>
        <v>0</v>
      </c>
      <c r="DI144">
        <f t="shared" si="42"/>
        <v>0</v>
      </c>
      <c r="DJ144">
        <f t="shared" si="49"/>
        <v>85.32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ROW(Source!A81)</f>
        <v>81</v>
      </c>
      <c r="B145">
        <v>90973531</v>
      </c>
      <c r="C145">
        <v>90973924</v>
      </c>
      <c r="D145">
        <v>90758951</v>
      </c>
      <c r="E145">
        <v>1</v>
      </c>
      <c r="F145">
        <v>1</v>
      </c>
      <c r="G145">
        <v>16101771</v>
      </c>
      <c r="H145">
        <v>3</v>
      </c>
      <c r="I145" t="s">
        <v>319</v>
      </c>
      <c r="J145" t="s">
        <v>320</v>
      </c>
      <c r="K145" t="s">
        <v>321</v>
      </c>
      <c r="L145">
        <v>1339</v>
      </c>
      <c r="N145">
        <v>1007</v>
      </c>
      <c r="O145" t="s">
        <v>27</v>
      </c>
      <c r="P145" t="s">
        <v>27</v>
      </c>
      <c r="Q145">
        <v>1</v>
      </c>
      <c r="W145">
        <v>0</v>
      </c>
      <c r="X145">
        <v>-517283807</v>
      </c>
      <c r="Y145">
        <f t="shared" si="43"/>
        <v>2</v>
      </c>
      <c r="AA145">
        <v>102.81</v>
      </c>
      <c r="AB145">
        <v>0</v>
      </c>
      <c r="AC145">
        <v>0</v>
      </c>
      <c r="AD145">
        <v>0</v>
      </c>
      <c r="AE145">
        <v>102.81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2</v>
      </c>
      <c r="AU145" t="s">
        <v>3</v>
      </c>
      <c r="AV145">
        <v>0</v>
      </c>
      <c r="AW145">
        <v>2</v>
      </c>
      <c r="AX145">
        <v>90973938</v>
      </c>
      <c r="AY145">
        <v>1</v>
      </c>
      <c r="AZ145">
        <v>0</v>
      </c>
      <c r="BA145">
        <v>136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ROUND(Y145*Source!I81,9)</f>
        <v>2</v>
      </c>
      <c r="CY145">
        <f t="shared" si="44"/>
        <v>102.81</v>
      </c>
      <c r="CZ145">
        <f t="shared" si="45"/>
        <v>102.81</v>
      </c>
      <c r="DA145">
        <f t="shared" si="46"/>
        <v>1</v>
      </c>
      <c r="DB145">
        <f t="shared" si="47"/>
        <v>205.62</v>
      </c>
      <c r="DC145">
        <f t="shared" si="48"/>
        <v>0</v>
      </c>
      <c r="DD145" t="s">
        <v>3</v>
      </c>
      <c r="DE145" t="s">
        <v>3</v>
      </c>
      <c r="DF145">
        <f t="shared" si="39"/>
        <v>205.62</v>
      </c>
      <c r="DG145">
        <f t="shared" si="40"/>
        <v>0</v>
      </c>
      <c r="DH145">
        <f t="shared" si="41"/>
        <v>0</v>
      </c>
      <c r="DI145">
        <f t="shared" si="42"/>
        <v>0</v>
      </c>
      <c r="DJ145">
        <f t="shared" si="49"/>
        <v>205.62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ROW(Source!A81)</f>
        <v>81</v>
      </c>
      <c r="B146">
        <v>90973531</v>
      </c>
      <c r="C146">
        <v>90973924</v>
      </c>
      <c r="D146">
        <v>90758943</v>
      </c>
      <c r="E146">
        <v>1</v>
      </c>
      <c r="F146">
        <v>1</v>
      </c>
      <c r="G146">
        <v>16101771</v>
      </c>
      <c r="H146">
        <v>3</v>
      </c>
      <c r="I146" t="s">
        <v>322</v>
      </c>
      <c r="J146" t="s">
        <v>323</v>
      </c>
      <c r="K146" t="s">
        <v>324</v>
      </c>
      <c r="L146">
        <v>1339</v>
      </c>
      <c r="N146">
        <v>1007</v>
      </c>
      <c r="O146" t="s">
        <v>27</v>
      </c>
      <c r="P146" t="s">
        <v>27</v>
      </c>
      <c r="Q146">
        <v>1</v>
      </c>
      <c r="W146">
        <v>0</v>
      </c>
      <c r="X146">
        <v>-313368864</v>
      </c>
      <c r="Y146">
        <f t="shared" si="43"/>
        <v>1</v>
      </c>
      <c r="AA146">
        <v>804.29</v>
      </c>
      <c r="AB146">
        <v>0</v>
      </c>
      <c r="AC146">
        <v>0</v>
      </c>
      <c r="AD146">
        <v>0</v>
      </c>
      <c r="AE146">
        <v>804.29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1</v>
      </c>
      <c r="AU146" t="s">
        <v>3</v>
      </c>
      <c r="AV146">
        <v>0</v>
      </c>
      <c r="AW146">
        <v>2</v>
      </c>
      <c r="AX146">
        <v>90973939</v>
      </c>
      <c r="AY146">
        <v>1</v>
      </c>
      <c r="AZ146">
        <v>0</v>
      </c>
      <c r="BA146">
        <v>137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ROUND(Y146*Source!I81,9)</f>
        <v>1</v>
      </c>
      <c r="CY146">
        <f t="shared" si="44"/>
        <v>804.29</v>
      </c>
      <c r="CZ146">
        <f t="shared" si="45"/>
        <v>804.29</v>
      </c>
      <c r="DA146">
        <f t="shared" si="46"/>
        <v>1</v>
      </c>
      <c r="DB146">
        <f t="shared" si="47"/>
        <v>804.29</v>
      </c>
      <c r="DC146">
        <f t="shared" si="48"/>
        <v>0</v>
      </c>
      <c r="DD146" t="s">
        <v>3</v>
      </c>
      <c r="DE146" t="s">
        <v>3</v>
      </c>
      <c r="DF146">
        <f t="shared" si="39"/>
        <v>804.29</v>
      </c>
      <c r="DG146">
        <f t="shared" si="40"/>
        <v>0</v>
      </c>
      <c r="DH146">
        <f t="shared" si="41"/>
        <v>0</v>
      </c>
      <c r="DI146">
        <f t="shared" si="42"/>
        <v>0</v>
      </c>
      <c r="DJ146">
        <f t="shared" si="49"/>
        <v>804.29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ROW(Source!A81)</f>
        <v>81</v>
      </c>
      <c r="B147">
        <v>90973531</v>
      </c>
      <c r="C147">
        <v>90973924</v>
      </c>
      <c r="D147">
        <v>90759133</v>
      </c>
      <c r="E147">
        <v>1</v>
      </c>
      <c r="F147">
        <v>1</v>
      </c>
      <c r="G147">
        <v>16101771</v>
      </c>
      <c r="H147">
        <v>3</v>
      </c>
      <c r="I147" t="s">
        <v>325</v>
      </c>
      <c r="J147" t="s">
        <v>326</v>
      </c>
      <c r="K147" t="s">
        <v>327</v>
      </c>
      <c r="L147">
        <v>1348</v>
      </c>
      <c r="N147">
        <v>1009</v>
      </c>
      <c r="O147" t="s">
        <v>158</v>
      </c>
      <c r="P147" t="s">
        <v>158</v>
      </c>
      <c r="Q147">
        <v>1000</v>
      </c>
      <c r="W147">
        <v>0</v>
      </c>
      <c r="X147">
        <v>-1208000286</v>
      </c>
      <c r="Y147">
        <f t="shared" si="43"/>
        <v>1.4400000000000001E-3</v>
      </c>
      <c r="AA147">
        <v>87055.15</v>
      </c>
      <c r="AB147">
        <v>0</v>
      </c>
      <c r="AC147">
        <v>0</v>
      </c>
      <c r="AD147">
        <v>0</v>
      </c>
      <c r="AE147">
        <v>87055.15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1.4400000000000001E-3</v>
      </c>
      <c r="AU147" t="s">
        <v>3</v>
      </c>
      <c r="AV147">
        <v>0</v>
      </c>
      <c r="AW147">
        <v>2</v>
      </c>
      <c r="AX147">
        <v>90973940</v>
      </c>
      <c r="AY147">
        <v>1</v>
      </c>
      <c r="AZ147">
        <v>0</v>
      </c>
      <c r="BA147">
        <v>138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ROUND(Y147*Source!I81,9)</f>
        <v>1.4400000000000001E-3</v>
      </c>
      <c r="CY147">
        <f t="shared" si="44"/>
        <v>87055.15</v>
      </c>
      <c r="CZ147">
        <f t="shared" si="45"/>
        <v>87055.15</v>
      </c>
      <c r="DA147">
        <f t="shared" si="46"/>
        <v>1</v>
      </c>
      <c r="DB147">
        <f t="shared" si="47"/>
        <v>125.36</v>
      </c>
      <c r="DC147">
        <f t="shared" si="48"/>
        <v>0</v>
      </c>
      <c r="DD147" t="s">
        <v>3</v>
      </c>
      <c r="DE147" t="s">
        <v>3</v>
      </c>
      <c r="DF147">
        <f t="shared" si="39"/>
        <v>125.36</v>
      </c>
      <c r="DG147">
        <f t="shared" si="40"/>
        <v>0</v>
      </c>
      <c r="DH147">
        <f t="shared" si="41"/>
        <v>0</v>
      </c>
      <c r="DI147">
        <f t="shared" si="42"/>
        <v>0</v>
      </c>
      <c r="DJ147">
        <f t="shared" si="49"/>
        <v>125.36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ROW(Source!A81)</f>
        <v>81</v>
      </c>
      <c r="B148">
        <v>90973531</v>
      </c>
      <c r="C148">
        <v>90973924</v>
      </c>
      <c r="D148">
        <v>90756832</v>
      </c>
      <c r="E148">
        <v>16101771</v>
      </c>
      <c r="F148">
        <v>1</v>
      </c>
      <c r="G148">
        <v>16101771</v>
      </c>
      <c r="H148">
        <v>3</v>
      </c>
      <c r="I148" t="s">
        <v>328</v>
      </c>
      <c r="J148" t="s">
        <v>3</v>
      </c>
      <c r="K148" t="s">
        <v>329</v>
      </c>
      <c r="L148">
        <v>1348</v>
      </c>
      <c r="N148">
        <v>1009</v>
      </c>
      <c r="O148" t="s">
        <v>158</v>
      </c>
      <c r="P148" t="s">
        <v>158</v>
      </c>
      <c r="Q148">
        <v>1000</v>
      </c>
      <c r="W148">
        <v>0</v>
      </c>
      <c r="X148">
        <v>-1698336702</v>
      </c>
      <c r="Y148">
        <f t="shared" si="43"/>
        <v>1.6000000000000001E-4</v>
      </c>
      <c r="AA148">
        <v>96930</v>
      </c>
      <c r="AB148">
        <v>0</v>
      </c>
      <c r="AC148">
        <v>0</v>
      </c>
      <c r="AD148">
        <v>0</v>
      </c>
      <c r="AE148">
        <v>96930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1.6000000000000001E-4</v>
      </c>
      <c r="AU148" t="s">
        <v>3</v>
      </c>
      <c r="AV148">
        <v>0</v>
      </c>
      <c r="AW148">
        <v>2</v>
      </c>
      <c r="AX148">
        <v>90973941</v>
      </c>
      <c r="AY148">
        <v>1</v>
      </c>
      <c r="AZ148">
        <v>0</v>
      </c>
      <c r="BA148">
        <v>139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ROUND(Y148*Source!I81,9)</f>
        <v>1.6000000000000001E-4</v>
      </c>
      <c r="CY148">
        <f t="shared" si="44"/>
        <v>96930</v>
      </c>
      <c r="CZ148">
        <f t="shared" si="45"/>
        <v>96930</v>
      </c>
      <c r="DA148">
        <f t="shared" si="46"/>
        <v>1</v>
      </c>
      <c r="DB148">
        <f t="shared" si="47"/>
        <v>15.51</v>
      </c>
      <c r="DC148">
        <f t="shared" si="48"/>
        <v>0</v>
      </c>
      <c r="DD148" t="s">
        <v>3</v>
      </c>
      <c r="DE148" t="s">
        <v>3</v>
      </c>
      <c r="DF148">
        <f t="shared" si="39"/>
        <v>15.51</v>
      </c>
      <c r="DG148">
        <f t="shared" si="40"/>
        <v>0</v>
      </c>
      <c r="DH148">
        <f t="shared" si="41"/>
        <v>0</v>
      </c>
      <c r="DI148">
        <f t="shared" si="42"/>
        <v>0</v>
      </c>
      <c r="DJ148">
        <f t="shared" si="49"/>
        <v>15.51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ROW(Source!A81)</f>
        <v>81</v>
      </c>
      <c r="B149">
        <v>90973531</v>
      </c>
      <c r="C149">
        <v>90973924</v>
      </c>
      <c r="D149">
        <v>90769402</v>
      </c>
      <c r="E149">
        <v>1</v>
      </c>
      <c r="F149">
        <v>1</v>
      </c>
      <c r="G149">
        <v>16101771</v>
      </c>
      <c r="H149">
        <v>3</v>
      </c>
      <c r="I149" t="s">
        <v>330</v>
      </c>
      <c r="J149" t="s">
        <v>331</v>
      </c>
      <c r="K149" t="s">
        <v>332</v>
      </c>
      <c r="L149">
        <v>1354</v>
      </c>
      <c r="N149">
        <v>1010</v>
      </c>
      <c r="O149" t="s">
        <v>48</v>
      </c>
      <c r="P149" t="s">
        <v>48</v>
      </c>
      <c r="Q149">
        <v>1</v>
      </c>
      <c r="W149">
        <v>0</v>
      </c>
      <c r="X149">
        <v>-675982514</v>
      </c>
      <c r="Y149">
        <f t="shared" si="43"/>
        <v>1</v>
      </c>
      <c r="AA149">
        <v>1529.15</v>
      </c>
      <c r="AB149">
        <v>0</v>
      </c>
      <c r="AC149">
        <v>0</v>
      </c>
      <c r="AD149">
        <v>0</v>
      </c>
      <c r="AE149">
        <v>1529.15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-2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1</v>
      </c>
      <c r="AU149" t="s">
        <v>3</v>
      </c>
      <c r="AV149">
        <v>0</v>
      </c>
      <c r="AW149">
        <v>2</v>
      </c>
      <c r="AX149">
        <v>90973942</v>
      </c>
      <c r="AY149">
        <v>1</v>
      </c>
      <c r="AZ149">
        <v>0</v>
      </c>
      <c r="BA149">
        <v>140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ROUND(Y149*Source!I81,9)</f>
        <v>1</v>
      </c>
      <c r="CY149">
        <f t="shared" si="44"/>
        <v>1529.15</v>
      </c>
      <c r="CZ149">
        <f t="shared" si="45"/>
        <v>1529.15</v>
      </c>
      <c r="DA149">
        <f t="shared" si="46"/>
        <v>1</v>
      </c>
      <c r="DB149">
        <f t="shared" si="47"/>
        <v>1529.15</v>
      </c>
      <c r="DC149">
        <f t="shared" si="48"/>
        <v>0</v>
      </c>
      <c r="DD149" t="s">
        <v>3</v>
      </c>
      <c r="DE149" t="s">
        <v>3</v>
      </c>
      <c r="DF149">
        <f t="shared" si="39"/>
        <v>1529.15</v>
      </c>
      <c r="DG149">
        <f t="shared" si="40"/>
        <v>0</v>
      </c>
      <c r="DH149">
        <f t="shared" si="41"/>
        <v>0</v>
      </c>
      <c r="DI149">
        <f t="shared" si="42"/>
        <v>0</v>
      </c>
      <c r="DJ149">
        <f t="shared" si="49"/>
        <v>1529.15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ROW(Source!A81)</f>
        <v>81</v>
      </c>
      <c r="B150">
        <v>90973531</v>
      </c>
      <c r="C150">
        <v>90973924</v>
      </c>
      <c r="D150">
        <v>90769403</v>
      </c>
      <c r="E150">
        <v>1</v>
      </c>
      <c r="F150">
        <v>1</v>
      </c>
      <c r="G150">
        <v>16101771</v>
      </c>
      <c r="H150">
        <v>3</v>
      </c>
      <c r="I150" t="s">
        <v>333</v>
      </c>
      <c r="J150" t="s">
        <v>334</v>
      </c>
      <c r="K150" t="s">
        <v>335</v>
      </c>
      <c r="L150">
        <v>1354</v>
      </c>
      <c r="N150">
        <v>1010</v>
      </c>
      <c r="O150" t="s">
        <v>48</v>
      </c>
      <c r="P150" t="s">
        <v>48</v>
      </c>
      <c r="Q150">
        <v>1</v>
      </c>
      <c r="W150">
        <v>0</v>
      </c>
      <c r="X150">
        <v>-1760326418</v>
      </c>
      <c r="Y150">
        <f t="shared" si="43"/>
        <v>6</v>
      </c>
      <c r="AA150">
        <v>716.02</v>
      </c>
      <c r="AB150">
        <v>0</v>
      </c>
      <c r="AC150">
        <v>0</v>
      </c>
      <c r="AD150">
        <v>0</v>
      </c>
      <c r="AE150">
        <v>716.02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-2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6</v>
      </c>
      <c r="AU150" t="s">
        <v>3</v>
      </c>
      <c r="AV150">
        <v>0</v>
      </c>
      <c r="AW150">
        <v>2</v>
      </c>
      <c r="AX150">
        <v>90973943</v>
      </c>
      <c r="AY150">
        <v>1</v>
      </c>
      <c r="AZ150">
        <v>0</v>
      </c>
      <c r="BA150">
        <v>141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ROUND(Y150*Source!I81,9)</f>
        <v>6</v>
      </c>
      <c r="CY150">
        <f t="shared" si="44"/>
        <v>716.02</v>
      </c>
      <c r="CZ150">
        <f t="shared" si="45"/>
        <v>716.02</v>
      </c>
      <c r="DA150">
        <f t="shared" si="46"/>
        <v>1</v>
      </c>
      <c r="DB150">
        <f t="shared" si="47"/>
        <v>4296.12</v>
      </c>
      <c r="DC150">
        <f t="shared" si="48"/>
        <v>0</v>
      </c>
      <c r="DD150" t="s">
        <v>3</v>
      </c>
      <c r="DE150" t="s">
        <v>3</v>
      </c>
      <c r="DF150">
        <f t="shared" si="39"/>
        <v>4296.12</v>
      </c>
      <c r="DG150">
        <f t="shared" si="40"/>
        <v>0</v>
      </c>
      <c r="DH150">
        <f t="shared" si="41"/>
        <v>0</v>
      </c>
      <c r="DI150">
        <f t="shared" si="42"/>
        <v>0</v>
      </c>
      <c r="DJ150">
        <f t="shared" si="49"/>
        <v>4296.12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ROW(Source!A81)</f>
        <v>81</v>
      </c>
      <c r="B151">
        <v>90973531</v>
      </c>
      <c r="C151">
        <v>90973924</v>
      </c>
      <c r="D151">
        <v>0</v>
      </c>
      <c r="E151">
        <v>16101771</v>
      </c>
      <c r="F151">
        <v>1</v>
      </c>
      <c r="G151">
        <v>16101771</v>
      </c>
      <c r="H151">
        <v>3</v>
      </c>
      <c r="I151" t="s">
        <v>120</v>
      </c>
      <c r="J151" t="s">
        <v>3</v>
      </c>
      <c r="K151" t="s">
        <v>121</v>
      </c>
      <c r="L151">
        <v>1371</v>
      </c>
      <c r="N151">
        <v>1013</v>
      </c>
      <c r="O151" t="s">
        <v>57</v>
      </c>
      <c r="P151" t="s">
        <v>57</v>
      </c>
      <c r="Q151">
        <v>1</v>
      </c>
      <c r="W151">
        <v>0</v>
      </c>
      <c r="X151">
        <v>-1742523515</v>
      </c>
      <c r="Y151">
        <f t="shared" si="43"/>
        <v>1</v>
      </c>
      <c r="AA151">
        <v>1663.77</v>
      </c>
      <c r="AB151">
        <v>0</v>
      </c>
      <c r="AC151">
        <v>0</v>
      </c>
      <c r="AD151">
        <v>0</v>
      </c>
      <c r="AE151">
        <v>1663.77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 t="s">
        <v>3</v>
      </c>
      <c r="AT151">
        <v>1</v>
      </c>
      <c r="AU151" t="s">
        <v>3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3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ROUND(Y151*Source!I81,9)</f>
        <v>1</v>
      </c>
      <c r="CY151">
        <f t="shared" si="44"/>
        <v>1663.77</v>
      </c>
      <c r="CZ151">
        <f t="shared" si="45"/>
        <v>1663.77</v>
      </c>
      <c r="DA151">
        <f t="shared" si="46"/>
        <v>1</v>
      </c>
      <c r="DB151">
        <f t="shared" si="47"/>
        <v>1663.77</v>
      </c>
      <c r="DC151">
        <f t="shared" si="48"/>
        <v>0</v>
      </c>
      <c r="DD151" t="s">
        <v>3</v>
      </c>
      <c r="DE151" t="s">
        <v>3</v>
      </c>
      <c r="DF151">
        <f t="shared" si="39"/>
        <v>1663.77</v>
      </c>
      <c r="DG151">
        <f t="shared" si="40"/>
        <v>0</v>
      </c>
      <c r="DH151">
        <f t="shared" si="41"/>
        <v>0</v>
      </c>
      <c r="DI151">
        <f t="shared" si="42"/>
        <v>0</v>
      </c>
      <c r="DJ151">
        <f t="shared" si="49"/>
        <v>1663.77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ROW(Source!A83)</f>
        <v>83</v>
      </c>
      <c r="B152">
        <v>90973531</v>
      </c>
      <c r="C152">
        <v>90973945</v>
      </c>
      <c r="D152">
        <v>90756819</v>
      </c>
      <c r="E152">
        <v>16101771</v>
      </c>
      <c r="F152">
        <v>1</v>
      </c>
      <c r="G152">
        <v>16101771</v>
      </c>
      <c r="H152">
        <v>1</v>
      </c>
      <c r="I152" t="s">
        <v>304</v>
      </c>
      <c r="J152" t="s">
        <v>3</v>
      </c>
      <c r="K152" t="s">
        <v>305</v>
      </c>
      <c r="L152">
        <v>1191</v>
      </c>
      <c r="N152">
        <v>1013</v>
      </c>
      <c r="O152" t="s">
        <v>306</v>
      </c>
      <c r="P152" t="s">
        <v>306</v>
      </c>
      <c r="Q152">
        <v>1</v>
      </c>
      <c r="W152">
        <v>0</v>
      </c>
      <c r="X152">
        <v>476480486</v>
      </c>
      <c r="Y152">
        <f>(AT152*1.05)</f>
        <v>1.9530000000000003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1.86</v>
      </c>
      <c r="AU152" t="s">
        <v>19</v>
      </c>
      <c r="AV152">
        <v>1</v>
      </c>
      <c r="AW152">
        <v>2</v>
      </c>
      <c r="AX152">
        <v>90973950</v>
      </c>
      <c r="AY152">
        <v>1</v>
      </c>
      <c r="AZ152">
        <v>0</v>
      </c>
      <c r="BA152">
        <v>142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U152">
        <f>ROUND(AT152*Source!I83*AH152*AL152,2)</f>
        <v>0</v>
      </c>
      <c r="CV152">
        <f>ROUND(Y152*Source!I83,9)</f>
        <v>1.9530000000000001</v>
      </c>
      <c r="CW152">
        <v>0</v>
      </c>
      <c r="CX152">
        <f>ROUND(Y152*Source!I83,9)</f>
        <v>1.9530000000000001</v>
      </c>
      <c r="CY152">
        <f>AD152</f>
        <v>0</v>
      </c>
      <c r="CZ152">
        <f>AH152</f>
        <v>0</v>
      </c>
      <c r="DA152">
        <f>AL152</f>
        <v>1</v>
      </c>
      <c r="DB152">
        <f>ROUND((ROUND(AT152*CZ152,2)*1.05),6)</f>
        <v>0</v>
      </c>
      <c r="DC152">
        <f>ROUND((ROUND(AT152*AG152,2)*1.05),6)</f>
        <v>0</v>
      </c>
      <c r="DD152" t="s">
        <v>3</v>
      </c>
      <c r="DE152" t="s">
        <v>3</v>
      </c>
      <c r="DF152">
        <f t="shared" si="39"/>
        <v>0</v>
      </c>
      <c r="DG152">
        <f t="shared" si="40"/>
        <v>0</v>
      </c>
      <c r="DH152">
        <f t="shared" si="41"/>
        <v>0</v>
      </c>
      <c r="DI152">
        <f t="shared" si="42"/>
        <v>0</v>
      </c>
      <c r="DJ152">
        <f>DI152</f>
        <v>0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ROW(Source!A83)</f>
        <v>83</v>
      </c>
      <c r="B153">
        <v>90973531</v>
      </c>
      <c r="C153">
        <v>90973945</v>
      </c>
      <c r="D153">
        <v>90758471</v>
      </c>
      <c r="E153">
        <v>1</v>
      </c>
      <c r="F153">
        <v>1</v>
      </c>
      <c r="G153">
        <v>16101771</v>
      </c>
      <c r="H153">
        <v>2</v>
      </c>
      <c r="I153" t="s">
        <v>307</v>
      </c>
      <c r="J153" t="s">
        <v>308</v>
      </c>
      <c r="K153" t="s">
        <v>309</v>
      </c>
      <c r="L153">
        <v>1368</v>
      </c>
      <c r="N153">
        <v>1011</v>
      </c>
      <c r="O153" t="s">
        <v>197</v>
      </c>
      <c r="P153" t="s">
        <v>197</v>
      </c>
      <c r="Q153">
        <v>1</v>
      </c>
      <c r="W153">
        <v>0</v>
      </c>
      <c r="X153">
        <v>-645154768</v>
      </c>
      <c r="Y153">
        <f>(AT153*1.05)</f>
        <v>0.17850000000000002</v>
      </c>
      <c r="AA153">
        <v>0</v>
      </c>
      <c r="AB153">
        <v>21.28</v>
      </c>
      <c r="AC153">
        <v>0.32</v>
      </c>
      <c r="AD153">
        <v>0</v>
      </c>
      <c r="AE153">
        <v>0</v>
      </c>
      <c r="AF153">
        <v>21.28</v>
      </c>
      <c r="AG153">
        <v>0.32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0.17</v>
      </c>
      <c r="AU153" t="s">
        <v>19</v>
      </c>
      <c r="AV153">
        <v>0</v>
      </c>
      <c r="AW153">
        <v>2</v>
      </c>
      <c r="AX153">
        <v>90973951</v>
      </c>
      <c r="AY153">
        <v>1</v>
      </c>
      <c r="AZ153">
        <v>0</v>
      </c>
      <c r="BA153">
        <v>143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f>ROUND(Y153*Source!I83*DO153,9)</f>
        <v>0</v>
      </c>
      <c r="CX153">
        <f>ROUND(Y153*Source!I83,9)</f>
        <v>0.17849999999999999</v>
      </c>
      <c r="CY153">
        <f>AB153</f>
        <v>21.28</v>
      </c>
      <c r="CZ153">
        <f>AF153</f>
        <v>21.28</v>
      </c>
      <c r="DA153">
        <f>AJ153</f>
        <v>1</v>
      </c>
      <c r="DB153">
        <f>ROUND((ROUND(AT153*CZ153,2)*1.05),6)</f>
        <v>3.8010000000000002</v>
      </c>
      <c r="DC153">
        <f>ROUND((ROUND(AT153*AG153,2)*1.05),6)</f>
        <v>5.2499999999999998E-2</v>
      </c>
      <c r="DD153" t="s">
        <v>3</v>
      </c>
      <c r="DE153" t="s">
        <v>3</v>
      </c>
      <c r="DF153">
        <f t="shared" si="39"/>
        <v>0</v>
      </c>
      <c r="DG153">
        <f t="shared" si="40"/>
        <v>3.8</v>
      </c>
      <c r="DH153">
        <f t="shared" si="41"/>
        <v>0.06</v>
      </c>
      <c r="DI153">
        <f t="shared" si="42"/>
        <v>0</v>
      </c>
      <c r="DJ153">
        <f>DG153</f>
        <v>3.8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ROW(Source!A83)</f>
        <v>83</v>
      </c>
      <c r="B154">
        <v>90973531</v>
      </c>
      <c r="C154">
        <v>90973945</v>
      </c>
      <c r="D154">
        <v>90760495</v>
      </c>
      <c r="E154">
        <v>1</v>
      </c>
      <c r="F154">
        <v>1</v>
      </c>
      <c r="G154">
        <v>16101771</v>
      </c>
      <c r="H154">
        <v>3</v>
      </c>
      <c r="I154" t="s">
        <v>310</v>
      </c>
      <c r="J154" t="s">
        <v>311</v>
      </c>
      <c r="K154" t="s">
        <v>312</v>
      </c>
      <c r="L154">
        <v>1346</v>
      </c>
      <c r="N154">
        <v>1009</v>
      </c>
      <c r="O154" t="s">
        <v>43</v>
      </c>
      <c r="P154" t="s">
        <v>43</v>
      </c>
      <c r="Q154">
        <v>1</v>
      </c>
      <c r="W154">
        <v>0</v>
      </c>
      <c r="X154">
        <v>-8545782</v>
      </c>
      <c r="Y154">
        <f>AT154</f>
        <v>0.03</v>
      </c>
      <c r="AA154">
        <v>30.5</v>
      </c>
      <c r="AB154">
        <v>0</v>
      </c>
      <c r="AC154">
        <v>0</v>
      </c>
      <c r="AD154">
        <v>0</v>
      </c>
      <c r="AE154">
        <v>30.5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0.03</v>
      </c>
      <c r="AU154" t="s">
        <v>3</v>
      </c>
      <c r="AV154">
        <v>0</v>
      </c>
      <c r="AW154">
        <v>2</v>
      </c>
      <c r="AX154">
        <v>90973952</v>
      </c>
      <c r="AY154">
        <v>1</v>
      </c>
      <c r="AZ154">
        <v>0</v>
      </c>
      <c r="BA154">
        <v>144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ROUND(Y154*Source!I83,9)</f>
        <v>0.03</v>
      </c>
      <c r="CY154">
        <f>AA154</f>
        <v>30.5</v>
      </c>
      <c r="CZ154">
        <f>AE154</f>
        <v>30.5</v>
      </c>
      <c r="DA154">
        <f>AI154</f>
        <v>1</v>
      </c>
      <c r="DB154">
        <f>ROUND(ROUND(AT154*CZ154,2),6)</f>
        <v>0.92</v>
      </c>
      <c r="DC154">
        <f>ROUND(ROUND(AT154*AG154,2),6)</f>
        <v>0</v>
      </c>
      <c r="DD154" t="s">
        <v>3</v>
      </c>
      <c r="DE154" t="s">
        <v>3</v>
      </c>
      <c r="DF154">
        <f t="shared" si="39"/>
        <v>0.92</v>
      </c>
      <c r="DG154">
        <f t="shared" si="40"/>
        <v>0</v>
      </c>
      <c r="DH154">
        <f t="shared" si="41"/>
        <v>0</v>
      </c>
      <c r="DI154">
        <f t="shared" si="42"/>
        <v>0</v>
      </c>
      <c r="DJ154">
        <f>DF154</f>
        <v>0.92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ROW(Source!A83)</f>
        <v>83</v>
      </c>
      <c r="B155">
        <v>90973531</v>
      </c>
      <c r="C155">
        <v>90973945</v>
      </c>
      <c r="D155">
        <v>0</v>
      </c>
      <c r="E155">
        <v>16101771</v>
      </c>
      <c r="F155">
        <v>1</v>
      </c>
      <c r="G155">
        <v>16101771</v>
      </c>
      <c r="H155">
        <v>3</v>
      </c>
      <c r="I155" t="s">
        <v>120</v>
      </c>
      <c r="J155" t="s">
        <v>3</v>
      </c>
      <c r="K155" t="s">
        <v>121</v>
      </c>
      <c r="L155">
        <v>1371</v>
      </c>
      <c r="N155">
        <v>1013</v>
      </c>
      <c r="O155" t="s">
        <v>57</v>
      </c>
      <c r="P155" t="s">
        <v>57</v>
      </c>
      <c r="Q155">
        <v>1</v>
      </c>
      <c r="W155">
        <v>0</v>
      </c>
      <c r="X155">
        <v>-1742523515</v>
      </c>
      <c r="Y155">
        <f>AT155</f>
        <v>1</v>
      </c>
      <c r="AA155">
        <v>1663.77</v>
      </c>
      <c r="AB155">
        <v>0</v>
      </c>
      <c r="AC155">
        <v>0</v>
      </c>
      <c r="AD155">
        <v>0</v>
      </c>
      <c r="AE155">
        <v>1663.77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 t="s">
        <v>3</v>
      </c>
      <c r="AT155">
        <v>1</v>
      </c>
      <c r="AU155" t="s">
        <v>3</v>
      </c>
      <c r="AV155">
        <v>0</v>
      </c>
      <c r="AW155">
        <v>1</v>
      </c>
      <c r="AX155">
        <v>-1</v>
      </c>
      <c r="AY155">
        <v>0</v>
      </c>
      <c r="AZ155">
        <v>0</v>
      </c>
      <c r="BA155" t="s">
        <v>3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ROUND(Y155*Source!I83,9)</f>
        <v>1</v>
      </c>
      <c r="CY155">
        <f>AA155</f>
        <v>1663.77</v>
      </c>
      <c r="CZ155">
        <f>AE155</f>
        <v>1663.77</v>
      </c>
      <c r="DA155">
        <f>AI155</f>
        <v>1</v>
      </c>
      <c r="DB155">
        <f>ROUND(ROUND(AT155*CZ155,2),6)</f>
        <v>1663.77</v>
      </c>
      <c r="DC155">
        <f>ROUND(ROUND(AT155*AG155,2),6)</f>
        <v>0</v>
      </c>
      <c r="DD155" t="s">
        <v>3</v>
      </c>
      <c r="DE155" t="s">
        <v>3</v>
      </c>
      <c r="DF155">
        <f t="shared" si="39"/>
        <v>1663.77</v>
      </c>
      <c r="DG155">
        <f t="shared" si="40"/>
        <v>0</v>
      </c>
      <c r="DH155">
        <f t="shared" si="41"/>
        <v>0</v>
      </c>
      <c r="DI155">
        <f t="shared" si="42"/>
        <v>0</v>
      </c>
      <c r="DJ155">
        <f>DF155</f>
        <v>1663.77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ROW(Source!A85)</f>
        <v>85</v>
      </c>
      <c r="B156">
        <v>90973531</v>
      </c>
      <c r="C156">
        <v>90973954</v>
      </c>
      <c r="D156">
        <v>90756819</v>
      </c>
      <c r="E156">
        <v>16101771</v>
      </c>
      <c r="F156">
        <v>1</v>
      </c>
      <c r="G156">
        <v>16101771</v>
      </c>
      <c r="H156">
        <v>1</v>
      </c>
      <c r="I156" t="s">
        <v>304</v>
      </c>
      <c r="J156" t="s">
        <v>3</v>
      </c>
      <c r="K156" t="s">
        <v>305</v>
      </c>
      <c r="L156">
        <v>1191</v>
      </c>
      <c r="N156">
        <v>1013</v>
      </c>
      <c r="O156" t="s">
        <v>306</v>
      </c>
      <c r="P156" t="s">
        <v>306</v>
      </c>
      <c r="Q156">
        <v>1</v>
      </c>
      <c r="W156">
        <v>0</v>
      </c>
      <c r="X156">
        <v>476480486</v>
      </c>
      <c r="Y156">
        <f>(AT156*1.05)</f>
        <v>0.96600000000000008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0.92</v>
      </c>
      <c r="AU156" t="s">
        <v>19</v>
      </c>
      <c r="AV156">
        <v>1</v>
      </c>
      <c r="AW156">
        <v>2</v>
      </c>
      <c r="AX156">
        <v>90973957</v>
      </c>
      <c r="AY156">
        <v>1</v>
      </c>
      <c r="AZ156">
        <v>0</v>
      </c>
      <c r="BA156">
        <v>145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U156">
        <f>ROUND(AT156*Source!I85*AH156*AL156,2)</f>
        <v>0</v>
      </c>
      <c r="CV156">
        <f>ROUND(Y156*Source!I85,9)</f>
        <v>0.96599999999999997</v>
      </c>
      <c r="CW156">
        <v>0</v>
      </c>
      <c r="CX156">
        <f>ROUND(Y156*Source!I85,9)</f>
        <v>0.96599999999999997</v>
      </c>
      <c r="CY156">
        <f>AD156</f>
        <v>0</v>
      </c>
      <c r="CZ156">
        <f>AH156</f>
        <v>0</v>
      </c>
      <c r="DA156">
        <f>AL156</f>
        <v>1</v>
      </c>
      <c r="DB156">
        <f>ROUND((ROUND(AT156*CZ156,2)*1.05),6)</f>
        <v>0</v>
      </c>
      <c r="DC156">
        <f>ROUND((ROUND(AT156*AG156,2)*1.05),6)</f>
        <v>0</v>
      </c>
      <c r="DD156" t="s">
        <v>3</v>
      </c>
      <c r="DE156" t="s">
        <v>3</v>
      </c>
      <c r="DF156">
        <f t="shared" si="39"/>
        <v>0</v>
      </c>
      <c r="DG156">
        <f t="shared" si="40"/>
        <v>0</v>
      </c>
      <c r="DH156">
        <f t="shared" si="41"/>
        <v>0</v>
      </c>
      <c r="DI156">
        <f t="shared" si="42"/>
        <v>0</v>
      </c>
      <c r="DJ156">
        <f>DI156</f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ROW(Source!A85)</f>
        <v>85</v>
      </c>
      <c r="B157">
        <v>90973531</v>
      </c>
      <c r="C157">
        <v>90973954</v>
      </c>
      <c r="D157">
        <v>90760495</v>
      </c>
      <c r="E157">
        <v>1</v>
      </c>
      <c r="F157">
        <v>1</v>
      </c>
      <c r="G157">
        <v>16101771</v>
      </c>
      <c r="H157">
        <v>3</v>
      </c>
      <c r="I157" t="s">
        <v>310</v>
      </c>
      <c r="J157" t="s">
        <v>311</v>
      </c>
      <c r="K157" t="s">
        <v>312</v>
      </c>
      <c r="L157">
        <v>1346</v>
      </c>
      <c r="N157">
        <v>1009</v>
      </c>
      <c r="O157" t="s">
        <v>43</v>
      </c>
      <c r="P157" t="s">
        <v>43</v>
      </c>
      <c r="Q157">
        <v>1</v>
      </c>
      <c r="W157">
        <v>0</v>
      </c>
      <c r="X157">
        <v>-8545782</v>
      </c>
      <c r="Y157">
        <f>AT157</f>
        <v>0.02</v>
      </c>
      <c r="AA157">
        <v>30.5</v>
      </c>
      <c r="AB157">
        <v>0</v>
      </c>
      <c r="AC157">
        <v>0</v>
      </c>
      <c r="AD157">
        <v>0</v>
      </c>
      <c r="AE157">
        <v>30.5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0.02</v>
      </c>
      <c r="AU157" t="s">
        <v>3</v>
      </c>
      <c r="AV157">
        <v>0</v>
      </c>
      <c r="AW157">
        <v>2</v>
      </c>
      <c r="AX157">
        <v>90973958</v>
      </c>
      <c r="AY157">
        <v>1</v>
      </c>
      <c r="AZ157">
        <v>0</v>
      </c>
      <c r="BA157">
        <v>146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ROUND(Y157*Source!I85,9)</f>
        <v>0.02</v>
      </c>
      <c r="CY157">
        <f>AA157</f>
        <v>30.5</v>
      </c>
      <c r="CZ157">
        <f>AE157</f>
        <v>30.5</v>
      </c>
      <c r="DA157">
        <f>AI157</f>
        <v>1</v>
      </c>
      <c r="DB157">
        <f>ROUND(ROUND(AT157*CZ157,2),6)</f>
        <v>0.61</v>
      </c>
      <c r="DC157">
        <f>ROUND(ROUND(AT157*AG157,2),6)</f>
        <v>0</v>
      </c>
      <c r="DD157" t="s">
        <v>3</v>
      </c>
      <c r="DE157" t="s">
        <v>3</v>
      </c>
      <c r="DF157">
        <f t="shared" si="39"/>
        <v>0.61</v>
      </c>
      <c r="DG157">
        <f t="shared" si="40"/>
        <v>0</v>
      </c>
      <c r="DH157">
        <f t="shared" si="41"/>
        <v>0</v>
      </c>
      <c r="DI157">
        <f t="shared" si="42"/>
        <v>0</v>
      </c>
      <c r="DJ157">
        <f>DF157</f>
        <v>0.61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ROW(Source!A86)</f>
        <v>86</v>
      </c>
      <c r="B158">
        <v>90973531</v>
      </c>
      <c r="C158">
        <v>90973959</v>
      </c>
      <c r="D158">
        <v>90756819</v>
      </c>
      <c r="E158">
        <v>16101771</v>
      </c>
      <c r="F158">
        <v>1</v>
      </c>
      <c r="G158">
        <v>16101771</v>
      </c>
      <c r="H158">
        <v>1</v>
      </c>
      <c r="I158" t="s">
        <v>304</v>
      </c>
      <c r="J158" t="s">
        <v>3</v>
      </c>
      <c r="K158" t="s">
        <v>305</v>
      </c>
      <c r="L158">
        <v>1191</v>
      </c>
      <c r="N158">
        <v>1013</v>
      </c>
      <c r="O158" t="s">
        <v>306</v>
      </c>
      <c r="P158" t="s">
        <v>306</v>
      </c>
      <c r="Q158">
        <v>1</v>
      </c>
      <c r="W158">
        <v>0</v>
      </c>
      <c r="X158">
        <v>476480486</v>
      </c>
      <c r="Y158">
        <f>(AT158*0.2)</f>
        <v>3.1560000000000001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15.78</v>
      </c>
      <c r="AU158" t="s">
        <v>151</v>
      </c>
      <c r="AV158">
        <v>1</v>
      </c>
      <c r="AW158">
        <v>2</v>
      </c>
      <c r="AX158">
        <v>90973969</v>
      </c>
      <c r="AY158">
        <v>1</v>
      </c>
      <c r="AZ158">
        <v>0</v>
      </c>
      <c r="BA158">
        <v>147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U158">
        <f>ROUND(AT158*Source!I86*AH158*AL158,2)</f>
        <v>0</v>
      </c>
      <c r="CV158">
        <f>ROUND(Y158*Source!I86,9)</f>
        <v>3.1560000000000001</v>
      </c>
      <c r="CW158">
        <v>0</v>
      </c>
      <c r="CX158">
        <f>ROUND(Y158*Source!I86,9)</f>
        <v>3.1560000000000001</v>
      </c>
      <c r="CY158">
        <f>AD158</f>
        <v>0</v>
      </c>
      <c r="CZ158">
        <f>AH158</f>
        <v>0</v>
      </c>
      <c r="DA158">
        <f>AL158</f>
        <v>1</v>
      </c>
      <c r="DB158">
        <f>ROUND((ROUND(AT158*CZ158,2)*0.2),6)</f>
        <v>0</v>
      </c>
      <c r="DC158">
        <f>ROUND((ROUND(AT158*AG158,2)*0.2),6)</f>
        <v>0</v>
      </c>
      <c r="DD158" t="s">
        <v>3</v>
      </c>
      <c r="DE158" t="s">
        <v>3</v>
      </c>
      <c r="DF158">
        <f t="shared" si="39"/>
        <v>0</v>
      </c>
      <c r="DG158">
        <f t="shared" si="40"/>
        <v>0</v>
      </c>
      <c r="DH158">
        <f t="shared" si="41"/>
        <v>0</v>
      </c>
      <c r="DI158">
        <f t="shared" si="42"/>
        <v>0</v>
      </c>
      <c r="DJ158">
        <f>DI158</f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ROW(Source!A86)</f>
        <v>86</v>
      </c>
      <c r="B159">
        <v>90973531</v>
      </c>
      <c r="C159">
        <v>90973959</v>
      </c>
      <c r="D159">
        <v>90758688</v>
      </c>
      <c r="E159">
        <v>1</v>
      </c>
      <c r="F159">
        <v>1</v>
      </c>
      <c r="G159">
        <v>16101771</v>
      </c>
      <c r="H159">
        <v>2</v>
      </c>
      <c r="I159" t="s">
        <v>362</v>
      </c>
      <c r="J159" t="s">
        <v>363</v>
      </c>
      <c r="K159" t="s">
        <v>364</v>
      </c>
      <c r="L159">
        <v>1368</v>
      </c>
      <c r="N159">
        <v>1011</v>
      </c>
      <c r="O159" t="s">
        <v>197</v>
      </c>
      <c r="P159" t="s">
        <v>197</v>
      </c>
      <c r="Q159">
        <v>1</v>
      </c>
      <c r="W159">
        <v>0</v>
      </c>
      <c r="X159">
        <v>-2068197441</v>
      </c>
      <c r="Y159">
        <f>(AT159*0.2)</f>
        <v>7.6000000000000012E-2</v>
      </c>
      <c r="AA159">
        <v>0</v>
      </c>
      <c r="AB159">
        <v>11.36</v>
      </c>
      <c r="AC159">
        <v>0.08</v>
      </c>
      <c r="AD159">
        <v>0</v>
      </c>
      <c r="AE159">
        <v>0</v>
      </c>
      <c r="AF159">
        <v>11.36</v>
      </c>
      <c r="AG159">
        <v>0.08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0.38</v>
      </c>
      <c r="AU159" t="s">
        <v>151</v>
      </c>
      <c r="AV159">
        <v>0</v>
      </c>
      <c r="AW159">
        <v>2</v>
      </c>
      <c r="AX159">
        <v>90973970</v>
      </c>
      <c r="AY159">
        <v>1</v>
      </c>
      <c r="AZ159">
        <v>0</v>
      </c>
      <c r="BA159">
        <v>148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f>ROUND(Y159*Source!I86*DO159,9)</f>
        <v>0</v>
      </c>
      <c r="CX159">
        <f>ROUND(Y159*Source!I86,9)</f>
        <v>7.5999999999999998E-2</v>
      </c>
      <c r="CY159">
        <f>AB159</f>
        <v>11.36</v>
      </c>
      <c r="CZ159">
        <f>AF159</f>
        <v>11.36</v>
      </c>
      <c r="DA159">
        <f>AJ159</f>
        <v>1</v>
      </c>
      <c r="DB159">
        <f>ROUND((ROUND(AT159*CZ159,2)*0.2),6)</f>
        <v>0.86399999999999999</v>
      </c>
      <c r="DC159">
        <f>ROUND((ROUND(AT159*AG159,2)*0.2),6)</f>
        <v>6.0000000000000001E-3</v>
      </c>
      <c r="DD159" t="s">
        <v>3</v>
      </c>
      <c r="DE159" t="s">
        <v>3</v>
      </c>
      <c r="DF159">
        <f t="shared" si="39"/>
        <v>0</v>
      </c>
      <c r="DG159">
        <f t="shared" si="40"/>
        <v>0.86</v>
      </c>
      <c r="DH159">
        <f t="shared" si="41"/>
        <v>0.01</v>
      </c>
      <c r="DI159">
        <f t="shared" si="42"/>
        <v>0</v>
      </c>
      <c r="DJ159">
        <f>DG159</f>
        <v>0.86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ROW(Source!A86)</f>
        <v>86</v>
      </c>
      <c r="B160">
        <v>90973531</v>
      </c>
      <c r="C160">
        <v>90973959</v>
      </c>
      <c r="D160">
        <v>90758653</v>
      </c>
      <c r="E160">
        <v>1</v>
      </c>
      <c r="F160">
        <v>1</v>
      </c>
      <c r="G160">
        <v>16101771</v>
      </c>
      <c r="H160">
        <v>2</v>
      </c>
      <c r="I160" t="s">
        <v>365</v>
      </c>
      <c r="J160" t="s">
        <v>366</v>
      </c>
      <c r="K160" t="s">
        <v>367</v>
      </c>
      <c r="L160">
        <v>1368</v>
      </c>
      <c r="N160">
        <v>1011</v>
      </c>
      <c r="O160" t="s">
        <v>197</v>
      </c>
      <c r="P160" t="s">
        <v>197</v>
      </c>
      <c r="Q160">
        <v>1</v>
      </c>
      <c r="W160">
        <v>0</v>
      </c>
      <c r="X160">
        <v>1504341525</v>
      </c>
      <c r="Y160">
        <f>(AT160*0.2)</f>
        <v>3.8000000000000006E-2</v>
      </c>
      <c r="AA160">
        <v>0</v>
      </c>
      <c r="AB160">
        <v>11.33</v>
      </c>
      <c r="AC160">
        <v>7.0000000000000007E-2</v>
      </c>
      <c r="AD160">
        <v>0</v>
      </c>
      <c r="AE160">
        <v>0</v>
      </c>
      <c r="AF160">
        <v>11.33</v>
      </c>
      <c r="AG160">
        <v>7.0000000000000007E-2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0.19</v>
      </c>
      <c r="AU160" t="s">
        <v>151</v>
      </c>
      <c r="AV160">
        <v>0</v>
      </c>
      <c r="AW160">
        <v>2</v>
      </c>
      <c r="AX160">
        <v>90973971</v>
      </c>
      <c r="AY160">
        <v>1</v>
      </c>
      <c r="AZ160">
        <v>0</v>
      </c>
      <c r="BA160">
        <v>149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f>ROUND(Y160*Source!I86*DO160,9)</f>
        <v>0</v>
      </c>
      <c r="CX160">
        <f>ROUND(Y160*Source!I86,9)</f>
        <v>3.7999999999999999E-2</v>
      </c>
      <c r="CY160">
        <f>AB160</f>
        <v>11.33</v>
      </c>
      <c r="CZ160">
        <f>AF160</f>
        <v>11.33</v>
      </c>
      <c r="DA160">
        <f>AJ160</f>
        <v>1</v>
      </c>
      <c r="DB160">
        <f>ROUND((ROUND(AT160*CZ160,2)*0.2),6)</f>
        <v>0.43</v>
      </c>
      <c r="DC160">
        <f>ROUND((ROUND(AT160*AG160,2)*0.2),6)</f>
        <v>2E-3</v>
      </c>
      <c r="DD160" t="s">
        <v>3</v>
      </c>
      <c r="DE160" t="s">
        <v>3</v>
      </c>
      <c r="DF160">
        <f t="shared" si="39"/>
        <v>0</v>
      </c>
      <c r="DG160">
        <f t="shared" si="40"/>
        <v>0.43</v>
      </c>
      <c r="DH160">
        <f t="shared" si="41"/>
        <v>0</v>
      </c>
      <c r="DI160">
        <f t="shared" si="42"/>
        <v>0</v>
      </c>
      <c r="DJ160">
        <f>DG160</f>
        <v>0.43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ROW(Source!A86)</f>
        <v>86</v>
      </c>
      <c r="B161">
        <v>90973531</v>
      </c>
      <c r="C161">
        <v>90973959</v>
      </c>
      <c r="D161">
        <v>90757968</v>
      </c>
      <c r="E161">
        <v>1</v>
      </c>
      <c r="F161">
        <v>1</v>
      </c>
      <c r="G161">
        <v>16101771</v>
      </c>
      <c r="H161">
        <v>2</v>
      </c>
      <c r="I161" t="s">
        <v>368</v>
      </c>
      <c r="J161" t="s">
        <v>369</v>
      </c>
      <c r="K161" t="s">
        <v>370</v>
      </c>
      <c r="L161">
        <v>1368</v>
      </c>
      <c r="N161">
        <v>1011</v>
      </c>
      <c r="O161" t="s">
        <v>197</v>
      </c>
      <c r="P161" t="s">
        <v>197</v>
      </c>
      <c r="Q161">
        <v>1</v>
      </c>
      <c r="W161">
        <v>0</v>
      </c>
      <c r="X161">
        <v>-1164830236</v>
      </c>
      <c r="Y161">
        <f>(AT161*0.2)</f>
        <v>4.2000000000000003E-2</v>
      </c>
      <c r="AA161">
        <v>0</v>
      </c>
      <c r="AB161">
        <v>4.08</v>
      </c>
      <c r="AC161">
        <v>0.01</v>
      </c>
      <c r="AD161">
        <v>0</v>
      </c>
      <c r="AE161">
        <v>0</v>
      </c>
      <c r="AF161">
        <v>4.08</v>
      </c>
      <c r="AG161">
        <v>0.01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0.21</v>
      </c>
      <c r="AU161" t="s">
        <v>151</v>
      </c>
      <c r="AV161">
        <v>0</v>
      </c>
      <c r="AW161">
        <v>2</v>
      </c>
      <c r="AX161">
        <v>90973972</v>
      </c>
      <c r="AY161">
        <v>1</v>
      </c>
      <c r="AZ161">
        <v>0</v>
      </c>
      <c r="BA161">
        <v>150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f>ROUND(Y161*Source!I86*DO161,9)</f>
        <v>0</v>
      </c>
      <c r="CX161">
        <f>ROUND(Y161*Source!I86,9)</f>
        <v>4.2000000000000003E-2</v>
      </c>
      <c r="CY161">
        <f>AB161</f>
        <v>4.08</v>
      </c>
      <c r="CZ161">
        <f>AF161</f>
        <v>4.08</v>
      </c>
      <c r="DA161">
        <f>AJ161</f>
        <v>1</v>
      </c>
      <c r="DB161">
        <f>ROUND((ROUND(AT161*CZ161,2)*0.2),6)</f>
        <v>0.17199999999999999</v>
      </c>
      <c r="DC161">
        <f>ROUND((ROUND(AT161*AG161,2)*0.2),6)</f>
        <v>0</v>
      </c>
      <c r="DD161" t="s">
        <v>3</v>
      </c>
      <c r="DE161" t="s">
        <v>3</v>
      </c>
      <c r="DF161">
        <f t="shared" si="39"/>
        <v>0</v>
      </c>
      <c r="DG161">
        <f t="shared" si="40"/>
        <v>0.17</v>
      </c>
      <c r="DH161">
        <f t="shared" si="41"/>
        <v>0</v>
      </c>
      <c r="DI161">
        <f t="shared" si="42"/>
        <v>0</v>
      </c>
      <c r="DJ161">
        <f>DG161</f>
        <v>0.17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ROW(Source!A86)</f>
        <v>86</v>
      </c>
      <c r="B162">
        <v>90973531</v>
      </c>
      <c r="C162">
        <v>90973959</v>
      </c>
      <c r="D162">
        <v>90757195</v>
      </c>
      <c r="E162">
        <v>16101771</v>
      </c>
      <c r="F162">
        <v>1</v>
      </c>
      <c r="G162">
        <v>16101771</v>
      </c>
      <c r="H162">
        <v>3</v>
      </c>
      <c r="I162" t="s">
        <v>371</v>
      </c>
      <c r="J162" t="s">
        <v>3</v>
      </c>
      <c r="K162" t="s">
        <v>372</v>
      </c>
      <c r="L162">
        <v>1346</v>
      </c>
      <c r="N162">
        <v>1009</v>
      </c>
      <c r="O162" t="s">
        <v>43</v>
      </c>
      <c r="P162" t="s">
        <v>43</v>
      </c>
      <c r="Q162">
        <v>1</v>
      </c>
      <c r="W162">
        <v>0</v>
      </c>
      <c r="X162">
        <v>1515502647</v>
      </c>
      <c r="Y162">
        <f>(AT162*0)</f>
        <v>0</v>
      </c>
      <c r="AA162">
        <v>216.32</v>
      </c>
      <c r="AB162">
        <v>0</v>
      </c>
      <c r="AC162">
        <v>0</v>
      </c>
      <c r="AD162">
        <v>0</v>
      </c>
      <c r="AE162">
        <v>216.31961999999999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0.8</v>
      </c>
      <c r="AU162" t="s">
        <v>150</v>
      </c>
      <c r="AV162">
        <v>0</v>
      </c>
      <c r="AW162">
        <v>2</v>
      </c>
      <c r="AX162">
        <v>90973973</v>
      </c>
      <c r="AY162">
        <v>1</v>
      </c>
      <c r="AZ162">
        <v>0</v>
      </c>
      <c r="BA162">
        <v>151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ROUND(Y162*Source!I86,9)</f>
        <v>0</v>
      </c>
      <c r="CY162">
        <f>AA162</f>
        <v>216.32</v>
      </c>
      <c r="CZ162">
        <f>AE162</f>
        <v>216.31961999999999</v>
      </c>
      <c r="DA162">
        <f>AI162</f>
        <v>1</v>
      </c>
      <c r="DB162">
        <f>ROUND((ROUND(AT162*CZ162,2)*0),6)</f>
        <v>0</v>
      </c>
      <c r="DC162">
        <f>ROUND((ROUND(AT162*AG162,2)*0),6)</f>
        <v>0</v>
      </c>
      <c r="DD162" t="s">
        <v>3</v>
      </c>
      <c r="DE162" t="s">
        <v>3</v>
      </c>
      <c r="DF162">
        <f t="shared" si="39"/>
        <v>0</v>
      </c>
      <c r="DG162">
        <f t="shared" si="40"/>
        <v>0</v>
      </c>
      <c r="DH162">
        <f t="shared" si="41"/>
        <v>0</v>
      </c>
      <c r="DI162">
        <f t="shared" si="42"/>
        <v>0</v>
      </c>
      <c r="DJ162">
        <f>DF162</f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ROW(Source!A86)</f>
        <v>86</v>
      </c>
      <c r="B163">
        <v>90973531</v>
      </c>
      <c r="C163">
        <v>90973959</v>
      </c>
      <c r="D163">
        <v>90759927</v>
      </c>
      <c r="E163">
        <v>1</v>
      </c>
      <c r="F163">
        <v>1</v>
      </c>
      <c r="G163">
        <v>16101771</v>
      </c>
      <c r="H163">
        <v>3</v>
      </c>
      <c r="I163" t="s">
        <v>373</v>
      </c>
      <c r="J163" t="s">
        <v>374</v>
      </c>
      <c r="K163" t="s">
        <v>375</v>
      </c>
      <c r="L163">
        <v>1354</v>
      </c>
      <c r="N163">
        <v>1010</v>
      </c>
      <c r="O163" t="s">
        <v>48</v>
      </c>
      <c r="P163" t="s">
        <v>48</v>
      </c>
      <c r="Q163">
        <v>1</v>
      </c>
      <c r="W163">
        <v>0</v>
      </c>
      <c r="X163">
        <v>1233204932</v>
      </c>
      <c r="Y163">
        <f>(AT163*0)</f>
        <v>0</v>
      </c>
      <c r="AA163">
        <v>1.08</v>
      </c>
      <c r="AB163">
        <v>0</v>
      </c>
      <c r="AC163">
        <v>0</v>
      </c>
      <c r="AD163">
        <v>0</v>
      </c>
      <c r="AE163">
        <v>1.08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4</v>
      </c>
      <c r="AU163" t="s">
        <v>150</v>
      </c>
      <c r="AV163">
        <v>0</v>
      </c>
      <c r="AW163">
        <v>2</v>
      </c>
      <c r="AX163">
        <v>90973974</v>
      </c>
      <c r="AY163">
        <v>1</v>
      </c>
      <c r="AZ163">
        <v>0</v>
      </c>
      <c r="BA163">
        <v>152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ROUND(Y163*Source!I86,9)</f>
        <v>0</v>
      </c>
      <c r="CY163">
        <f>AA163</f>
        <v>1.08</v>
      </c>
      <c r="CZ163">
        <f>AE163</f>
        <v>1.08</v>
      </c>
      <c r="DA163">
        <f>AI163</f>
        <v>1</v>
      </c>
      <c r="DB163">
        <f>ROUND((ROUND(AT163*CZ163,2)*0),6)</f>
        <v>0</v>
      </c>
      <c r="DC163">
        <f>ROUND((ROUND(AT163*AG163,2)*0),6)</f>
        <v>0</v>
      </c>
      <c r="DD163" t="s">
        <v>3</v>
      </c>
      <c r="DE163" t="s">
        <v>3</v>
      </c>
      <c r="DF163">
        <f t="shared" si="39"/>
        <v>0</v>
      </c>
      <c r="DG163">
        <f t="shared" si="40"/>
        <v>0</v>
      </c>
      <c r="DH163">
        <f t="shared" si="41"/>
        <v>0</v>
      </c>
      <c r="DI163">
        <f t="shared" si="42"/>
        <v>0</v>
      </c>
      <c r="DJ163">
        <f>DF163</f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ROW(Source!A86)</f>
        <v>86</v>
      </c>
      <c r="B164">
        <v>90973531</v>
      </c>
      <c r="C164">
        <v>90973959</v>
      </c>
      <c r="D164">
        <v>90760812</v>
      </c>
      <c r="E164">
        <v>1</v>
      </c>
      <c r="F164">
        <v>1</v>
      </c>
      <c r="G164">
        <v>16101771</v>
      </c>
      <c r="H164">
        <v>3</v>
      </c>
      <c r="I164" t="s">
        <v>376</v>
      </c>
      <c r="J164" t="s">
        <v>377</v>
      </c>
      <c r="K164" t="s">
        <v>378</v>
      </c>
      <c r="L164">
        <v>1354</v>
      </c>
      <c r="N164">
        <v>1010</v>
      </c>
      <c r="O164" t="s">
        <v>48</v>
      </c>
      <c r="P164" t="s">
        <v>48</v>
      </c>
      <c r="Q164">
        <v>1</v>
      </c>
      <c r="W164">
        <v>0</v>
      </c>
      <c r="X164">
        <v>769664125</v>
      </c>
      <c r="Y164">
        <f>(AT164*0)</f>
        <v>0</v>
      </c>
      <c r="AA164">
        <v>29.57</v>
      </c>
      <c r="AB164">
        <v>0</v>
      </c>
      <c r="AC164">
        <v>0</v>
      </c>
      <c r="AD164">
        <v>0</v>
      </c>
      <c r="AE164">
        <v>29.57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1</v>
      </c>
      <c r="AU164" t="s">
        <v>150</v>
      </c>
      <c r="AV164">
        <v>0</v>
      </c>
      <c r="AW164">
        <v>2</v>
      </c>
      <c r="AX164">
        <v>90973975</v>
      </c>
      <c r="AY164">
        <v>1</v>
      </c>
      <c r="AZ164">
        <v>0</v>
      </c>
      <c r="BA164">
        <v>153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ROUND(Y164*Source!I86,9)</f>
        <v>0</v>
      </c>
      <c r="CY164">
        <f>AA164</f>
        <v>29.57</v>
      </c>
      <c r="CZ164">
        <f>AE164</f>
        <v>29.57</v>
      </c>
      <c r="DA164">
        <f>AI164</f>
        <v>1</v>
      </c>
      <c r="DB164">
        <f>ROUND((ROUND(AT164*CZ164,2)*0),6)</f>
        <v>0</v>
      </c>
      <c r="DC164">
        <f>ROUND((ROUND(AT164*AG164,2)*0),6)</f>
        <v>0</v>
      </c>
      <c r="DD164" t="s">
        <v>3</v>
      </c>
      <c r="DE164" t="s">
        <v>3</v>
      </c>
      <c r="DF164">
        <f t="shared" si="39"/>
        <v>0</v>
      </c>
      <c r="DG164">
        <f t="shared" si="40"/>
        <v>0</v>
      </c>
      <c r="DH164">
        <f t="shared" si="41"/>
        <v>0</v>
      </c>
      <c r="DI164">
        <f t="shared" si="42"/>
        <v>0</v>
      </c>
      <c r="DJ164">
        <f>DF164</f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ROW(Source!A86)</f>
        <v>86</v>
      </c>
      <c r="B165">
        <v>90973531</v>
      </c>
      <c r="C165">
        <v>90973959</v>
      </c>
      <c r="D165">
        <v>90760892</v>
      </c>
      <c r="E165">
        <v>1</v>
      </c>
      <c r="F165">
        <v>1</v>
      </c>
      <c r="G165">
        <v>16101771</v>
      </c>
      <c r="H165">
        <v>3</v>
      </c>
      <c r="I165" t="s">
        <v>379</v>
      </c>
      <c r="J165" t="s">
        <v>380</v>
      </c>
      <c r="K165" t="s">
        <v>381</v>
      </c>
      <c r="L165">
        <v>1296</v>
      </c>
      <c r="N165">
        <v>1002</v>
      </c>
      <c r="O165" t="s">
        <v>361</v>
      </c>
      <c r="P165" t="s">
        <v>361</v>
      </c>
      <c r="Q165">
        <v>1</v>
      </c>
      <c r="W165">
        <v>0</v>
      </c>
      <c r="X165">
        <v>1274189804</v>
      </c>
      <c r="Y165">
        <f>(AT165*0)</f>
        <v>0</v>
      </c>
      <c r="AA165">
        <v>292.51</v>
      </c>
      <c r="AB165">
        <v>0</v>
      </c>
      <c r="AC165">
        <v>0</v>
      </c>
      <c r="AD165">
        <v>0</v>
      </c>
      <c r="AE165">
        <v>292.51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0.75</v>
      </c>
      <c r="AU165" t="s">
        <v>150</v>
      </c>
      <c r="AV165">
        <v>0</v>
      </c>
      <c r="AW165">
        <v>2</v>
      </c>
      <c r="AX165">
        <v>90973976</v>
      </c>
      <c r="AY165">
        <v>1</v>
      </c>
      <c r="AZ165">
        <v>0</v>
      </c>
      <c r="BA165">
        <v>154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ROUND(Y165*Source!I86,9)</f>
        <v>0</v>
      </c>
      <c r="CY165">
        <f>AA165</f>
        <v>292.51</v>
      </c>
      <c r="CZ165">
        <f>AE165</f>
        <v>292.51</v>
      </c>
      <c r="DA165">
        <f>AI165</f>
        <v>1</v>
      </c>
      <c r="DB165">
        <f>ROUND((ROUND(AT165*CZ165,2)*0),6)</f>
        <v>0</v>
      </c>
      <c r="DC165">
        <f>ROUND((ROUND(AT165*AG165,2)*0),6)</f>
        <v>0</v>
      </c>
      <c r="DD165" t="s">
        <v>3</v>
      </c>
      <c r="DE165" t="s">
        <v>3</v>
      </c>
      <c r="DF165">
        <f t="shared" si="39"/>
        <v>0</v>
      </c>
      <c r="DG165">
        <f t="shared" si="40"/>
        <v>0</v>
      </c>
      <c r="DH165">
        <f t="shared" si="41"/>
        <v>0</v>
      </c>
      <c r="DI165">
        <f t="shared" si="42"/>
        <v>0</v>
      </c>
      <c r="DJ165">
        <f>DF165</f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ROW(Source!A86)</f>
        <v>86</v>
      </c>
      <c r="B166">
        <v>90973531</v>
      </c>
      <c r="C166">
        <v>90973959</v>
      </c>
      <c r="D166">
        <v>90760971</v>
      </c>
      <c r="E166">
        <v>1</v>
      </c>
      <c r="F166">
        <v>1</v>
      </c>
      <c r="G166">
        <v>16101771</v>
      </c>
      <c r="H166">
        <v>3</v>
      </c>
      <c r="I166" t="s">
        <v>382</v>
      </c>
      <c r="J166" t="s">
        <v>383</v>
      </c>
      <c r="K166" t="s">
        <v>384</v>
      </c>
      <c r="L166">
        <v>1346</v>
      </c>
      <c r="N166">
        <v>1009</v>
      </c>
      <c r="O166" t="s">
        <v>43</v>
      </c>
      <c r="P166" t="s">
        <v>43</v>
      </c>
      <c r="Q166">
        <v>1</v>
      </c>
      <c r="W166">
        <v>0</v>
      </c>
      <c r="X166">
        <v>-78023017</v>
      </c>
      <c r="Y166">
        <f>(AT166*0)</f>
        <v>0</v>
      </c>
      <c r="AA166">
        <v>312.77999999999997</v>
      </c>
      <c r="AB166">
        <v>0</v>
      </c>
      <c r="AC166">
        <v>0</v>
      </c>
      <c r="AD166">
        <v>0</v>
      </c>
      <c r="AE166">
        <v>312.77999999999997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-2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0.8</v>
      </c>
      <c r="AU166" t="s">
        <v>150</v>
      </c>
      <c r="AV166">
        <v>0</v>
      </c>
      <c r="AW166">
        <v>2</v>
      </c>
      <c r="AX166">
        <v>90973977</v>
      </c>
      <c r="AY166">
        <v>1</v>
      </c>
      <c r="AZ166">
        <v>0</v>
      </c>
      <c r="BA166">
        <v>155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ROUND(Y166*Source!I86,9)</f>
        <v>0</v>
      </c>
      <c r="CY166">
        <f>AA166</f>
        <v>312.77999999999997</v>
      </c>
      <c r="CZ166">
        <f>AE166</f>
        <v>312.77999999999997</v>
      </c>
      <c r="DA166">
        <f>AI166</f>
        <v>1</v>
      </c>
      <c r="DB166">
        <f>ROUND((ROUND(AT166*CZ166,2)*0),6)</f>
        <v>0</v>
      </c>
      <c r="DC166">
        <f>ROUND((ROUND(AT166*AG166,2)*0),6)</f>
        <v>0</v>
      </c>
      <c r="DD166" t="s">
        <v>3</v>
      </c>
      <c r="DE166" t="s">
        <v>3</v>
      </c>
      <c r="DF166">
        <f t="shared" si="39"/>
        <v>0</v>
      </c>
      <c r="DG166">
        <f t="shared" si="40"/>
        <v>0</v>
      </c>
      <c r="DH166">
        <f t="shared" si="41"/>
        <v>0</v>
      </c>
      <c r="DI166">
        <f t="shared" si="42"/>
        <v>0</v>
      </c>
      <c r="DJ166">
        <f>DF166</f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ROW(Source!A87)</f>
        <v>87</v>
      </c>
      <c r="B167">
        <v>90973531</v>
      </c>
      <c r="C167">
        <v>90973979</v>
      </c>
      <c r="D167">
        <v>90756819</v>
      </c>
      <c r="E167">
        <v>16101771</v>
      </c>
      <c r="F167">
        <v>1</v>
      </c>
      <c r="G167">
        <v>16101771</v>
      </c>
      <c r="H167">
        <v>1</v>
      </c>
      <c r="I167" t="s">
        <v>304</v>
      </c>
      <c r="J167" t="s">
        <v>3</v>
      </c>
      <c r="K167" t="s">
        <v>305</v>
      </c>
      <c r="L167">
        <v>1191</v>
      </c>
      <c r="N167">
        <v>1013</v>
      </c>
      <c r="O167" t="s">
        <v>306</v>
      </c>
      <c r="P167" t="s">
        <v>306</v>
      </c>
      <c r="Q167">
        <v>1</v>
      </c>
      <c r="W167">
        <v>0</v>
      </c>
      <c r="X167">
        <v>476480486</v>
      </c>
      <c r="Y167">
        <f>(AT167*1.05)</f>
        <v>16.568999999999999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-2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15.78</v>
      </c>
      <c r="AU167" t="s">
        <v>19</v>
      </c>
      <c r="AV167">
        <v>1</v>
      </c>
      <c r="AW167">
        <v>2</v>
      </c>
      <c r="AX167">
        <v>90973989</v>
      </c>
      <c r="AY167">
        <v>1</v>
      </c>
      <c r="AZ167">
        <v>0</v>
      </c>
      <c r="BA167">
        <v>157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U167">
        <f>ROUND(AT167*Source!I87*AH167*AL167,2)</f>
        <v>0</v>
      </c>
      <c r="CV167">
        <f>ROUND(Y167*Source!I87,9)</f>
        <v>16.568999999999999</v>
      </c>
      <c r="CW167">
        <v>0</v>
      </c>
      <c r="CX167">
        <f>ROUND(Y167*Source!I87,9)</f>
        <v>16.568999999999999</v>
      </c>
      <c r="CY167">
        <f>AD167</f>
        <v>0</v>
      </c>
      <c r="CZ167">
        <f>AH167</f>
        <v>0</v>
      </c>
      <c r="DA167">
        <f>AL167</f>
        <v>1</v>
      </c>
      <c r="DB167">
        <f>ROUND((ROUND(AT167*CZ167,2)*1.05),6)</f>
        <v>0</v>
      </c>
      <c r="DC167">
        <f>ROUND((ROUND(AT167*AG167,2)*1.05),6)</f>
        <v>0</v>
      </c>
      <c r="DD167" t="s">
        <v>3</v>
      </c>
      <c r="DE167" t="s">
        <v>3</v>
      </c>
      <c r="DF167">
        <f t="shared" si="39"/>
        <v>0</v>
      </c>
      <c r="DG167">
        <f t="shared" si="40"/>
        <v>0</v>
      </c>
      <c r="DH167">
        <f t="shared" si="41"/>
        <v>0</v>
      </c>
      <c r="DI167">
        <f t="shared" si="42"/>
        <v>0</v>
      </c>
      <c r="DJ167">
        <f>DI167</f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ROW(Source!A87)</f>
        <v>87</v>
      </c>
      <c r="B168">
        <v>90973531</v>
      </c>
      <c r="C168">
        <v>90973979</v>
      </c>
      <c r="D168">
        <v>90758688</v>
      </c>
      <c r="E168">
        <v>1</v>
      </c>
      <c r="F168">
        <v>1</v>
      </c>
      <c r="G168">
        <v>16101771</v>
      </c>
      <c r="H168">
        <v>2</v>
      </c>
      <c r="I168" t="s">
        <v>362</v>
      </c>
      <c r="J168" t="s">
        <v>363</v>
      </c>
      <c r="K168" t="s">
        <v>364</v>
      </c>
      <c r="L168">
        <v>1368</v>
      </c>
      <c r="N168">
        <v>1011</v>
      </c>
      <c r="O168" t="s">
        <v>197</v>
      </c>
      <c r="P168" t="s">
        <v>197</v>
      </c>
      <c r="Q168">
        <v>1</v>
      </c>
      <c r="W168">
        <v>0</v>
      </c>
      <c r="X168">
        <v>-2068197441</v>
      </c>
      <c r="Y168">
        <f>(AT168*1.05)</f>
        <v>0.39900000000000002</v>
      </c>
      <c r="AA168">
        <v>0</v>
      </c>
      <c r="AB168">
        <v>11.36</v>
      </c>
      <c r="AC168">
        <v>0.08</v>
      </c>
      <c r="AD168">
        <v>0</v>
      </c>
      <c r="AE168">
        <v>0</v>
      </c>
      <c r="AF168">
        <v>11.36</v>
      </c>
      <c r="AG168">
        <v>0.08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0.38</v>
      </c>
      <c r="AU168" t="s">
        <v>19</v>
      </c>
      <c r="AV168">
        <v>0</v>
      </c>
      <c r="AW168">
        <v>2</v>
      </c>
      <c r="AX168">
        <v>90973990</v>
      </c>
      <c r="AY168">
        <v>1</v>
      </c>
      <c r="AZ168">
        <v>0</v>
      </c>
      <c r="BA168">
        <v>158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f>ROUND(Y168*Source!I87*DO168,9)</f>
        <v>0</v>
      </c>
      <c r="CX168">
        <f>ROUND(Y168*Source!I87,9)</f>
        <v>0.39900000000000002</v>
      </c>
      <c r="CY168">
        <f>AB168</f>
        <v>11.36</v>
      </c>
      <c r="CZ168">
        <f>AF168</f>
        <v>11.36</v>
      </c>
      <c r="DA168">
        <f>AJ168</f>
        <v>1</v>
      </c>
      <c r="DB168">
        <f>ROUND((ROUND(AT168*CZ168,2)*1.05),6)</f>
        <v>4.5359999999999996</v>
      </c>
      <c r="DC168">
        <f>ROUND((ROUND(AT168*AG168,2)*1.05),6)</f>
        <v>3.15E-2</v>
      </c>
      <c r="DD168" t="s">
        <v>3</v>
      </c>
      <c r="DE168" t="s">
        <v>3</v>
      </c>
      <c r="DF168">
        <f t="shared" si="39"/>
        <v>0</v>
      </c>
      <c r="DG168">
        <f t="shared" si="40"/>
        <v>4.53</v>
      </c>
      <c r="DH168">
        <f t="shared" si="41"/>
        <v>0.03</v>
      </c>
      <c r="DI168">
        <f t="shared" si="42"/>
        <v>0</v>
      </c>
      <c r="DJ168">
        <f>DG168</f>
        <v>4.53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ROW(Source!A87)</f>
        <v>87</v>
      </c>
      <c r="B169">
        <v>90973531</v>
      </c>
      <c r="C169">
        <v>90973979</v>
      </c>
      <c r="D169">
        <v>90758653</v>
      </c>
      <c r="E169">
        <v>1</v>
      </c>
      <c r="F169">
        <v>1</v>
      </c>
      <c r="G169">
        <v>16101771</v>
      </c>
      <c r="H169">
        <v>2</v>
      </c>
      <c r="I169" t="s">
        <v>365</v>
      </c>
      <c r="J169" t="s">
        <v>366</v>
      </c>
      <c r="K169" t="s">
        <v>367</v>
      </c>
      <c r="L169">
        <v>1368</v>
      </c>
      <c r="N169">
        <v>1011</v>
      </c>
      <c r="O169" t="s">
        <v>197</v>
      </c>
      <c r="P169" t="s">
        <v>197</v>
      </c>
      <c r="Q169">
        <v>1</v>
      </c>
      <c r="W169">
        <v>0</v>
      </c>
      <c r="X169">
        <v>1504341525</v>
      </c>
      <c r="Y169">
        <f>(AT169*1.05)</f>
        <v>0.19950000000000001</v>
      </c>
      <c r="AA169">
        <v>0</v>
      </c>
      <c r="AB169">
        <v>11.33</v>
      </c>
      <c r="AC169">
        <v>7.0000000000000007E-2</v>
      </c>
      <c r="AD169">
        <v>0</v>
      </c>
      <c r="AE169">
        <v>0</v>
      </c>
      <c r="AF169">
        <v>11.33</v>
      </c>
      <c r="AG169">
        <v>7.0000000000000007E-2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-2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0.19</v>
      </c>
      <c r="AU169" t="s">
        <v>19</v>
      </c>
      <c r="AV169">
        <v>0</v>
      </c>
      <c r="AW169">
        <v>2</v>
      </c>
      <c r="AX169">
        <v>90973991</v>
      </c>
      <c r="AY169">
        <v>1</v>
      </c>
      <c r="AZ169">
        <v>0</v>
      </c>
      <c r="BA169">
        <v>159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f>ROUND(Y169*Source!I87*DO169,9)</f>
        <v>0</v>
      </c>
      <c r="CX169">
        <f>ROUND(Y169*Source!I87,9)</f>
        <v>0.19950000000000001</v>
      </c>
      <c r="CY169">
        <f>AB169</f>
        <v>11.33</v>
      </c>
      <c r="CZ169">
        <f>AF169</f>
        <v>11.33</v>
      </c>
      <c r="DA169">
        <f>AJ169</f>
        <v>1</v>
      </c>
      <c r="DB169">
        <f>ROUND((ROUND(AT169*CZ169,2)*1.05),6)</f>
        <v>2.2574999999999998</v>
      </c>
      <c r="DC169">
        <f>ROUND((ROUND(AT169*AG169,2)*1.05),6)</f>
        <v>1.0500000000000001E-2</v>
      </c>
      <c r="DD169" t="s">
        <v>3</v>
      </c>
      <c r="DE169" t="s">
        <v>3</v>
      </c>
      <c r="DF169">
        <f t="shared" si="39"/>
        <v>0</v>
      </c>
      <c r="DG169">
        <f t="shared" si="40"/>
        <v>2.2599999999999998</v>
      </c>
      <c r="DH169">
        <f t="shared" si="41"/>
        <v>0.01</v>
      </c>
      <c r="DI169">
        <f t="shared" si="42"/>
        <v>0</v>
      </c>
      <c r="DJ169">
        <f>DG169</f>
        <v>2.2599999999999998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ROW(Source!A87)</f>
        <v>87</v>
      </c>
      <c r="B170">
        <v>90973531</v>
      </c>
      <c r="C170">
        <v>90973979</v>
      </c>
      <c r="D170">
        <v>90757968</v>
      </c>
      <c r="E170">
        <v>1</v>
      </c>
      <c r="F170">
        <v>1</v>
      </c>
      <c r="G170">
        <v>16101771</v>
      </c>
      <c r="H170">
        <v>2</v>
      </c>
      <c r="I170" t="s">
        <v>368</v>
      </c>
      <c r="J170" t="s">
        <v>369</v>
      </c>
      <c r="K170" t="s">
        <v>370</v>
      </c>
      <c r="L170">
        <v>1368</v>
      </c>
      <c r="N170">
        <v>1011</v>
      </c>
      <c r="O170" t="s">
        <v>197</v>
      </c>
      <c r="P170" t="s">
        <v>197</v>
      </c>
      <c r="Q170">
        <v>1</v>
      </c>
      <c r="W170">
        <v>0</v>
      </c>
      <c r="X170">
        <v>-1164830236</v>
      </c>
      <c r="Y170">
        <f>(AT170*1.05)</f>
        <v>0.2205</v>
      </c>
      <c r="AA170">
        <v>0</v>
      </c>
      <c r="AB170">
        <v>4.08</v>
      </c>
      <c r="AC170">
        <v>0.01</v>
      </c>
      <c r="AD170">
        <v>0</v>
      </c>
      <c r="AE170">
        <v>0</v>
      </c>
      <c r="AF170">
        <v>4.08</v>
      </c>
      <c r="AG170">
        <v>0.01</v>
      </c>
      <c r="AH170">
        <v>0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0.21</v>
      </c>
      <c r="AU170" t="s">
        <v>19</v>
      </c>
      <c r="AV170">
        <v>0</v>
      </c>
      <c r="AW170">
        <v>2</v>
      </c>
      <c r="AX170">
        <v>90973992</v>
      </c>
      <c r="AY170">
        <v>1</v>
      </c>
      <c r="AZ170">
        <v>0</v>
      </c>
      <c r="BA170">
        <v>160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f>ROUND(Y170*Source!I87*DO170,9)</f>
        <v>0</v>
      </c>
      <c r="CX170">
        <f>ROUND(Y170*Source!I87,9)</f>
        <v>0.2205</v>
      </c>
      <c r="CY170">
        <f>AB170</f>
        <v>4.08</v>
      </c>
      <c r="CZ170">
        <f>AF170</f>
        <v>4.08</v>
      </c>
      <c r="DA170">
        <f>AJ170</f>
        <v>1</v>
      </c>
      <c r="DB170">
        <f>ROUND((ROUND(AT170*CZ170,2)*1.05),6)</f>
        <v>0.90300000000000002</v>
      </c>
      <c r="DC170">
        <f>ROUND((ROUND(AT170*AG170,2)*1.05),6)</f>
        <v>0</v>
      </c>
      <c r="DD170" t="s">
        <v>3</v>
      </c>
      <c r="DE170" t="s">
        <v>3</v>
      </c>
      <c r="DF170">
        <f t="shared" si="39"/>
        <v>0</v>
      </c>
      <c r="DG170">
        <f t="shared" si="40"/>
        <v>0.9</v>
      </c>
      <c r="DH170">
        <f t="shared" si="41"/>
        <v>0</v>
      </c>
      <c r="DI170">
        <f t="shared" si="42"/>
        <v>0</v>
      </c>
      <c r="DJ170">
        <f>DG170</f>
        <v>0.9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ROW(Source!A87)</f>
        <v>87</v>
      </c>
      <c r="B171">
        <v>90973531</v>
      </c>
      <c r="C171">
        <v>90973979</v>
      </c>
      <c r="D171">
        <v>90757195</v>
      </c>
      <c r="E171">
        <v>16101771</v>
      </c>
      <c r="F171">
        <v>1</v>
      </c>
      <c r="G171">
        <v>16101771</v>
      </c>
      <c r="H171">
        <v>3</v>
      </c>
      <c r="I171" t="s">
        <v>371</v>
      </c>
      <c r="J171" t="s">
        <v>3</v>
      </c>
      <c r="K171" t="s">
        <v>372</v>
      </c>
      <c r="L171">
        <v>1346</v>
      </c>
      <c r="N171">
        <v>1009</v>
      </c>
      <c r="O171" t="s">
        <v>43</v>
      </c>
      <c r="P171" t="s">
        <v>43</v>
      </c>
      <c r="Q171">
        <v>1</v>
      </c>
      <c r="W171">
        <v>0</v>
      </c>
      <c r="X171">
        <v>1515502647</v>
      </c>
      <c r="Y171">
        <f t="shared" ref="Y171:Y185" si="50">AT171</f>
        <v>0.8</v>
      </c>
      <c r="AA171">
        <v>216.32</v>
      </c>
      <c r="AB171">
        <v>0</v>
      </c>
      <c r="AC171">
        <v>0</v>
      </c>
      <c r="AD171">
        <v>0</v>
      </c>
      <c r="AE171">
        <v>216.31961999999999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</v>
      </c>
      <c r="AT171">
        <v>0.8</v>
      </c>
      <c r="AU171" t="s">
        <v>3</v>
      </c>
      <c r="AV171">
        <v>0</v>
      </c>
      <c r="AW171">
        <v>2</v>
      </c>
      <c r="AX171">
        <v>90973993</v>
      </c>
      <c r="AY171">
        <v>1</v>
      </c>
      <c r="AZ171">
        <v>0</v>
      </c>
      <c r="BA171">
        <v>161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ROUND(Y171*Source!I87,9)</f>
        <v>0.8</v>
      </c>
      <c r="CY171">
        <f>AA171</f>
        <v>216.32</v>
      </c>
      <c r="CZ171">
        <f>AE171</f>
        <v>216.31961999999999</v>
      </c>
      <c r="DA171">
        <f>AI171</f>
        <v>1</v>
      </c>
      <c r="DB171">
        <f t="shared" ref="DB171:DB185" si="51">ROUND(ROUND(AT171*CZ171,2),6)</f>
        <v>173.06</v>
      </c>
      <c r="DC171">
        <f t="shared" ref="DC171:DC185" si="52">ROUND(ROUND(AT171*AG171,2),6)</f>
        <v>0</v>
      </c>
      <c r="DD171" t="s">
        <v>3</v>
      </c>
      <c r="DE171" t="s">
        <v>3</v>
      </c>
      <c r="DF171">
        <f t="shared" si="39"/>
        <v>173.06</v>
      </c>
      <c r="DG171">
        <f t="shared" si="40"/>
        <v>0</v>
      </c>
      <c r="DH171">
        <f t="shared" si="41"/>
        <v>0</v>
      </c>
      <c r="DI171">
        <f t="shared" si="42"/>
        <v>0</v>
      </c>
      <c r="DJ171">
        <f>DF171</f>
        <v>173.06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ROW(Source!A87)</f>
        <v>87</v>
      </c>
      <c r="B172">
        <v>90973531</v>
      </c>
      <c r="C172">
        <v>90973979</v>
      </c>
      <c r="D172">
        <v>90759927</v>
      </c>
      <c r="E172">
        <v>1</v>
      </c>
      <c r="F172">
        <v>1</v>
      </c>
      <c r="G172">
        <v>16101771</v>
      </c>
      <c r="H172">
        <v>3</v>
      </c>
      <c r="I172" t="s">
        <v>373</v>
      </c>
      <c r="J172" t="s">
        <v>374</v>
      </c>
      <c r="K172" t="s">
        <v>375</v>
      </c>
      <c r="L172">
        <v>1354</v>
      </c>
      <c r="N172">
        <v>1010</v>
      </c>
      <c r="O172" t="s">
        <v>48</v>
      </c>
      <c r="P172" t="s">
        <v>48</v>
      </c>
      <c r="Q172">
        <v>1</v>
      </c>
      <c r="W172">
        <v>0</v>
      </c>
      <c r="X172">
        <v>1233204932</v>
      </c>
      <c r="Y172">
        <f t="shared" si="50"/>
        <v>4</v>
      </c>
      <c r="AA172">
        <v>1.08</v>
      </c>
      <c r="AB172">
        <v>0</v>
      </c>
      <c r="AC172">
        <v>0</v>
      </c>
      <c r="AD172">
        <v>0</v>
      </c>
      <c r="AE172">
        <v>1.08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4</v>
      </c>
      <c r="AU172" t="s">
        <v>3</v>
      </c>
      <c r="AV172">
        <v>0</v>
      </c>
      <c r="AW172">
        <v>2</v>
      </c>
      <c r="AX172">
        <v>90973994</v>
      </c>
      <c r="AY172">
        <v>1</v>
      </c>
      <c r="AZ172">
        <v>0</v>
      </c>
      <c r="BA172">
        <v>162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ROUND(Y172*Source!I87,9)</f>
        <v>4</v>
      </c>
      <c r="CY172">
        <f>AA172</f>
        <v>1.08</v>
      </c>
      <c r="CZ172">
        <f>AE172</f>
        <v>1.08</v>
      </c>
      <c r="DA172">
        <f>AI172</f>
        <v>1</v>
      </c>
      <c r="DB172">
        <f t="shared" si="51"/>
        <v>4.32</v>
      </c>
      <c r="DC172">
        <f t="shared" si="52"/>
        <v>0</v>
      </c>
      <c r="DD172" t="s">
        <v>3</v>
      </c>
      <c r="DE172" t="s">
        <v>3</v>
      </c>
      <c r="DF172">
        <f t="shared" si="39"/>
        <v>4.32</v>
      </c>
      <c r="DG172">
        <f t="shared" si="40"/>
        <v>0</v>
      </c>
      <c r="DH172">
        <f t="shared" si="41"/>
        <v>0</v>
      </c>
      <c r="DI172">
        <f t="shared" si="42"/>
        <v>0</v>
      </c>
      <c r="DJ172">
        <f>DF172</f>
        <v>4.32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ROW(Source!A87)</f>
        <v>87</v>
      </c>
      <c r="B173">
        <v>90973531</v>
      </c>
      <c r="C173">
        <v>90973979</v>
      </c>
      <c r="D173">
        <v>90760812</v>
      </c>
      <c r="E173">
        <v>1</v>
      </c>
      <c r="F173">
        <v>1</v>
      </c>
      <c r="G173">
        <v>16101771</v>
      </c>
      <c r="H173">
        <v>3</v>
      </c>
      <c r="I173" t="s">
        <v>376</v>
      </c>
      <c r="J173" t="s">
        <v>377</v>
      </c>
      <c r="K173" t="s">
        <v>378</v>
      </c>
      <c r="L173">
        <v>1354</v>
      </c>
      <c r="N173">
        <v>1010</v>
      </c>
      <c r="O173" t="s">
        <v>48</v>
      </c>
      <c r="P173" t="s">
        <v>48</v>
      </c>
      <c r="Q173">
        <v>1</v>
      </c>
      <c r="W173">
        <v>0</v>
      </c>
      <c r="X173">
        <v>769664125</v>
      </c>
      <c r="Y173">
        <f t="shared" si="50"/>
        <v>1</v>
      </c>
      <c r="AA173">
        <v>29.57</v>
      </c>
      <c r="AB173">
        <v>0</v>
      </c>
      <c r="AC173">
        <v>0</v>
      </c>
      <c r="AD173">
        <v>0</v>
      </c>
      <c r="AE173">
        <v>29.57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1</v>
      </c>
      <c r="AU173" t="s">
        <v>3</v>
      </c>
      <c r="AV173">
        <v>0</v>
      </c>
      <c r="AW173">
        <v>2</v>
      </c>
      <c r="AX173">
        <v>90973995</v>
      </c>
      <c r="AY173">
        <v>1</v>
      </c>
      <c r="AZ173">
        <v>0</v>
      </c>
      <c r="BA173">
        <v>163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ROUND(Y173*Source!I87,9)</f>
        <v>1</v>
      </c>
      <c r="CY173">
        <f>AA173</f>
        <v>29.57</v>
      </c>
      <c r="CZ173">
        <f>AE173</f>
        <v>29.57</v>
      </c>
      <c r="DA173">
        <f>AI173</f>
        <v>1</v>
      </c>
      <c r="DB173">
        <f t="shared" si="51"/>
        <v>29.57</v>
      </c>
      <c r="DC173">
        <f t="shared" si="52"/>
        <v>0</v>
      </c>
      <c r="DD173" t="s">
        <v>3</v>
      </c>
      <c r="DE173" t="s">
        <v>3</v>
      </c>
      <c r="DF173">
        <f t="shared" si="39"/>
        <v>29.57</v>
      </c>
      <c r="DG173">
        <f t="shared" si="40"/>
        <v>0</v>
      </c>
      <c r="DH173">
        <f t="shared" si="41"/>
        <v>0</v>
      </c>
      <c r="DI173">
        <f t="shared" si="42"/>
        <v>0</v>
      </c>
      <c r="DJ173">
        <f>DF173</f>
        <v>29.57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ROW(Source!A87)</f>
        <v>87</v>
      </c>
      <c r="B174">
        <v>90973531</v>
      </c>
      <c r="C174">
        <v>90973979</v>
      </c>
      <c r="D174">
        <v>90760892</v>
      </c>
      <c r="E174">
        <v>1</v>
      </c>
      <c r="F174">
        <v>1</v>
      </c>
      <c r="G174">
        <v>16101771</v>
      </c>
      <c r="H174">
        <v>3</v>
      </c>
      <c r="I174" t="s">
        <v>379</v>
      </c>
      <c r="J174" t="s">
        <v>380</v>
      </c>
      <c r="K174" t="s">
        <v>381</v>
      </c>
      <c r="L174">
        <v>1296</v>
      </c>
      <c r="N174">
        <v>1002</v>
      </c>
      <c r="O174" t="s">
        <v>361</v>
      </c>
      <c r="P174" t="s">
        <v>361</v>
      </c>
      <c r="Q174">
        <v>1</v>
      </c>
      <c r="W174">
        <v>0</v>
      </c>
      <c r="X174">
        <v>1274189804</v>
      </c>
      <c r="Y174">
        <f t="shared" si="50"/>
        <v>0.75</v>
      </c>
      <c r="AA174">
        <v>292.51</v>
      </c>
      <c r="AB174">
        <v>0</v>
      </c>
      <c r="AC174">
        <v>0</v>
      </c>
      <c r="AD174">
        <v>0</v>
      </c>
      <c r="AE174">
        <v>292.51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0.75</v>
      </c>
      <c r="AU174" t="s">
        <v>3</v>
      </c>
      <c r="AV174">
        <v>0</v>
      </c>
      <c r="AW174">
        <v>2</v>
      </c>
      <c r="AX174">
        <v>90973996</v>
      </c>
      <c r="AY174">
        <v>1</v>
      </c>
      <c r="AZ174">
        <v>0</v>
      </c>
      <c r="BA174">
        <v>164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ROUND(Y174*Source!I87,9)</f>
        <v>0.75</v>
      </c>
      <c r="CY174">
        <f>AA174</f>
        <v>292.51</v>
      </c>
      <c r="CZ174">
        <f>AE174</f>
        <v>292.51</v>
      </c>
      <c r="DA174">
        <f>AI174</f>
        <v>1</v>
      </c>
      <c r="DB174">
        <f t="shared" si="51"/>
        <v>219.38</v>
      </c>
      <c r="DC174">
        <f t="shared" si="52"/>
        <v>0</v>
      </c>
      <c r="DD174" t="s">
        <v>3</v>
      </c>
      <c r="DE174" t="s">
        <v>3</v>
      </c>
      <c r="DF174">
        <f t="shared" si="39"/>
        <v>219.38</v>
      </c>
      <c r="DG174">
        <f t="shared" si="40"/>
        <v>0</v>
      </c>
      <c r="DH174">
        <f t="shared" si="41"/>
        <v>0</v>
      </c>
      <c r="DI174">
        <f t="shared" si="42"/>
        <v>0</v>
      </c>
      <c r="DJ174">
        <f>DF174</f>
        <v>219.38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ROW(Source!A87)</f>
        <v>87</v>
      </c>
      <c r="B175">
        <v>90973531</v>
      </c>
      <c r="C175">
        <v>90973979</v>
      </c>
      <c r="D175">
        <v>90760971</v>
      </c>
      <c r="E175">
        <v>1</v>
      </c>
      <c r="F175">
        <v>1</v>
      </c>
      <c r="G175">
        <v>16101771</v>
      </c>
      <c r="H175">
        <v>3</v>
      </c>
      <c r="I175" t="s">
        <v>382</v>
      </c>
      <c r="J175" t="s">
        <v>383</v>
      </c>
      <c r="K175" t="s">
        <v>384</v>
      </c>
      <c r="L175">
        <v>1346</v>
      </c>
      <c r="N175">
        <v>1009</v>
      </c>
      <c r="O175" t="s">
        <v>43</v>
      </c>
      <c r="P175" t="s">
        <v>43</v>
      </c>
      <c r="Q175">
        <v>1</v>
      </c>
      <c r="W175">
        <v>0</v>
      </c>
      <c r="X175">
        <v>-78023017</v>
      </c>
      <c r="Y175">
        <f t="shared" si="50"/>
        <v>0.8</v>
      </c>
      <c r="AA175">
        <v>312.77999999999997</v>
      </c>
      <c r="AB175">
        <v>0</v>
      </c>
      <c r="AC175">
        <v>0</v>
      </c>
      <c r="AD175">
        <v>0</v>
      </c>
      <c r="AE175">
        <v>312.77999999999997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M175">
        <v>-2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0.8</v>
      </c>
      <c r="AU175" t="s">
        <v>3</v>
      </c>
      <c r="AV175">
        <v>0</v>
      </c>
      <c r="AW175">
        <v>2</v>
      </c>
      <c r="AX175">
        <v>90973997</v>
      </c>
      <c r="AY175">
        <v>1</v>
      </c>
      <c r="AZ175">
        <v>0</v>
      </c>
      <c r="BA175">
        <v>165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v>0</v>
      </c>
      <c r="CX175">
        <f>ROUND(Y175*Source!I87,9)</f>
        <v>0.8</v>
      </c>
      <c r="CY175">
        <f>AA175</f>
        <v>312.77999999999997</v>
      </c>
      <c r="CZ175">
        <f>AE175</f>
        <v>312.77999999999997</v>
      </c>
      <c r="DA175">
        <f>AI175</f>
        <v>1</v>
      </c>
      <c r="DB175">
        <f t="shared" si="51"/>
        <v>250.22</v>
      </c>
      <c r="DC175">
        <f t="shared" si="52"/>
        <v>0</v>
      </c>
      <c r="DD175" t="s">
        <v>3</v>
      </c>
      <c r="DE175" t="s">
        <v>3</v>
      </c>
      <c r="DF175">
        <f t="shared" si="39"/>
        <v>250.22</v>
      </c>
      <c r="DG175">
        <f t="shared" si="40"/>
        <v>0</v>
      </c>
      <c r="DH175">
        <f t="shared" si="41"/>
        <v>0</v>
      </c>
      <c r="DI175">
        <f t="shared" si="42"/>
        <v>0</v>
      </c>
      <c r="DJ175">
        <f>DF175</f>
        <v>250.22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ROW(Source!A88)</f>
        <v>88</v>
      </c>
      <c r="B176">
        <v>90973531</v>
      </c>
      <c r="C176">
        <v>90973999</v>
      </c>
      <c r="D176">
        <v>90756819</v>
      </c>
      <c r="E176">
        <v>16101771</v>
      </c>
      <c r="F176">
        <v>1</v>
      </c>
      <c r="G176">
        <v>16101771</v>
      </c>
      <c r="H176">
        <v>1</v>
      </c>
      <c r="I176" t="s">
        <v>304</v>
      </c>
      <c r="J176" t="s">
        <v>3</v>
      </c>
      <c r="K176" t="s">
        <v>305</v>
      </c>
      <c r="L176">
        <v>1191</v>
      </c>
      <c r="N176">
        <v>1013</v>
      </c>
      <c r="O176" t="s">
        <v>306</v>
      </c>
      <c r="P176" t="s">
        <v>306</v>
      </c>
      <c r="Q176">
        <v>1</v>
      </c>
      <c r="W176">
        <v>0</v>
      </c>
      <c r="X176">
        <v>476480486</v>
      </c>
      <c r="Y176">
        <f t="shared" si="50"/>
        <v>53.59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53.59</v>
      </c>
      <c r="AU176" t="s">
        <v>3</v>
      </c>
      <c r="AV176">
        <v>1</v>
      </c>
      <c r="AW176">
        <v>2</v>
      </c>
      <c r="AX176">
        <v>90974007</v>
      </c>
      <c r="AY176">
        <v>1</v>
      </c>
      <c r="AZ176">
        <v>0</v>
      </c>
      <c r="BA176">
        <v>167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U176">
        <f>ROUND(AT176*Source!I88*AH176*AL176,2)</f>
        <v>0</v>
      </c>
      <c r="CV176">
        <f>ROUND(Y176*Source!I88,9)</f>
        <v>2.1436000000000002</v>
      </c>
      <c r="CW176">
        <v>0</v>
      </c>
      <c r="CX176">
        <f>ROUND(Y176*Source!I88,9)</f>
        <v>2.1436000000000002</v>
      </c>
      <c r="CY176">
        <f>AD176</f>
        <v>0</v>
      </c>
      <c r="CZ176">
        <f>AH176</f>
        <v>0</v>
      </c>
      <c r="DA176">
        <f>AL176</f>
        <v>1</v>
      </c>
      <c r="DB176">
        <f t="shared" si="51"/>
        <v>0</v>
      </c>
      <c r="DC176">
        <f t="shared" si="52"/>
        <v>0</v>
      </c>
      <c r="DD176" t="s">
        <v>3</v>
      </c>
      <c r="DE176" t="s">
        <v>3</v>
      </c>
      <c r="DF176">
        <f t="shared" si="39"/>
        <v>0</v>
      </c>
      <c r="DG176">
        <f t="shared" si="40"/>
        <v>0</v>
      </c>
      <c r="DH176">
        <f t="shared" si="41"/>
        <v>0</v>
      </c>
      <c r="DI176">
        <f t="shared" si="42"/>
        <v>0</v>
      </c>
      <c r="DJ176">
        <f>DI176</f>
        <v>0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ROW(Source!A88)</f>
        <v>88</v>
      </c>
      <c r="B177">
        <v>90973531</v>
      </c>
      <c r="C177">
        <v>90973999</v>
      </c>
      <c r="D177">
        <v>90758251</v>
      </c>
      <c r="E177">
        <v>1</v>
      </c>
      <c r="F177">
        <v>1</v>
      </c>
      <c r="G177">
        <v>16101771</v>
      </c>
      <c r="H177">
        <v>2</v>
      </c>
      <c r="I177" t="s">
        <v>385</v>
      </c>
      <c r="J177" t="s">
        <v>386</v>
      </c>
      <c r="K177" t="s">
        <v>387</v>
      </c>
      <c r="L177">
        <v>1368</v>
      </c>
      <c r="N177">
        <v>1011</v>
      </c>
      <c r="O177" t="s">
        <v>197</v>
      </c>
      <c r="P177" t="s">
        <v>197</v>
      </c>
      <c r="Q177">
        <v>1</v>
      </c>
      <c r="W177">
        <v>0</v>
      </c>
      <c r="X177">
        <v>1817752110</v>
      </c>
      <c r="Y177">
        <f t="shared" si="50"/>
        <v>0.18</v>
      </c>
      <c r="AA177">
        <v>0</v>
      </c>
      <c r="AB177">
        <v>62.18</v>
      </c>
      <c r="AC177">
        <v>1.03</v>
      </c>
      <c r="AD177">
        <v>0</v>
      </c>
      <c r="AE177">
        <v>0</v>
      </c>
      <c r="AF177">
        <v>62.18</v>
      </c>
      <c r="AG177">
        <v>1.03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0.18</v>
      </c>
      <c r="AU177" t="s">
        <v>3</v>
      </c>
      <c r="AV177">
        <v>0</v>
      </c>
      <c r="AW177">
        <v>2</v>
      </c>
      <c r="AX177">
        <v>90974008</v>
      </c>
      <c r="AY177">
        <v>1</v>
      </c>
      <c r="AZ177">
        <v>0</v>
      </c>
      <c r="BA177">
        <v>168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f>ROUND(Y177*Source!I88*DO177,9)</f>
        <v>0</v>
      </c>
      <c r="CX177">
        <f>ROUND(Y177*Source!I88,9)</f>
        <v>7.1999999999999998E-3</v>
      </c>
      <c r="CY177">
        <f>AB177</f>
        <v>62.18</v>
      </c>
      <c r="CZ177">
        <f>AF177</f>
        <v>62.18</v>
      </c>
      <c r="DA177">
        <f>AJ177</f>
        <v>1</v>
      </c>
      <c r="DB177">
        <f t="shared" si="51"/>
        <v>11.19</v>
      </c>
      <c r="DC177">
        <f t="shared" si="52"/>
        <v>0.19</v>
      </c>
      <c r="DD177" t="s">
        <v>3</v>
      </c>
      <c r="DE177" t="s">
        <v>3</v>
      </c>
      <c r="DF177">
        <f t="shared" si="39"/>
        <v>0</v>
      </c>
      <c r="DG177">
        <f t="shared" si="40"/>
        <v>0.45</v>
      </c>
      <c r="DH177">
        <f t="shared" si="41"/>
        <v>0.01</v>
      </c>
      <c r="DI177">
        <f t="shared" si="42"/>
        <v>0</v>
      </c>
      <c r="DJ177">
        <f>DG177</f>
        <v>0.45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ROW(Source!A88)</f>
        <v>88</v>
      </c>
      <c r="B178">
        <v>90973531</v>
      </c>
      <c r="C178">
        <v>90973999</v>
      </c>
      <c r="D178">
        <v>90758646</v>
      </c>
      <c r="E178">
        <v>1</v>
      </c>
      <c r="F178">
        <v>1</v>
      </c>
      <c r="G178">
        <v>16101771</v>
      </c>
      <c r="H178">
        <v>2</v>
      </c>
      <c r="I178" t="s">
        <v>388</v>
      </c>
      <c r="J178" t="s">
        <v>389</v>
      </c>
      <c r="K178" t="s">
        <v>390</v>
      </c>
      <c r="L178">
        <v>1368</v>
      </c>
      <c r="N178">
        <v>1011</v>
      </c>
      <c r="O178" t="s">
        <v>197</v>
      </c>
      <c r="P178" t="s">
        <v>197</v>
      </c>
      <c r="Q178">
        <v>1</v>
      </c>
      <c r="W178">
        <v>0</v>
      </c>
      <c r="X178">
        <v>989687228</v>
      </c>
      <c r="Y178">
        <f t="shared" si="50"/>
        <v>2.19</v>
      </c>
      <c r="AA178">
        <v>0</v>
      </c>
      <c r="AB178">
        <v>39.83</v>
      </c>
      <c r="AC178">
        <v>7.0000000000000007E-2</v>
      </c>
      <c r="AD178">
        <v>0</v>
      </c>
      <c r="AE178">
        <v>0</v>
      </c>
      <c r="AF178">
        <v>39.83</v>
      </c>
      <c r="AG178">
        <v>7.0000000000000007E-2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2.19</v>
      </c>
      <c r="AU178" t="s">
        <v>3</v>
      </c>
      <c r="AV178">
        <v>0</v>
      </c>
      <c r="AW178">
        <v>2</v>
      </c>
      <c r="AX178">
        <v>90974009</v>
      </c>
      <c r="AY178">
        <v>1</v>
      </c>
      <c r="AZ178">
        <v>0</v>
      </c>
      <c r="BA178">
        <v>169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f>ROUND(Y178*Source!I88*DO178,9)</f>
        <v>0</v>
      </c>
      <c r="CX178">
        <f>ROUND(Y178*Source!I88,9)</f>
        <v>8.7599999999999997E-2</v>
      </c>
      <c r="CY178">
        <f>AB178</f>
        <v>39.83</v>
      </c>
      <c r="CZ178">
        <f>AF178</f>
        <v>39.83</v>
      </c>
      <c r="DA178">
        <f>AJ178</f>
        <v>1</v>
      </c>
      <c r="DB178">
        <f t="shared" si="51"/>
        <v>87.23</v>
      </c>
      <c r="DC178">
        <f t="shared" si="52"/>
        <v>0.15</v>
      </c>
      <c r="DD178" t="s">
        <v>3</v>
      </c>
      <c r="DE178" t="s">
        <v>3</v>
      </c>
      <c r="DF178">
        <f t="shared" si="39"/>
        <v>0</v>
      </c>
      <c r="DG178">
        <f t="shared" si="40"/>
        <v>3.49</v>
      </c>
      <c r="DH178">
        <f t="shared" si="41"/>
        <v>0.01</v>
      </c>
      <c r="DI178">
        <f t="shared" si="42"/>
        <v>0</v>
      </c>
      <c r="DJ178">
        <f>DG178</f>
        <v>3.49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ROW(Source!A88)</f>
        <v>88</v>
      </c>
      <c r="B179">
        <v>90973531</v>
      </c>
      <c r="C179">
        <v>90973999</v>
      </c>
      <c r="D179">
        <v>90757976</v>
      </c>
      <c r="E179">
        <v>1</v>
      </c>
      <c r="F179">
        <v>1</v>
      </c>
      <c r="G179">
        <v>16101771</v>
      </c>
      <c r="H179">
        <v>2</v>
      </c>
      <c r="I179" t="s">
        <v>391</v>
      </c>
      <c r="J179" t="s">
        <v>392</v>
      </c>
      <c r="K179" t="s">
        <v>393</v>
      </c>
      <c r="L179">
        <v>1368</v>
      </c>
      <c r="N179">
        <v>1011</v>
      </c>
      <c r="O179" t="s">
        <v>197</v>
      </c>
      <c r="P179" t="s">
        <v>197</v>
      </c>
      <c r="Q179">
        <v>1</v>
      </c>
      <c r="W179">
        <v>0</v>
      </c>
      <c r="X179">
        <v>176605729</v>
      </c>
      <c r="Y179">
        <f t="shared" si="50"/>
        <v>11.35</v>
      </c>
      <c r="AA179">
        <v>0</v>
      </c>
      <c r="AB179">
        <v>244.48</v>
      </c>
      <c r="AC179">
        <v>3.47</v>
      </c>
      <c r="AD179">
        <v>0</v>
      </c>
      <c r="AE179">
        <v>0</v>
      </c>
      <c r="AF179">
        <v>244.48</v>
      </c>
      <c r="AG179">
        <v>3.47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11.35</v>
      </c>
      <c r="AU179" t="s">
        <v>3</v>
      </c>
      <c r="AV179">
        <v>0</v>
      </c>
      <c r="AW179">
        <v>2</v>
      </c>
      <c r="AX179">
        <v>90974010</v>
      </c>
      <c r="AY179">
        <v>1</v>
      </c>
      <c r="AZ179">
        <v>0</v>
      </c>
      <c r="BA179">
        <v>170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f>ROUND(Y179*Source!I88*DO179,9)</f>
        <v>0</v>
      </c>
      <c r="CX179">
        <f>ROUND(Y179*Source!I88,9)</f>
        <v>0.45400000000000001</v>
      </c>
      <c r="CY179">
        <f>AB179</f>
        <v>244.48</v>
      </c>
      <c r="CZ179">
        <f>AF179</f>
        <v>244.48</v>
      </c>
      <c r="DA179">
        <f>AJ179</f>
        <v>1</v>
      </c>
      <c r="DB179">
        <f t="shared" si="51"/>
        <v>2774.85</v>
      </c>
      <c r="DC179">
        <f t="shared" si="52"/>
        <v>39.380000000000003</v>
      </c>
      <c r="DD179" t="s">
        <v>3</v>
      </c>
      <c r="DE179" t="s">
        <v>3</v>
      </c>
      <c r="DF179">
        <f t="shared" si="39"/>
        <v>0</v>
      </c>
      <c r="DG179">
        <f t="shared" si="40"/>
        <v>110.99</v>
      </c>
      <c r="DH179">
        <f t="shared" si="41"/>
        <v>1.58</v>
      </c>
      <c r="DI179">
        <f t="shared" si="42"/>
        <v>0</v>
      </c>
      <c r="DJ179">
        <f>DG179</f>
        <v>110.99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ROW(Source!A88)</f>
        <v>88</v>
      </c>
      <c r="B180">
        <v>90973531</v>
      </c>
      <c r="C180">
        <v>90973999</v>
      </c>
      <c r="D180">
        <v>90759750</v>
      </c>
      <c r="E180">
        <v>1</v>
      </c>
      <c r="F180">
        <v>1</v>
      </c>
      <c r="G180">
        <v>16101771</v>
      </c>
      <c r="H180">
        <v>3</v>
      </c>
      <c r="I180" t="s">
        <v>313</v>
      </c>
      <c r="J180" t="s">
        <v>314</v>
      </c>
      <c r="K180" t="s">
        <v>315</v>
      </c>
      <c r="L180">
        <v>1348</v>
      </c>
      <c r="N180">
        <v>1009</v>
      </c>
      <c r="O180" t="s">
        <v>158</v>
      </c>
      <c r="P180" t="s">
        <v>158</v>
      </c>
      <c r="Q180">
        <v>1000</v>
      </c>
      <c r="W180">
        <v>0</v>
      </c>
      <c r="X180">
        <v>-496941986</v>
      </c>
      <c r="Y180">
        <f t="shared" si="50"/>
        <v>3.3E-3</v>
      </c>
      <c r="AA180">
        <v>153824.85</v>
      </c>
      <c r="AB180">
        <v>0</v>
      </c>
      <c r="AC180">
        <v>0</v>
      </c>
      <c r="AD180">
        <v>0</v>
      </c>
      <c r="AE180">
        <v>153824.85</v>
      </c>
      <c r="AF180">
        <v>0</v>
      </c>
      <c r="AG180">
        <v>0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3.3E-3</v>
      </c>
      <c r="AU180" t="s">
        <v>3</v>
      </c>
      <c r="AV180">
        <v>0</v>
      </c>
      <c r="AW180">
        <v>2</v>
      </c>
      <c r="AX180">
        <v>90974011</v>
      </c>
      <c r="AY180">
        <v>1</v>
      </c>
      <c r="AZ180">
        <v>0</v>
      </c>
      <c r="BA180">
        <v>171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ROUND(Y180*Source!I88,9)</f>
        <v>1.3200000000000001E-4</v>
      </c>
      <c r="CY180">
        <f>AA180</f>
        <v>153824.85</v>
      </c>
      <c r="CZ180">
        <f>AE180</f>
        <v>153824.85</v>
      </c>
      <c r="DA180">
        <f>AI180</f>
        <v>1</v>
      </c>
      <c r="DB180">
        <f t="shared" si="51"/>
        <v>507.62</v>
      </c>
      <c r="DC180">
        <f t="shared" si="52"/>
        <v>0</v>
      </c>
      <c r="DD180" t="s">
        <v>3</v>
      </c>
      <c r="DE180" t="s">
        <v>3</v>
      </c>
      <c r="DF180">
        <f t="shared" si="39"/>
        <v>20.3</v>
      </c>
      <c r="DG180">
        <f t="shared" si="40"/>
        <v>0</v>
      </c>
      <c r="DH180">
        <f t="shared" si="41"/>
        <v>0</v>
      </c>
      <c r="DI180">
        <f t="shared" si="42"/>
        <v>0</v>
      </c>
      <c r="DJ180">
        <f>DF180</f>
        <v>20.3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ROW(Source!A88)</f>
        <v>88</v>
      </c>
      <c r="B181">
        <v>90973531</v>
      </c>
      <c r="C181">
        <v>90973999</v>
      </c>
      <c r="D181">
        <v>90760585</v>
      </c>
      <c r="E181">
        <v>1</v>
      </c>
      <c r="F181">
        <v>1</v>
      </c>
      <c r="G181">
        <v>16101771</v>
      </c>
      <c r="H181">
        <v>3</v>
      </c>
      <c r="I181" t="s">
        <v>394</v>
      </c>
      <c r="J181" t="s">
        <v>395</v>
      </c>
      <c r="K181" t="s">
        <v>396</v>
      </c>
      <c r="L181">
        <v>1348</v>
      </c>
      <c r="N181">
        <v>1009</v>
      </c>
      <c r="O181" t="s">
        <v>158</v>
      </c>
      <c r="P181" t="s">
        <v>158</v>
      </c>
      <c r="Q181">
        <v>1000</v>
      </c>
      <c r="W181">
        <v>0</v>
      </c>
      <c r="X181">
        <v>-1221556794</v>
      </c>
      <c r="Y181">
        <f t="shared" si="50"/>
        <v>1.4E-3</v>
      </c>
      <c r="AA181">
        <v>110512.62</v>
      </c>
      <c r="AB181">
        <v>0</v>
      </c>
      <c r="AC181">
        <v>0</v>
      </c>
      <c r="AD181">
        <v>0</v>
      </c>
      <c r="AE181">
        <v>110512.62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1</v>
      </c>
      <c r="AP181">
        <v>0</v>
      </c>
      <c r="AQ181">
        <v>0</v>
      </c>
      <c r="AR181">
        <v>0</v>
      </c>
      <c r="AS181" t="s">
        <v>3</v>
      </c>
      <c r="AT181">
        <v>1.4E-3</v>
      </c>
      <c r="AU181" t="s">
        <v>3</v>
      </c>
      <c r="AV181">
        <v>0</v>
      </c>
      <c r="AW181">
        <v>2</v>
      </c>
      <c r="AX181">
        <v>90974012</v>
      </c>
      <c r="AY181">
        <v>1</v>
      </c>
      <c r="AZ181">
        <v>0</v>
      </c>
      <c r="BA181">
        <v>172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ROUND(Y181*Source!I88,9)</f>
        <v>5.5999999999999999E-5</v>
      </c>
      <c r="CY181">
        <f>AA181</f>
        <v>110512.62</v>
      </c>
      <c r="CZ181">
        <f>AE181</f>
        <v>110512.62</v>
      </c>
      <c r="DA181">
        <f>AI181</f>
        <v>1</v>
      </c>
      <c r="DB181">
        <f t="shared" si="51"/>
        <v>154.72</v>
      </c>
      <c r="DC181">
        <f t="shared" si="52"/>
        <v>0</v>
      </c>
      <c r="DD181" t="s">
        <v>3</v>
      </c>
      <c r="DE181" t="s">
        <v>3</v>
      </c>
      <c r="DF181">
        <f t="shared" si="39"/>
        <v>6.19</v>
      </c>
      <c r="DG181">
        <f t="shared" si="40"/>
        <v>0</v>
      </c>
      <c r="DH181">
        <f t="shared" si="41"/>
        <v>0</v>
      </c>
      <c r="DI181">
        <f t="shared" si="42"/>
        <v>0</v>
      </c>
      <c r="DJ181">
        <f>DF181</f>
        <v>6.19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ROW(Source!A88)</f>
        <v>88</v>
      </c>
      <c r="B182">
        <v>90973531</v>
      </c>
      <c r="C182">
        <v>90973999</v>
      </c>
      <c r="D182">
        <v>90762799</v>
      </c>
      <c r="E182">
        <v>1</v>
      </c>
      <c r="F182">
        <v>1</v>
      </c>
      <c r="G182">
        <v>16101771</v>
      </c>
      <c r="H182">
        <v>3</v>
      </c>
      <c r="I182" t="s">
        <v>397</v>
      </c>
      <c r="J182" t="s">
        <v>398</v>
      </c>
      <c r="K182" t="s">
        <v>399</v>
      </c>
      <c r="L182">
        <v>1348</v>
      </c>
      <c r="N182">
        <v>1009</v>
      </c>
      <c r="O182" t="s">
        <v>158</v>
      </c>
      <c r="P182" t="s">
        <v>158</v>
      </c>
      <c r="Q182">
        <v>1000</v>
      </c>
      <c r="W182">
        <v>0</v>
      </c>
      <c r="X182">
        <v>-1730631144</v>
      </c>
      <c r="Y182">
        <f t="shared" si="50"/>
        <v>1</v>
      </c>
      <c r="AA182">
        <v>73791.42</v>
      </c>
      <c r="AB182">
        <v>0</v>
      </c>
      <c r="AC182">
        <v>0</v>
      </c>
      <c r="AD182">
        <v>0</v>
      </c>
      <c r="AE182">
        <v>73791.42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1</v>
      </c>
      <c r="AU182" t="s">
        <v>3</v>
      </c>
      <c r="AV182">
        <v>0</v>
      </c>
      <c r="AW182">
        <v>2</v>
      </c>
      <c r="AX182">
        <v>90974013</v>
      </c>
      <c r="AY182">
        <v>1</v>
      </c>
      <c r="AZ182">
        <v>0</v>
      </c>
      <c r="BA182">
        <v>173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ROUND(Y182*Source!I88,9)</f>
        <v>0.04</v>
      </c>
      <c r="CY182">
        <f>AA182</f>
        <v>73791.42</v>
      </c>
      <c r="CZ182">
        <f>AE182</f>
        <v>73791.42</v>
      </c>
      <c r="DA182">
        <f>AI182</f>
        <v>1</v>
      </c>
      <c r="DB182">
        <f t="shared" si="51"/>
        <v>73791.42</v>
      </c>
      <c r="DC182">
        <f t="shared" si="52"/>
        <v>0</v>
      </c>
      <c r="DD182" t="s">
        <v>3</v>
      </c>
      <c r="DE182" t="s">
        <v>3</v>
      </c>
      <c r="DF182">
        <f t="shared" si="39"/>
        <v>2951.66</v>
      </c>
      <c r="DG182">
        <f t="shared" si="40"/>
        <v>0</v>
      </c>
      <c r="DH182">
        <f t="shared" si="41"/>
        <v>0</v>
      </c>
      <c r="DI182">
        <f t="shared" si="42"/>
        <v>0</v>
      </c>
      <c r="DJ182">
        <f>DF182</f>
        <v>2951.66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ROW(Source!A89)</f>
        <v>89</v>
      </c>
      <c r="B183">
        <v>90973531</v>
      </c>
      <c r="C183">
        <v>90974014</v>
      </c>
      <c r="D183">
        <v>90756819</v>
      </c>
      <c r="E183">
        <v>16101771</v>
      </c>
      <c r="F183">
        <v>1</v>
      </c>
      <c r="G183">
        <v>16101771</v>
      </c>
      <c r="H183">
        <v>1</v>
      </c>
      <c r="I183" t="s">
        <v>304</v>
      </c>
      <c r="J183" t="s">
        <v>3</v>
      </c>
      <c r="K183" t="s">
        <v>305</v>
      </c>
      <c r="L183">
        <v>1191</v>
      </c>
      <c r="N183">
        <v>1013</v>
      </c>
      <c r="O183" t="s">
        <v>306</v>
      </c>
      <c r="P183" t="s">
        <v>306</v>
      </c>
      <c r="Q183">
        <v>1</v>
      </c>
      <c r="W183">
        <v>0</v>
      </c>
      <c r="X183">
        <v>476480486</v>
      </c>
      <c r="Y183">
        <f t="shared" si="50"/>
        <v>0.6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1</v>
      </c>
      <c r="AP183">
        <v>0</v>
      </c>
      <c r="AQ183">
        <v>0</v>
      </c>
      <c r="AR183">
        <v>0</v>
      </c>
      <c r="AS183" t="s">
        <v>3</v>
      </c>
      <c r="AT183">
        <v>0.6</v>
      </c>
      <c r="AU183" t="s">
        <v>3</v>
      </c>
      <c r="AV183">
        <v>1</v>
      </c>
      <c r="AW183">
        <v>2</v>
      </c>
      <c r="AX183">
        <v>90974018</v>
      </c>
      <c r="AY183">
        <v>1</v>
      </c>
      <c r="AZ183">
        <v>0</v>
      </c>
      <c r="BA183">
        <v>174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U183">
        <f>ROUND(AT183*Source!I89*AH183*AL183,2)</f>
        <v>0</v>
      </c>
      <c r="CV183">
        <f>ROUND(Y183*Source!I89,9)</f>
        <v>0.6</v>
      </c>
      <c r="CW183">
        <v>0</v>
      </c>
      <c r="CX183">
        <f>ROUND(Y183*Source!I89,9)</f>
        <v>0.6</v>
      </c>
      <c r="CY183">
        <f>AD183</f>
        <v>0</v>
      </c>
      <c r="CZ183">
        <f>AH183</f>
        <v>0</v>
      </c>
      <c r="DA183">
        <f>AL183</f>
        <v>1</v>
      </c>
      <c r="DB183">
        <f t="shared" si="51"/>
        <v>0</v>
      </c>
      <c r="DC183">
        <f t="shared" si="52"/>
        <v>0</v>
      </c>
      <c r="DD183" t="s">
        <v>3</v>
      </c>
      <c r="DE183" t="s">
        <v>3</v>
      </c>
      <c r="DF183">
        <f t="shared" si="39"/>
        <v>0</v>
      </c>
      <c r="DG183">
        <f t="shared" si="40"/>
        <v>0</v>
      </c>
      <c r="DH183">
        <f t="shared" si="41"/>
        <v>0</v>
      </c>
      <c r="DI183">
        <f t="shared" si="42"/>
        <v>0</v>
      </c>
      <c r="DJ183">
        <f>DI183</f>
        <v>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ROW(Source!A89)</f>
        <v>89</v>
      </c>
      <c r="B184">
        <v>90973531</v>
      </c>
      <c r="C184">
        <v>90974014</v>
      </c>
      <c r="D184">
        <v>90759844</v>
      </c>
      <c r="E184">
        <v>1</v>
      </c>
      <c r="F184">
        <v>1</v>
      </c>
      <c r="G184">
        <v>16101771</v>
      </c>
      <c r="H184">
        <v>3</v>
      </c>
      <c r="I184" t="s">
        <v>400</v>
      </c>
      <c r="J184" t="s">
        <v>401</v>
      </c>
      <c r="K184" t="s">
        <v>402</v>
      </c>
      <c r="L184">
        <v>1348</v>
      </c>
      <c r="N184">
        <v>1009</v>
      </c>
      <c r="O184" t="s">
        <v>158</v>
      </c>
      <c r="P184" t="s">
        <v>158</v>
      </c>
      <c r="Q184">
        <v>1000</v>
      </c>
      <c r="W184">
        <v>0</v>
      </c>
      <c r="X184">
        <v>2033632406</v>
      </c>
      <c r="Y184">
        <f t="shared" si="50"/>
        <v>3.0000000000000001E-5</v>
      </c>
      <c r="AA184">
        <v>276193.31</v>
      </c>
      <c r="AB184">
        <v>0</v>
      </c>
      <c r="AC184">
        <v>0</v>
      </c>
      <c r="AD184">
        <v>0</v>
      </c>
      <c r="AE184">
        <v>276193.31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</v>
      </c>
      <c r="AT184">
        <v>3.0000000000000001E-5</v>
      </c>
      <c r="AU184" t="s">
        <v>3</v>
      </c>
      <c r="AV184">
        <v>0</v>
      </c>
      <c r="AW184">
        <v>2</v>
      </c>
      <c r="AX184">
        <v>90974019</v>
      </c>
      <c r="AY184">
        <v>1</v>
      </c>
      <c r="AZ184">
        <v>0</v>
      </c>
      <c r="BA184">
        <v>175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ROUND(Y184*Source!I89,9)</f>
        <v>3.0000000000000001E-5</v>
      </c>
      <c r="CY184">
        <f>AA184</f>
        <v>276193.31</v>
      </c>
      <c r="CZ184">
        <f>AE184</f>
        <v>276193.31</v>
      </c>
      <c r="DA184">
        <f>AI184</f>
        <v>1</v>
      </c>
      <c r="DB184">
        <f t="shared" si="51"/>
        <v>8.2899999999999991</v>
      </c>
      <c r="DC184">
        <f t="shared" si="52"/>
        <v>0</v>
      </c>
      <c r="DD184" t="s">
        <v>3</v>
      </c>
      <c r="DE184" t="s">
        <v>3</v>
      </c>
      <c r="DF184">
        <f t="shared" si="39"/>
        <v>8.2899999999999991</v>
      </c>
      <c r="DG184">
        <f t="shared" si="40"/>
        <v>0</v>
      </c>
      <c r="DH184">
        <f t="shared" si="41"/>
        <v>0</v>
      </c>
      <c r="DI184">
        <f t="shared" si="42"/>
        <v>0</v>
      </c>
      <c r="DJ184">
        <f>DF184</f>
        <v>8.2899999999999991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ROW(Source!A89)</f>
        <v>89</v>
      </c>
      <c r="B185">
        <v>90973531</v>
      </c>
      <c r="C185">
        <v>90974014</v>
      </c>
      <c r="D185">
        <v>90761165</v>
      </c>
      <c r="E185">
        <v>1</v>
      </c>
      <c r="F185">
        <v>1</v>
      </c>
      <c r="G185">
        <v>16101771</v>
      </c>
      <c r="H185">
        <v>3</v>
      </c>
      <c r="I185" t="s">
        <v>403</v>
      </c>
      <c r="J185" t="s">
        <v>404</v>
      </c>
      <c r="K185" t="s">
        <v>405</v>
      </c>
      <c r="L185">
        <v>1354</v>
      </c>
      <c r="N185">
        <v>1010</v>
      </c>
      <c r="O185" t="s">
        <v>48</v>
      </c>
      <c r="P185" t="s">
        <v>48</v>
      </c>
      <c r="Q185">
        <v>1</v>
      </c>
      <c r="W185">
        <v>0</v>
      </c>
      <c r="X185">
        <v>287844490</v>
      </c>
      <c r="Y185">
        <f t="shared" si="50"/>
        <v>1</v>
      </c>
      <c r="AA185">
        <v>160.11000000000001</v>
      </c>
      <c r="AB185">
        <v>0</v>
      </c>
      <c r="AC185">
        <v>0</v>
      </c>
      <c r="AD185">
        <v>0</v>
      </c>
      <c r="AE185">
        <v>160.11000000000001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1</v>
      </c>
      <c r="AP185">
        <v>0</v>
      </c>
      <c r="AQ185">
        <v>0</v>
      </c>
      <c r="AR185">
        <v>0</v>
      </c>
      <c r="AS185" t="s">
        <v>3</v>
      </c>
      <c r="AT185">
        <v>1</v>
      </c>
      <c r="AU185" t="s">
        <v>3</v>
      </c>
      <c r="AV185">
        <v>0</v>
      </c>
      <c r="AW185">
        <v>2</v>
      </c>
      <c r="AX185">
        <v>90974020</v>
      </c>
      <c r="AY185">
        <v>1</v>
      </c>
      <c r="AZ185">
        <v>0</v>
      </c>
      <c r="BA185">
        <v>176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>
        <f>ROUND(Y185*Source!I89,9)</f>
        <v>1</v>
      </c>
      <c r="CY185">
        <f>AA185</f>
        <v>160.11000000000001</v>
      </c>
      <c r="CZ185">
        <f>AE185</f>
        <v>160.11000000000001</v>
      </c>
      <c r="DA185">
        <f>AI185</f>
        <v>1</v>
      </c>
      <c r="DB185">
        <f t="shared" si="51"/>
        <v>160.11000000000001</v>
      </c>
      <c r="DC185">
        <f t="shared" si="52"/>
        <v>0</v>
      </c>
      <c r="DD185" t="s">
        <v>3</v>
      </c>
      <c r="DE185" t="s">
        <v>3</v>
      </c>
      <c r="DF185">
        <f t="shared" si="39"/>
        <v>160.11000000000001</v>
      </c>
      <c r="DG185">
        <f t="shared" si="40"/>
        <v>0</v>
      </c>
      <c r="DH185">
        <f t="shared" si="41"/>
        <v>0</v>
      </c>
      <c r="DI185">
        <f t="shared" si="42"/>
        <v>0</v>
      </c>
      <c r="DJ185">
        <f>DF185</f>
        <v>160.11000000000001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ROW(Source!A90)</f>
        <v>90</v>
      </c>
      <c r="B186">
        <v>90973531</v>
      </c>
      <c r="C186">
        <v>90974021</v>
      </c>
      <c r="D186">
        <v>90756819</v>
      </c>
      <c r="E186">
        <v>16101771</v>
      </c>
      <c r="F186">
        <v>1</v>
      </c>
      <c r="G186">
        <v>16101771</v>
      </c>
      <c r="H186">
        <v>1</v>
      </c>
      <c r="I186" t="s">
        <v>304</v>
      </c>
      <c r="J186" t="s">
        <v>3</v>
      </c>
      <c r="K186" t="s">
        <v>305</v>
      </c>
      <c r="L186">
        <v>1191</v>
      </c>
      <c r="N186">
        <v>1013</v>
      </c>
      <c r="O186" t="s">
        <v>306</v>
      </c>
      <c r="P186" t="s">
        <v>306</v>
      </c>
      <c r="Q186">
        <v>1</v>
      </c>
      <c r="W186">
        <v>0</v>
      </c>
      <c r="X186">
        <v>476480486</v>
      </c>
      <c r="Y186">
        <f>(AT186*1.05)</f>
        <v>1.9530000000000003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1.86</v>
      </c>
      <c r="AU186" t="s">
        <v>19</v>
      </c>
      <c r="AV186">
        <v>1</v>
      </c>
      <c r="AW186">
        <v>2</v>
      </c>
      <c r="AX186">
        <v>90974026</v>
      </c>
      <c r="AY186">
        <v>1</v>
      </c>
      <c r="AZ186">
        <v>0</v>
      </c>
      <c r="BA186">
        <v>177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U186">
        <f>ROUND(AT186*Source!I90*AH186*AL186,2)</f>
        <v>0</v>
      </c>
      <c r="CV186">
        <f>ROUND(Y186*Source!I90,9)</f>
        <v>3.9060000000000001</v>
      </c>
      <c r="CW186">
        <v>0</v>
      </c>
      <c r="CX186">
        <f>ROUND(Y186*Source!I90,9)</f>
        <v>3.9060000000000001</v>
      </c>
      <c r="CY186">
        <f>AD186</f>
        <v>0</v>
      </c>
      <c r="CZ186">
        <f>AH186</f>
        <v>0</v>
      </c>
      <c r="DA186">
        <f>AL186</f>
        <v>1</v>
      </c>
      <c r="DB186">
        <f>ROUND((ROUND(AT186*CZ186,2)*1.05),6)</f>
        <v>0</v>
      </c>
      <c r="DC186">
        <f>ROUND((ROUND(AT186*AG186,2)*1.05),6)</f>
        <v>0</v>
      </c>
      <c r="DD186" t="s">
        <v>3</v>
      </c>
      <c r="DE186" t="s">
        <v>3</v>
      </c>
      <c r="DF186">
        <f t="shared" si="39"/>
        <v>0</v>
      </c>
      <c r="DG186">
        <f t="shared" si="40"/>
        <v>0</v>
      </c>
      <c r="DH186">
        <f t="shared" si="41"/>
        <v>0</v>
      </c>
      <c r="DI186">
        <f t="shared" si="42"/>
        <v>0</v>
      </c>
      <c r="DJ186">
        <f>DI186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ROW(Source!A90)</f>
        <v>90</v>
      </c>
      <c r="B187">
        <v>90973531</v>
      </c>
      <c r="C187">
        <v>90974021</v>
      </c>
      <c r="D187">
        <v>90758471</v>
      </c>
      <c r="E187">
        <v>1</v>
      </c>
      <c r="F187">
        <v>1</v>
      </c>
      <c r="G187">
        <v>16101771</v>
      </c>
      <c r="H187">
        <v>2</v>
      </c>
      <c r="I187" t="s">
        <v>307</v>
      </c>
      <c r="J187" t="s">
        <v>308</v>
      </c>
      <c r="K187" t="s">
        <v>309</v>
      </c>
      <c r="L187">
        <v>1368</v>
      </c>
      <c r="N187">
        <v>1011</v>
      </c>
      <c r="O187" t="s">
        <v>197</v>
      </c>
      <c r="P187" t="s">
        <v>197</v>
      </c>
      <c r="Q187">
        <v>1</v>
      </c>
      <c r="W187">
        <v>0</v>
      </c>
      <c r="X187">
        <v>-645154768</v>
      </c>
      <c r="Y187">
        <f>(AT187*1.05)</f>
        <v>0.17850000000000002</v>
      </c>
      <c r="AA187">
        <v>0</v>
      </c>
      <c r="AB187">
        <v>21.28</v>
      </c>
      <c r="AC187">
        <v>0.32</v>
      </c>
      <c r="AD187">
        <v>0</v>
      </c>
      <c r="AE187">
        <v>0</v>
      </c>
      <c r="AF187">
        <v>21.28</v>
      </c>
      <c r="AG187">
        <v>0.32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0.17</v>
      </c>
      <c r="AU187" t="s">
        <v>19</v>
      </c>
      <c r="AV187">
        <v>0</v>
      </c>
      <c r="AW187">
        <v>2</v>
      </c>
      <c r="AX187">
        <v>90974027</v>
      </c>
      <c r="AY187">
        <v>1</v>
      </c>
      <c r="AZ187">
        <v>0</v>
      </c>
      <c r="BA187">
        <v>178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f>ROUND(Y187*Source!I90*DO187,9)</f>
        <v>0</v>
      </c>
      <c r="CX187">
        <f>ROUND(Y187*Source!I90,9)</f>
        <v>0.35699999999999998</v>
      </c>
      <c r="CY187">
        <f>AB187</f>
        <v>21.28</v>
      </c>
      <c r="CZ187">
        <f>AF187</f>
        <v>21.28</v>
      </c>
      <c r="DA187">
        <f>AJ187</f>
        <v>1</v>
      </c>
      <c r="DB187">
        <f>ROUND((ROUND(AT187*CZ187,2)*1.05),6)</f>
        <v>3.8010000000000002</v>
      </c>
      <c r="DC187">
        <f>ROUND((ROUND(AT187*AG187,2)*1.05),6)</f>
        <v>5.2499999999999998E-2</v>
      </c>
      <c r="DD187" t="s">
        <v>3</v>
      </c>
      <c r="DE187" t="s">
        <v>3</v>
      </c>
      <c r="DF187">
        <f t="shared" si="39"/>
        <v>0</v>
      </c>
      <c r="DG187">
        <f t="shared" si="40"/>
        <v>7.6</v>
      </c>
      <c r="DH187">
        <f t="shared" si="41"/>
        <v>0.11</v>
      </c>
      <c r="DI187">
        <f t="shared" si="42"/>
        <v>0</v>
      </c>
      <c r="DJ187">
        <f>DG187</f>
        <v>7.6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ROW(Source!A90)</f>
        <v>90</v>
      </c>
      <c r="B188">
        <v>90973531</v>
      </c>
      <c r="C188">
        <v>90974021</v>
      </c>
      <c r="D188">
        <v>90760495</v>
      </c>
      <c r="E188">
        <v>1</v>
      </c>
      <c r="F188">
        <v>1</v>
      </c>
      <c r="G188">
        <v>16101771</v>
      </c>
      <c r="H188">
        <v>3</v>
      </c>
      <c r="I188" t="s">
        <v>310</v>
      </c>
      <c r="J188" t="s">
        <v>311</v>
      </c>
      <c r="K188" t="s">
        <v>312</v>
      </c>
      <c r="L188">
        <v>1346</v>
      </c>
      <c r="N188">
        <v>1009</v>
      </c>
      <c r="O188" t="s">
        <v>43</v>
      </c>
      <c r="P188" t="s">
        <v>43</v>
      </c>
      <c r="Q188">
        <v>1</v>
      </c>
      <c r="W188">
        <v>0</v>
      </c>
      <c r="X188">
        <v>-8545782</v>
      </c>
      <c r="Y188">
        <f>AT188</f>
        <v>0.03</v>
      </c>
      <c r="AA188">
        <v>30.5</v>
      </c>
      <c r="AB188">
        <v>0</v>
      </c>
      <c r="AC188">
        <v>0</v>
      </c>
      <c r="AD188">
        <v>0</v>
      </c>
      <c r="AE188">
        <v>30.5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3</v>
      </c>
      <c r="AT188">
        <v>0.03</v>
      </c>
      <c r="AU188" t="s">
        <v>3</v>
      </c>
      <c r="AV188">
        <v>0</v>
      </c>
      <c r="AW188">
        <v>2</v>
      </c>
      <c r="AX188">
        <v>90974028</v>
      </c>
      <c r="AY188">
        <v>1</v>
      </c>
      <c r="AZ188">
        <v>0</v>
      </c>
      <c r="BA188">
        <v>179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ROUND(Y188*Source!I90,9)</f>
        <v>0.06</v>
      </c>
      <c r="CY188">
        <f>AA188</f>
        <v>30.5</v>
      </c>
      <c r="CZ188">
        <f>AE188</f>
        <v>30.5</v>
      </c>
      <c r="DA188">
        <f>AI188</f>
        <v>1</v>
      </c>
      <c r="DB188">
        <f>ROUND(ROUND(AT188*CZ188,2),6)</f>
        <v>0.92</v>
      </c>
      <c r="DC188">
        <f>ROUND(ROUND(AT188*AG188,2),6)</f>
        <v>0</v>
      </c>
      <c r="DD188" t="s">
        <v>3</v>
      </c>
      <c r="DE188" t="s">
        <v>3</v>
      </c>
      <c r="DF188">
        <f t="shared" si="39"/>
        <v>1.83</v>
      </c>
      <c r="DG188">
        <f t="shared" si="40"/>
        <v>0</v>
      </c>
      <c r="DH188">
        <f t="shared" si="41"/>
        <v>0</v>
      </c>
      <c r="DI188">
        <f t="shared" si="42"/>
        <v>0</v>
      </c>
      <c r="DJ188">
        <f>DF188</f>
        <v>1.83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ROW(Source!A90)</f>
        <v>90</v>
      </c>
      <c r="B189">
        <v>90973531</v>
      </c>
      <c r="C189">
        <v>90974021</v>
      </c>
      <c r="D189">
        <v>0</v>
      </c>
      <c r="E189">
        <v>0</v>
      </c>
      <c r="F189">
        <v>1</v>
      </c>
      <c r="G189">
        <v>16101771</v>
      </c>
      <c r="H189">
        <v>3</v>
      </c>
      <c r="I189" t="s">
        <v>164</v>
      </c>
      <c r="J189" t="s">
        <v>3</v>
      </c>
      <c r="K189" t="s">
        <v>165</v>
      </c>
      <c r="L189">
        <v>1371</v>
      </c>
      <c r="N189">
        <v>1013</v>
      </c>
      <c r="O189" t="s">
        <v>57</v>
      </c>
      <c r="P189" t="s">
        <v>57</v>
      </c>
      <c r="Q189">
        <v>1</v>
      </c>
      <c r="W189">
        <v>0</v>
      </c>
      <c r="X189">
        <v>-962204834</v>
      </c>
      <c r="Y189">
        <f>AT189</f>
        <v>1</v>
      </c>
      <c r="AA189">
        <v>1352.75</v>
      </c>
      <c r="AB189">
        <v>0</v>
      </c>
      <c r="AC189">
        <v>0</v>
      </c>
      <c r="AD189">
        <v>0</v>
      </c>
      <c r="AE189">
        <v>1352.75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 t="s">
        <v>3</v>
      </c>
      <c r="AT189">
        <v>1</v>
      </c>
      <c r="AU189" t="s">
        <v>3</v>
      </c>
      <c r="AV189">
        <v>0</v>
      </c>
      <c r="AW189">
        <v>1</v>
      </c>
      <c r="AX189">
        <v>-1</v>
      </c>
      <c r="AY189">
        <v>0</v>
      </c>
      <c r="AZ189">
        <v>0</v>
      </c>
      <c r="BA189" t="s">
        <v>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ROUND(Y189*Source!I90,9)</f>
        <v>2</v>
      </c>
      <c r="CY189">
        <f>AA189</f>
        <v>1352.75</v>
      </c>
      <c r="CZ189">
        <f>AE189</f>
        <v>1352.75</v>
      </c>
      <c r="DA189">
        <f>AI189</f>
        <v>1</v>
      </c>
      <c r="DB189">
        <f>ROUND(ROUND(AT189*CZ189,2),6)</f>
        <v>1352.75</v>
      </c>
      <c r="DC189">
        <f>ROUND(ROUND(AT189*AG189,2),6)</f>
        <v>0</v>
      </c>
      <c r="DD189" t="s">
        <v>3</v>
      </c>
      <c r="DE189" t="s">
        <v>3</v>
      </c>
      <c r="DF189">
        <f t="shared" si="39"/>
        <v>2705.5</v>
      </c>
      <c r="DG189">
        <f t="shared" si="40"/>
        <v>0</v>
      </c>
      <c r="DH189">
        <f t="shared" si="41"/>
        <v>0</v>
      </c>
      <c r="DI189">
        <f t="shared" si="42"/>
        <v>0</v>
      </c>
      <c r="DJ189">
        <f>DF189</f>
        <v>2705.5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ROW(Source!A92)</f>
        <v>92</v>
      </c>
      <c r="B190">
        <v>90973531</v>
      </c>
      <c r="C190">
        <v>90974030</v>
      </c>
      <c r="D190">
        <v>90756819</v>
      </c>
      <c r="E190">
        <v>16101771</v>
      </c>
      <c r="F190">
        <v>1</v>
      </c>
      <c r="G190">
        <v>16101771</v>
      </c>
      <c r="H190">
        <v>1</v>
      </c>
      <c r="I190" t="s">
        <v>304</v>
      </c>
      <c r="J190" t="s">
        <v>3</v>
      </c>
      <c r="K190" t="s">
        <v>305</v>
      </c>
      <c r="L190">
        <v>1191</v>
      </c>
      <c r="N190">
        <v>1013</v>
      </c>
      <c r="O190" t="s">
        <v>306</v>
      </c>
      <c r="P190" t="s">
        <v>306</v>
      </c>
      <c r="Q190">
        <v>1</v>
      </c>
      <c r="W190">
        <v>0</v>
      </c>
      <c r="X190">
        <v>476480486</v>
      </c>
      <c r="Y190">
        <f>(AT190*1.05)</f>
        <v>0.96600000000000008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0.92</v>
      </c>
      <c r="AU190" t="s">
        <v>19</v>
      </c>
      <c r="AV190">
        <v>1</v>
      </c>
      <c r="AW190">
        <v>2</v>
      </c>
      <c r="AX190">
        <v>90974033</v>
      </c>
      <c r="AY190">
        <v>1</v>
      </c>
      <c r="AZ190">
        <v>0</v>
      </c>
      <c r="BA190">
        <v>180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U190">
        <f>ROUND(AT190*Source!I92*AH190*AL190,2)</f>
        <v>0</v>
      </c>
      <c r="CV190">
        <f>ROUND(Y190*Source!I92,9)</f>
        <v>1.9319999999999999</v>
      </c>
      <c r="CW190">
        <v>0</v>
      </c>
      <c r="CX190">
        <f>ROUND(Y190*Source!I92,9)</f>
        <v>1.9319999999999999</v>
      </c>
      <c r="CY190">
        <f>AD190</f>
        <v>0</v>
      </c>
      <c r="CZ190">
        <f>AH190</f>
        <v>0</v>
      </c>
      <c r="DA190">
        <f>AL190</f>
        <v>1</v>
      </c>
      <c r="DB190">
        <f>ROUND((ROUND(AT190*CZ190,2)*1.05),6)</f>
        <v>0</v>
      </c>
      <c r="DC190">
        <f>ROUND((ROUND(AT190*AG190,2)*1.05),6)</f>
        <v>0</v>
      </c>
      <c r="DD190" t="s">
        <v>3</v>
      </c>
      <c r="DE190" t="s">
        <v>3</v>
      </c>
      <c r="DF190">
        <f t="shared" si="39"/>
        <v>0</v>
      </c>
      <c r="DG190">
        <f t="shared" si="40"/>
        <v>0</v>
      </c>
      <c r="DH190">
        <f t="shared" si="41"/>
        <v>0</v>
      </c>
      <c r="DI190">
        <f t="shared" si="42"/>
        <v>0</v>
      </c>
      <c r="DJ190">
        <f>DI190</f>
        <v>0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ROW(Source!A92)</f>
        <v>92</v>
      </c>
      <c r="B191">
        <v>90973531</v>
      </c>
      <c r="C191">
        <v>90974030</v>
      </c>
      <c r="D191">
        <v>90760495</v>
      </c>
      <c r="E191">
        <v>1</v>
      </c>
      <c r="F191">
        <v>1</v>
      </c>
      <c r="G191">
        <v>16101771</v>
      </c>
      <c r="H191">
        <v>3</v>
      </c>
      <c r="I191" t="s">
        <v>310</v>
      </c>
      <c r="J191" t="s">
        <v>311</v>
      </c>
      <c r="K191" t="s">
        <v>312</v>
      </c>
      <c r="L191">
        <v>1346</v>
      </c>
      <c r="N191">
        <v>1009</v>
      </c>
      <c r="O191" t="s">
        <v>43</v>
      </c>
      <c r="P191" t="s">
        <v>43</v>
      </c>
      <c r="Q191">
        <v>1</v>
      </c>
      <c r="W191">
        <v>0</v>
      </c>
      <c r="X191">
        <v>-8545782</v>
      </c>
      <c r="Y191">
        <f t="shared" ref="Y191:Y208" si="53">AT191</f>
        <v>0.02</v>
      </c>
      <c r="AA191">
        <v>30.5</v>
      </c>
      <c r="AB191">
        <v>0</v>
      </c>
      <c r="AC191">
        <v>0</v>
      </c>
      <c r="AD191">
        <v>0</v>
      </c>
      <c r="AE191">
        <v>30.5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1</v>
      </c>
      <c r="AP191">
        <v>0</v>
      </c>
      <c r="AQ191">
        <v>0</v>
      </c>
      <c r="AR191">
        <v>0</v>
      </c>
      <c r="AS191" t="s">
        <v>3</v>
      </c>
      <c r="AT191">
        <v>0.02</v>
      </c>
      <c r="AU191" t="s">
        <v>3</v>
      </c>
      <c r="AV191">
        <v>0</v>
      </c>
      <c r="AW191">
        <v>2</v>
      </c>
      <c r="AX191">
        <v>90974034</v>
      </c>
      <c r="AY191">
        <v>1</v>
      </c>
      <c r="AZ191">
        <v>0</v>
      </c>
      <c r="BA191">
        <v>181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ROUND(Y191*Source!I92,9)</f>
        <v>0.04</v>
      </c>
      <c r="CY191">
        <f>AA191</f>
        <v>30.5</v>
      </c>
      <c r="CZ191">
        <f>AE191</f>
        <v>30.5</v>
      </c>
      <c r="DA191">
        <f>AI191</f>
        <v>1</v>
      </c>
      <c r="DB191">
        <f t="shared" ref="DB191:DB208" si="54">ROUND(ROUND(AT191*CZ191,2),6)</f>
        <v>0.61</v>
      </c>
      <c r="DC191">
        <f t="shared" ref="DC191:DC208" si="55">ROUND(ROUND(AT191*AG191,2),6)</f>
        <v>0</v>
      </c>
      <c r="DD191" t="s">
        <v>3</v>
      </c>
      <c r="DE191" t="s">
        <v>3</v>
      </c>
      <c r="DF191">
        <f t="shared" si="39"/>
        <v>1.22</v>
      </c>
      <c r="DG191">
        <f t="shared" si="40"/>
        <v>0</v>
      </c>
      <c r="DH191">
        <f t="shared" si="41"/>
        <v>0</v>
      </c>
      <c r="DI191">
        <f t="shared" si="42"/>
        <v>0</v>
      </c>
      <c r="DJ191">
        <f>DF191</f>
        <v>1.22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ROW(Source!A93)</f>
        <v>93</v>
      </c>
      <c r="B192">
        <v>90973531</v>
      </c>
      <c r="C192">
        <v>90974035</v>
      </c>
      <c r="D192">
        <v>90756819</v>
      </c>
      <c r="E192">
        <v>16101771</v>
      </c>
      <c r="F192">
        <v>1</v>
      </c>
      <c r="G192">
        <v>16101771</v>
      </c>
      <c r="H192">
        <v>1</v>
      </c>
      <c r="I192" t="s">
        <v>304</v>
      </c>
      <c r="J192" t="s">
        <v>3</v>
      </c>
      <c r="K192" t="s">
        <v>305</v>
      </c>
      <c r="L192">
        <v>1191</v>
      </c>
      <c r="N192">
        <v>1013</v>
      </c>
      <c r="O192" t="s">
        <v>306</v>
      </c>
      <c r="P192" t="s">
        <v>306</v>
      </c>
      <c r="Q192">
        <v>1</v>
      </c>
      <c r="W192">
        <v>0</v>
      </c>
      <c r="X192">
        <v>476480486</v>
      </c>
      <c r="Y192">
        <f t="shared" si="53"/>
        <v>3.15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1</v>
      </c>
      <c r="AP192">
        <v>0</v>
      </c>
      <c r="AQ192">
        <v>0</v>
      </c>
      <c r="AR192">
        <v>0</v>
      </c>
      <c r="AS192" t="s">
        <v>3</v>
      </c>
      <c r="AT192">
        <v>3.15</v>
      </c>
      <c r="AU192" t="s">
        <v>3</v>
      </c>
      <c r="AV192">
        <v>1</v>
      </c>
      <c r="AW192">
        <v>2</v>
      </c>
      <c r="AX192">
        <v>90974040</v>
      </c>
      <c r="AY192">
        <v>1</v>
      </c>
      <c r="AZ192">
        <v>0</v>
      </c>
      <c r="BA192">
        <v>182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U192">
        <f>ROUND(AT192*Source!I93*AH192*AL192,2)</f>
        <v>0</v>
      </c>
      <c r="CV192">
        <f>ROUND(Y192*Source!I93,9)</f>
        <v>0</v>
      </c>
      <c r="CW192">
        <v>0</v>
      </c>
      <c r="CX192">
        <f>ROUND(Y192*Source!I93,9)</f>
        <v>0</v>
      </c>
      <c r="CY192">
        <f>AD192</f>
        <v>0</v>
      </c>
      <c r="CZ192">
        <f>AH192</f>
        <v>0</v>
      </c>
      <c r="DA192">
        <f>AL192</f>
        <v>1</v>
      </c>
      <c r="DB192">
        <f t="shared" si="54"/>
        <v>0</v>
      </c>
      <c r="DC192">
        <f t="shared" si="55"/>
        <v>0</v>
      </c>
      <c r="DD192" t="s">
        <v>3</v>
      </c>
      <c r="DE192" t="s">
        <v>3</v>
      </c>
      <c r="DF192">
        <f t="shared" si="39"/>
        <v>0</v>
      </c>
      <c r="DG192">
        <f t="shared" si="40"/>
        <v>0</v>
      </c>
      <c r="DH192">
        <f t="shared" si="41"/>
        <v>0</v>
      </c>
      <c r="DI192">
        <f t="shared" si="42"/>
        <v>0</v>
      </c>
      <c r="DJ192">
        <f>DI192</f>
        <v>0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ROW(Source!A93)</f>
        <v>93</v>
      </c>
      <c r="B193">
        <v>90973531</v>
      </c>
      <c r="C193">
        <v>90974035</v>
      </c>
      <c r="D193">
        <v>90760495</v>
      </c>
      <c r="E193">
        <v>1</v>
      </c>
      <c r="F193">
        <v>1</v>
      </c>
      <c r="G193">
        <v>16101771</v>
      </c>
      <c r="H193">
        <v>3</v>
      </c>
      <c r="I193" t="s">
        <v>310</v>
      </c>
      <c r="J193" t="s">
        <v>311</v>
      </c>
      <c r="K193" t="s">
        <v>312</v>
      </c>
      <c r="L193">
        <v>1346</v>
      </c>
      <c r="N193">
        <v>1009</v>
      </c>
      <c r="O193" t="s">
        <v>43</v>
      </c>
      <c r="P193" t="s">
        <v>43</v>
      </c>
      <c r="Q193">
        <v>1</v>
      </c>
      <c r="W193">
        <v>0</v>
      </c>
      <c r="X193">
        <v>-8545782</v>
      </c>
      <c r="Y193">
        <f t="shared" si="53"/>
        <v>1.4</v>
      </c>
      <c r="AA193">
        <v>30.5</v>
      </c>
      <c r="AB193">
        <v>0</v>
      </c>
      <c r="AC193">
        <v>0</v>
      </c>
      <c r="AD193">
        <v>0</v>
      </c>
      <c r="AE193">
        <v>30.5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1.4</v>
      </c>
      <c r="AU193" t="s">
        <v>3</v>
      </c>
      <c r="AV193">
        <v>0</v>
      </c>
      <c r="AW193">
        <v>2</v>
      </c>
      <c r="AX193">
        <v>90974041</v>
      </c>
      <c r="AY193">
        <v>1</v>
      </c>
      <c r="AZ193">
        <v>0</v>
      </c>
      <c r="BA193">
        <v>183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v>0</v>
      </c>
      <c r="CX193">
        <f>ROUND(Y193*Source!I93,9)</f>
        <v>0</v>
      </c>
      <c r="CY193">
        <f>AA193</f>
        <v>30.5</v>
      </c>
      <c r="CZ193">
        <f>AE193</f>
        <v>30.5</v>
      </c>
      <c r="DA193">
        <f>AI193</f>
        <v>1</v>
      </c>
      <c r="DB193">
        <f t="shared" si="54"/>
        <v>42.7</v>
      </c>
      <c r="DC193">
        <f t="shared" si="55"/>
        <v>0</v>
      </c>
      <c r="DD193" t="s">
        <v>3</v>
      </c>
      <c r="DE193" t="s">
        <v>3</v>
      </c>
      <c r="DF193">
        <f t="shared" ref="DF193:DF256" si="56">ROUND(ROUND(AE193,2)*CX193,2)</f>
        <v>0</v>
      </c>
      <c r="DG193">
        <f t="shared" ref="DG193:DG256" si="57">ROUND(ROUND(AF193,2)*CX193,2)</f>
        <v>0</v>
      </c>
      <c r="DH193">
        <f t="shared" ref="DH193:DH256" si="58">ROUND(ROUND(AG193,2)*CX193,2)</f>
        <v>0</v>
      </c>
      <c r="DI193">
        <f t="shared" ref="DI193:DI256" si="59">ROUND(ROUND(AH193,2)*CX193,2)</f>
        <v>0</v>
      </c>
      <c r="DJ193">
        <f>DF193</f>
        <v>0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ROW(Source!A93)</f>
        <v>93</v>
      </c>
      <c r="B194">
        <v>90973531</v>
      </c>
      <c r="C194">
        <v>90974035</v>
      </c>
      <c r="D194">
        <v>90761054</v>
      </c>
      <c r="E194">
        <v>1</v>
      </c>
      <c r="F194">
        <v>1</v>
      </c>
      <c r="G194">
        <v>16101771</v>
      </c>
      <c r="H194">
        <v>3</v>
      </c>
      <c r="I194" t="s">
        <v>406</v>
      </c>
      <c r="J194" t="s">
        <v>407</v>
      </c>
      <c r="K194" t="s">
        <v>408</v>
      </c>
      <c r="L194">
        <v>1327</v>
      </c>
      <c r="N194">
        <v>1005</v>
      </c>
      <c r="O194" t="s">
        <v>102</v>
      </c>
      <c r="P194" t="s">
        <v>102</v>
      </c>
      <c r="Q194">
        <v>1</v>
      </c>
      <c r="W194">
        <v>0</v>
      </c>
      <c r="X194">
        <v>-2031637819</v>
      </c>
      <c r="Y194">
        <f t="shared" si="53"/>
        <v>0.5</v>
      </c>
      <c r="AA194">
        <v>408.72</v>
      </c>
      <c r="AB194">
        <v>0</v>
      </c>
      <c r="AC194">
        <v>0</v>
      </c>
      <c r="AD194">
        <v>0</v>
      </c>
      <c r="AE194">
        <v>408.72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0.5</v>
      </c>
      <c r="AU194" t="s">
        <v>3</v>
      </c>
      <c r="AV194">
        <v>0</v>
      </c>
      <c r="AW194">
        <v>2</v>
      </c>
      <c r="AX194">
        <v>90974042</v>
      </c>
      <c r="AY194">
        <v>1</v>
      </c>
      <c r="AZ194">
        <v>0</v>
      </c>
      <c r="BA194">
        <v>184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>
        <f>ROUND(Y194*Source!I93,9)</f>
        <v>0</v>
      </c>
      <c r="CY194">
        <f>AA194</f>
        <v>408.72</v>
      </c>
      <c r="CZ194">
        <f>AE194</f>
        <v>408.72</v>
      </c>
      <c r="DA194">
        <f>AI194</f>
        <v>1</v>
      </c>
      <c r="DB194">
        <f t="shared" si="54"/>
        <v>204.36</v>
      </c>
      <c r="DC194">
        <f t="shared" si="55"/>
        <v>0</v>
      </c>
      <c r="DD194" t="s">
        <v>3</v>
      </c>
      <c r="DE194" t="s">
        <v>3</v>
      </c>
      <c r="DF194">
        <f t="shared" si="56"/>
        <v>0</v>
      </c>
      <c r="DG194">
        <f t="shared" si="57"/>
        <v>0</v>
      </c>
      <c r="DH194">
        <f t="shared" si="58"/>
        <v>0</v>
      </c>
      <c r="DI194">
        <f t="shared" si="59"/>
        <v>0</v>
      </c>
      <c r="DJ194">
        <f>DF194</f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ROW(Source!A93)</f>
        <v>93</v>
      </c>
      <c r="B195">
        <v>90973531</v>
      </c>
      <c r="C195">
        <v>90974035</v>
      </c>
      <c r="D195">
        <v>90759192</v>
      </c>
      <c r="E195">
        <v>1</v>
      </c>
      <c r="F195">
        <v>1</v>
      </c>
      <c r="G195">
        <v>16101771</v>
      </c>
      <c r="H195">
        <v>3</v>
      </c>
      <c r="I195" t="s">
        <v>409</v>
      </c>
      <c r="J195" t="s">
        <v>410</v>
      </c>
      <c r="K195" t="s">
        <v>411</v>
      </c>
      <c r="L195">
        <v>1348</v>
      </c>
      <c r="N195">
        <v>1009</v>
      </c>
      <c r="O195" t="s">
        <v>158</v>
      </c>
      <c r="P195" t="s">
        <v>158</v>
      </c>
      <c r="Q195">
        <v>1000</v>
      </c>
      <c r="W195">
        <v>0</v>
      </c>
      <c r="X195">
        <v>-95249538</v>
      </c>
      <c r="Y195">
        <f t="shared" si="53"/>
        <v>2.5000000000000001E-3</v>
      </c>
      <c r="AA195">
        <v>144194.35</v>
      </c>
      <c r="AB195">
        <v>0</v>
      </c>
      <c r="AC195">
        <v>0</v>
      </c>
      <c r="AD195">
        <v>0</v>
      </c>
      <c r="AE195">
        <v>144194.35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2.5000000000000001E-3</v>
      </c>
      <c r="AU195" t="s">
        <v>3</v>
      </c>
      <c r="AV195">
        <v>0</v>
      </c>
      <c r="AW195">
        <v>2</v>
      </c>
      <c r="AX195">
        <v>90974043</v>
      </c>
      <c r="AY195">
        <v>1</v>
      </c>
      <c r="AZ195">
        <v>0</v>
      </c>
      <c r="BA195">
        <v>185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>
        <f>ROUND(Y195*Source!I93,9)</f>
        <v>0</v>
      </c>
      <c r="CY195">
        <f>AA195</f>
        <v>144194.35</v>
      </c>
      <c r="CZ195">
        <f>AE195</f>
        <v>144194.35</v>
      </c>
      <c r="DA195">
        <f>AI195</f>
        <v>1</v>
      </c>
      <c r="DB195">
        <f t="shared" si="54"/>
        <v>360.49</v>
      </c>
      <c r="DC195">
        <f t="shared" si="55"/>
        <v>0</v>
      </c>
      <c r="DD195" t="s">
        <v>3</v>
      </c>
      <c r="DE195" t="s">
        <v>3</v>
      </c>
      <c r="DF195">
        <f t="shared" si="56"/>
        <v>0</v>
      </c>
      <c r="DG195">
        <f t="shared" si="57"/>
        <v>0</v>
      </c>
      <c r="DH195">
        <f t="shared" si="58"/>
        <v>0</v>
      </c>
      <c r="DI195">
        <f t="shared" si="59"/>
        <v>0</v>
      </c>
      <c r="DJ195">
        <f>DF195</f>
        <v>0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ROW(Source!A94)</f>
        <v>94</v>
      </c>
      <c r="B196">
        <v>90973531</v>
      </c>
      <c r="C196">
        <v>90974044</v>
      </c>
      <c r="D196">
        <v>90756819</v>
      </c>
      <c r="E196">
        <v>16101771</v>
      </c>
      <c r="F196">
        <v>1</v>
      </c>
      <c r="G196">
        <v>16101771</v>
      </c>
      <c r="H196">
        <v>1</v>
      </c>
      <c r="I196" t="s">
        <v>304</v>
      </c>
      <c r="J196" t="s">
        <v>3</v>
      </c>
      <c r="K196" t="s">
        <v>305</v>
      </c>
      <c r="L196">
        <v>1191</v>
      </c>
      <c r="N196">
        <v>1013</v>
      </c>
      <c r="O196" t="s">
        <v>306</v>
      </c>
      <c r="P196" t="s">
        <v>306</v>
      </c>
      <c r="Q196">
        <v>1</v>
      </c>
      <c r="W196">
        <v>0</v>
      </c>
      <c r="X196">
        <v>476480486</v>
      </c>
      <c r="Y196">
        <f t="shared" si="53"/>
        <v>7.41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7.41</v>
      </c>
      <c r="AU196" t="s">
        <v>3</v>
      </c>
      <c r="AV196">
        <v>1</v>
      </c>
      <c r="AW196">
        <v>2</v>
      </c>
      <c r="AX196">
        <v>90974051</v>
      </c>
      <c r="AY196">
        <v>1</v>
      </c>
      <c r="AZ196">
        <v>0</v>
      </c>
      <c r="BA196">
        <v>186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U196">
        <f>ROUND(AT196*Source!I94*AH196*AL196,2)</f>
        <v>0</v>
      </c>
      <c r="CV196">
        <f>ROUND(Y196*Source!I94,9)</f>
        <v>14.82</v>
      </c>
      <c r="CW196">
        <v>0</v>
      </c>
      <c r="CX196">
        <f>ROUND(Y196*Source!I94,9)</f>
        <v>14.82</v>
      </c>
      <c r="CY196">
        <f>AD196</f>
        <v>0</v>
      </c>
      <c r="CZ196">
        <f>AH196</f>
        <v>0</v>
      </c>
      <c r="DA196">
        <f>AL196</f>
        <v>1</v>
      </c>
      <c r="DB196">
        <f t="shared" si="54"/>
        <v>0</v>
      </c>
      <c r="DC196">
        <f t="shared" si="55"/>
        <v>0</v>
      </c>
      <c r="DD196" t="s">
        <v>3</v>
      </c>
      <c r="DE196" t="s">
        <v>3</v>
      </c>
      <c r="DF196">
        <f t="shared" si="56"/>
        <v>0</v>
      </c>
      <c r="DG196">
        <f t="shared" si="57"/>
        <v>0</v>
      </c>
      <c r="DH196">
        <f t="shared" si="58"/>
        <v>0</v>
      </c>
      <c r="DI196">
        <f t="shared" si="59"/>
        <v>0</v>
      </c>
      <c r="DJ196">
        <f>DI196</f>
        <v>0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ROW(Source!A94)</f>
        <v>94</v>
      </c>
      <c r="B197">
        <v>90973531</v>
      </c>
      <c r="C197">
        <v>90974044</v>
      </c>
      <c r="D197">
        <v>90760334</v>
      </c>
      <c r="E197">
        <v>1</v>
      </c>
      <c r="F197">
        <v>1</v>
      </c>
      <c r="G197">
        <v>16101771</v>
      </c>
      <c r="H197">
        <v>3</v>
      </c>
      <c r="I197" t="s">
        <v>412</v>
      </c>
      <c r="J197" t="s">
        <v>413</v>
      </c>
      <c r="K197" t="s">
        <v>414</v>
      </c>
      <c r="L197">
        <v>1348</v>
      </c>
      <c r="N197">
        <v>1009</v>
      </c>
      <c r="O197" t="s">
        <v>158</v>
      </c>
      <c r="P197" t="s">
        <v>158</v>
      </c>
      <c r="Q197">
        <v>1000</v>
      </c>
      <c r="W197">
        <v>0</v>
      </c>
      <c r="X197">
        <v>-1083481574</v>
      </c>
      <c r="Y197">
        <f t="shared" si="53"/>
        <v>2.0000000000000002E-5</v>
      </c>
      <c r="AA197">
        <v>1640241.92</v>
      </c>
      <c r="AB197">
        <v>0</v>
      </c>
      <c r="AC197">
        <v>0</v>
      </c>
      <c r="AD197">
        <v>0</v>
      </c>
      <c r="AE197">
        <v>1640241.92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2.0000000000000002E-5</v>
      </c>
      <c r="AU197" t="s">
        <v>3</v>
      </c>
      <c r="AV197">
        <v>0</v>
      </c>
      <c r="AW197">
        <v>2</v>
      </c>
      <c r="AX197">
        <v>90974052</v>
      </c>
      <c r="AY197">
        <v>1</v>
      </c>
      <c r="AZ197">
        <v>0</v>
      </c>
      <c r="BA197">
        <v>187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ROUND(Y197*Source!I94,9)</f>
        <v>4.0000000000000003E-5</v>
      </c>
      <c r="CY197">
        <f>AA197</f>
        <v>1640241.92</v>
      </c>
      <c r="CZ197">
        <f>AE197</f>
        <v>1640241.92</v>
      </c>
      <c r="DA197">
        <f>AI197</f>
        <v>1</v>
      </c>
      <c r="DB197">
        <f t="shared" si="54"/>
        <v>32.799999999999997</v>
      </c>
      <c r="DC197">
        <f t="shared" si="55"/>
        <v>0</v>
      </c>
      <c r="DD197" t="s">
        <v>3</v>
      </c>
      <c r="DE197" t="s">
        <v>3</v>
      </c>
      <c r="DF197">
        <f t="shared" si="56"/>
        <v>65.61</v>
      </c>
      <c r="DG197">
        <f t="shared" si="57"/>
        <v>0</v>
      </c>
      <c r="DH197">
        <f t="shared" si="58"/>
        <v>0</v>
      </c>
      <c r="DI197">
        <f t="shared" si="59"/>
        <v>0</v>
      </c>
      <c r="DJ197">
        <f>DF197</f>
        <v>65.61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ROW(Source!A94)</f>
        <v>94</v>
      </c>
      <c r="B198">
        <v>90973531</v>
      </c>
      <c r="C198">
        <v>90974044</v>
      </c>
      <c r="D198">
        <v>90760446</v>
      </c>
      <c r="E198">
        <v>1</v>
      </c>
      <c r="F198">
        <v>1</v>
      </c>
      <c r="G198">
        <v>16101771</v>
      </c>
      <c r="H198">
        <v>3</v>
      </c>
      <c r="I198" t="s">
        <v>415</v>
      </c>
      <c r="J198" t="s">
        <v>416</v>
      </c>
      <c r="K198" t="s">
        <v>417</v>
      </c>
      <c r="L198">
        <v>1346</v>
      </c>
      <c r="N198">
        <v>1009</v>
      </c>
      <c r="O198" t="s">
        <v>43</v>
      </c>
      <c r="P198" t="s">
        <v>43</v>
      </c>
      <c r="Q198">
        <v>1</v>
      </c>
      <c r="W198">
        <v>0</v>
      </c>
      <c r="X198">
        <v>-387467193</v>
      </c>
      <c r="Y198">
        <f t="shared" si="53"/>
        <v>1.6E-2</v>
      </c>
      <c r="AA198">
        <v>553.05999999999995</v>
      </c>
      <c r="AB198">
        <v>0</v>
      </c>
      <c r="AC198">
        <v>0</v>
      </c>
      <c r="AD198">
        <v>0</v>
      </c>
      <c r="AE198">
        <v>553.05999999999995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1.6E-2</v>
      </c>
      <c r="AU198" t="s">
        <v>3</v>
      </c>
      <c r="AV198">
        <v>0</v>
      </c>
      <c r="AW198">
        <v>2</v>
      </c>
      <c r="AX198">
        <v>90974053</v>
      </c>
      <c r="AY198">
        <v>1</v>
      </c>
      <c r="AZ198">
        <v>0</v>
      </c>
      <c r="BA198">
        <v>188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ROUND(Y198*Source!I94,9)</f>
        <v>3.2000000000000001E-2</v>
      </c>
      <c r="CY198">
        <f>AA198</f>
        <v>553.05999999999995</v>
      </c>
      <c r="CZ198">
        <f>AE198</f>
        <v>553.05999999999995</v>
      </c>
      <c r="DA198">
        <f>AI198</f>
        <v>1</v>
      </c>
      <c r="DB198">
        <f t="shared" si="54"/>
        <v>8.85</v>
      </c>
      <c r="DC198">
        <f t="shared" si="55"/>
        <v>0</v>
      </c>
      <c r="DD198" t="s">
        <v>3</v>
      </c>
      <c r="DE198" t="s">
        <v>3</v>
      </c>
      <c r="DF198">
        <f t="shared" si="56"/>
        <v>17.7</v>
      </c>
      <c r="DG198">
        <f t="shared" si="57"/>
        <v>0</v>
      </c>
      <c r="DH198">
        <f t="shared" si="58"/>
        <v>0</v>
      </c>
      <c r="DI198">
        <f t="shared" si="59"/>
        <v>0</v>
      </c>
      <c r="DJ198">
        <f>DF198</f>
        <v>17.7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ROW(Source!A94)</f>
        <v>94</v>
      </c>
      <c r="B199">
        <v>90973531</v>
      </c>
      <c r="C199">
        <v>90974044</v>
      </c>
      <c r="D199">
        <v>90760402</v>
      </c>
      <c r="E199">
        <v>1</v>
      </c>
      <c r="F199">
        <v>1</v>
      </c>
      <c r="G199">
        <v>16101771</v>
      </c>
      <c r="H199">
        <v>3</v>
      </c>
      <c r="I199" t="s">
        <v>418</v>
      </c>
      <c r="J199" t="s">
        <v>419</v>
      </c>
      <c r="K199" t="s">
        <v>420</v>
      </c>
      <c r="L199">
        <v>1346</v>
      </c>
      <c r="N199">
        <v>1009</v>
      </c>
      <c r="O199" t="s">
        <v>43</v>
      </c>
      <c r="P199" t="s">
        <v>43</v>
      </c>
      <c r="Q199">
        <v>1</v>
      </c>
      <c r="W199">
        <v>0</v>
      </c>
      <c r="X199">
        <v>-961145990</v>
      </c>
      <c r="Y199">
        <f t="shared" si="53"/>
        <v>0.01</v>
      </c>
      <c r="AA199">
        <v>388.51</v>
      </c>
      <c r="AB199">
        <v>0</v>
      </c>
      <c r="AC199">
        <v>0</v>
      </c>
      <c r="AD199">
        <v>0</v>
      </c>
      <c r="AE199">
        <v>388.51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0.01</v>
      </c>
      <c r="AU199" t="s">
        <v>3</v>
      </c>
      <c r="AV199">
        <v>0</v>
      </c>
      <c r="AW199">
        <v>2</v>
      </c>
      <c r="AX199">
        <v>90974054</v>
      </c>
      <c r="AY199">
        <v>1</v>
      </c>
      <c r="AZ199">
        <v>0</v>
      </c>
      <c r="BA199">
        <v>189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ROUND(Y199*Source!I94,9)</f>
        <v>0.02</v>
      </c>
      <c r="CY199">
        <f>AA199</f>
        <v>388.51</v>
      </c>
      <c r="CZ199">
        <f>AE199</f>
        <v>388.51</v>
      </c>
      <c r="DA199">
        <f>AI199</f>
        <v>1</v>
      </c>
      <c r="DB199">
        <f t="shared" si="54"/>
        <v>3.89</v>
      </c>
      <c r="DC199">
        <f t="shared" si="55"/>
        <v>0</v>
      </c>
      <c r="DD199" t="s">
        <v>3</v>
      </c>
      <c r="DE199" t="s">
        <v>3</v>
      </c>
      <c r="DF199">
        <f t="shared" si="56"/>
        <v>7.77</v>
      </c>
      <c r="DG199">
        <f t="shared" si="57"/>
        <v>0</v>
      </c>
      <c r="DH199">
        <f t="shared" si="58"/>
        <v>0</v>
      </c>
      <c r="DI199">
        <f t="shared" si="59"/>
        <v>0</v>
      </c>
      <c r="DJ199">
        <f>DF199</f>
        <v>7.77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ROW(Source!A94)</f>
        <v>94</v>
      </c>
      <c r="B200">
        <v>90973531</v>
      </c>
      <c r="C200">
        <v>90974044</v>
      </c>
      <c r="D200">
        <v>90760495</v>
      </c>
      <c r="E200">
        <v>1</v>
      </c>
      <c r="F200">
        <v>1</v>
      </c>
      <c r="G200">
        <v>16101771</v>
      </c>
      <c r="H200">
        <v>3</v>
      </c>
      <c r="I200" t="s">
        <v>310</v>
      </c>
      <c r="J200" t="s">
        <v>311</v>
      </c>
      <c r="K200" t="s">
        <v>312</v>
      </c>
      <c r="L200">
        <v>1346</v>
      </c>
      <c r="N200">
        <v>1009</v>
      </c>
      <c r="O200" t="s">
        <v>43</v>
      </c>
      <c r="P200" t="s">
        <v>43</v>
      </c>
      <c r="Q200">
        <v>1</v>
      </c>
      <c r="W200">
        <v>0</v>
      </c>
      <c r="X200">
        <v>-8545782</v>
      </c>
      <c r="Y200">
        <f t="shared" si="53"/>
        <v>0.1</v>
      </c>
      <c r="AA200">
        <v>30.5</v>
      </c>
      <c r="AB200">
        <v>0</v>
      </c>
      <c r="AC200">
        <v>0</v>
      </c>
      <c r="AD200">
        <v>0</v>
      </c>
      <c r="AE200">
        <v>30.5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0.1</v>
      </c>
      <c r="AU200" t="s">
        <v>3</v>
      </c>
      <c r="AV200">
        <v>0</v>
      </c>
      <c r="AW200">
        <v>2</v>
      </c>
      <c r="AX200">
        <v>90974055</v>
      </c>
      <c r="AY200">
        <v>1</v>
      </c>
      <c r="AZ200">
        <v>0</v>
      </c>
      <c r="BA200">
        <v>190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ROUND(Y200*Source!I94,9)</f>
        <v>0.2</v>
      </c>
      <c r="CY200">
        <f>AA200</f>
        <v>30.5</v>
      </c>
      <c r="CZ200">
        <f>AE200</f>
        <v>30.5</v>
      </c>
      <c r="DA200">
        <f>AI200</f>
        <v>1</v>
      </c>
      <c r="DB200">
        <f t="shared" si="54"/>
        <v>3.05</v>
      </c>
      <c r="DC200">
        <f t="shared" si="55"/>
        <v>0</v>
      </c>
      <c r="DD200" t="s">
        <v>3</v>
      </c>
      <c r="DE200" t="s">
        <v>3</v>
      </c>
      <c r="DF200">
        <f t="shared" si="56"/>
        <v>6.1</v>
      </c>
      <c r="DG200">
        <f t="shared" si="57"/>
        <v>0</v>
      </c>
      <c r="DH200">
        <f t="shared" si="58"/>
        <v>0</v>
      </c>
      <c r="DI200">
        <f t="shared" si="59"/>
        <v>0</v>
      </c>
      <c r="DJ200">
        <f>DF200</f>
        <v>6.1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ROW(Source!A94)</f>
        <v>94</v>
      </c>
      <c r="B201">
        <v>90973531</v>
      </c>
      <c r="C201">
        <v>90974044</v>
      </c>
      <c r="D201">
        <v>0</v>
      </c>
      <c r="E201">
        <v>16101771</v>
      </c>
      <c r="F201">
        <v>1</v>
      </c>
      <c r="G201">
        <v>16101771</v>
      </c>
      <c r="H201">
        <v>3</v>
      </c>
      <c r="I201" t="s">
        <v>164</v>
      </c>
      <c r="J201" t="s">
        <v>3</v>
      </c>
      <c r="K201" t="s">
        <v>165</v>
      </c>
      <c r="L201">
        <v>1371</v>
      </c>
      <c r="N201">
        <v>1013</v>
      </c>
      <c r="O201" t="s">
        <v>57</v>
      </c>
      <c r="P201" t="s">
        <v>57</v>
      </c>
      <c r="Q201">
        <v>1</v>
      </c>
      <c r="W201">
        <v>0</v>
      </c>
      <c r="X201">
        <v>-962204834</v>
      </c>
      <c r="Y201">
        <f t="shared" si="53"/>
        <v>1</v>
      </c>
      <c r="AA201">
        <v>1352.75</v>
      </c>
      <c r="AB201">
        <v>0</v>
      </c>
      <c r="AC201">
        <v>0</v>
      </c>
      <c r="AD201">
        <v>0</v>
      </c>
      <c r="AE201">
        <v>1352.75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1</v>
      </c>
      <c r="AU201" t="s">
        <v>3</v>
      </c>
      <c r="AV201">
        <v>0</v>
      </c>
      <c r="AW201">
        <v>1</v>
      </c>
      <c r="AX201">
        <v>-1</v>
      </c>
      <c r="AY201">
        <v>0</v>
      </c>
      <c r="AZ201">
        <v>0</v>
      </c>
      <c r="BA201" t="s">
        <v>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ROUND(Y201*Source!I94,9)</f>
        <v>2</v>
      </c>
      <c r="CY201">
        <f>AA201</f>
        <v>1352.75</v>
      </c>
      <c r="CZ201">
        <f>AE201</f>
        <v>1352.75</v>
      </c>
      <c r="DA201">
        <f>AI201</f>
        <v>1</v>
      </c>
      <c r="DB201">
        <f t="shared" si="54"/>
        <v>1352.75</v>
      </c>
      <c r="DC201">
        <f t="shared" si="55"/>
        <v>0</v>
      </c>
      <c r="DD201" t="s">
        <v>3</v>
      </c>
      <c r="DE201" t="s">
        <v>3</v>
      </c>
      <c r="DF201">
        <f t="shared" si="56"/>
        <v>2705.5</v>
      </c>
      <c r="DG201">
        <f t="shared" si="57"/>
        <v>0</v>
      </c>
      <c r="DH201">
        <f t="shared" si="58"/>
        <v>0</v>
      </c>
      <c r="DI201">
        <f t="shared" si="59"/>
        <v>0</v>
      </c>
      <c r="DJ201">
        <f>DF201</f>
        <v>2705.5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ROW(Source!A96)</f>
        <v>96</v>
      </c>
      <c r="B202">
        <v>90973531</v>
      </c>
      <c r="C202">
        <v>90974057</v>
      </c>
      <c r="D202">
        <v>90756819</v>
      </c>
      <c r="E202">
        <v>16101771</v>
      </c>
      <c r="F202">
        <v>1</v>
      </c>
      <c r="G202">
        <v>16101771</v>
      </c>
      <c r="H202">
        <v>1</v>
      </c>
      <c r="I202" t="s">
        <v>304</v>
      </c>
      <c r="J202" t="s">
        <v>3</v>
      </c>
      <c r="K202" t="s">
        <v>305</v>
      </c>
      <c r="L202">
        <v>1191</v>
      </c>
      <c r="N202">
        <v>1013</v>
      </c>
      <c r="O202" t="s">
        <v>306</v>
      </c>
      <c r="P202" t="s">
        <v>306</v>
      </c>
      <c r="Q202">
        <v>1</v>
      </c>
      <c r="W202">
        <v>0</v>
      </c>
      <c r="X202">
        <v>476480486</v>
      </c>
      <c r="Y202">
        <f t="shared" si="53"/>
        <v>7.41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7.41</v>
      </c>
      <c r="AU202" t="s">
        <v>3</v>
      </c>
      <c r="AV202">
        <v>1</v>
      </c>
      <c r="AW202">
        <v>2</v>
      </c>
      <c r="AX202">
        <v>90974064</v>
      </c>
      <c r="AY202">
        <v>1</v>
      </c>
      <c r="AZ202">
        <v>0</v>
      </c>
      <c r="BA202">
        <v>191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U202">
        <f>ROUND(AT202*Source!I96*AH202*AL202,2)</f>
        <v>0</v>
      </c>
      <c r="CV202">
        <f>ROUND(Y202*Source!I96,9)</f>
        <v>14.82</v>
      </c>
      <c r="CW202">
        <v>0</v>
      </c>
      <c r="CX202">
        <f>ROUND(Y202*Source!I96,9)</f>
        <v>14.82</v>
      </c>
      <c r="CY202">
        <f>AD202</f>
        <v>0</v>
      </c>
      <c r="CZ202">
        <f>AH202</f>
        <v>0</v>
      </c>
      <c r="DA202">
        <f>AL202</f>
        <v>1</v>
      </c>
      <c r="DB202">
        <f t="shared" si="54"/>
        <v>0</v>
      </c>
      <c r="DC202">
        <f t="shared" si="55"/>
        <v>0</v>
      </c>
      <c r="DD202" t="s">
        <v>3</v>
      </c>
      <c r="DE202" t="s">
        <v>3</v>
      </c>
      <c r="DF202">
        <f t="shared" si="56"/>
        <v>0</v>
      </c>
      <c r="DG202">
        <f t="shared" si="57"/>
        <v>0</v>
      </c>
      <c r="DH202">
        <f t="shared" si="58"/>
        <v>0</v>
      </c>
      <c r="DI202">
        <f t="shared" si="59"/>
        <v>0</v>
      </c>
      <c r="DJ202">
        <f>DI202</f>
        <v>0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ROW(Source!A96)</f>
        <v>96</v>
      </c>
      <c r="B203">
        <v>90973531</v>
      </c>
      <c r="C203">
        <v>90974057</v>
      </c>
      <c r="D203">
        <v>90760334</v>
      </c>
      <c r="E203">
        <v>1</v>
      </c>
      <c r="F203">
        <v>1</v>
      </c>
      <c r="G203">
        <v>16101771</v>
      </c>
      <c r="H203">
        <v>3</v>
      </c>
      <c r="I203" t="s">
        <v>412</v>
      </c>
      <c r="J203" t="s">
        <v>413</v>
      </c>
      <c r="K203" t="s">
        <v>414</v>
      </c>
      <c r="L203">
        <v>1348</v>
      </c>
      <c r="N203">
        <v>1009</v>
      </c>
      <c r="O203" t="s">
        <v>158</v>
      </c>
      <c r="P203" t="s">
        <v>158</v>
      </c>
      <c r="Q203">
        <v>1000</v>
      </c>
      <c r="W203">
        <v>0</v>
      </c>
      <c r="X203">
        <v>-1083481574</v>
      </c>
      <c r="Y203">
        <f t="shared" si="53"/>
        <v>2.0000000000000002E-5</v>
      </c>
      <c r="AA203">
        <v>1640241.92</v>
      </c>
      <c r="AB203">
        <v>0</v>
      </c>
      <c r="AC203">
        <v>0</v>
      </c>
      <c r="AD203">
        <v>0</v>
      </c>
      <c r="AE203">
        <v>1640241.92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</v>
      </c>
      <c r="AT203">
        <v>2.0000000000000002E-5</v>
      </c>
      <c r="AU203" t="s">
        <v>3</v>
      </c>
      <c r="AV203">
        <v>0</v>
      </c>
      <c r="AW203">
        <v>2</v>
      </c>
      <c r="AX203">
        <v>90974065</v>
      </c>
      <c r="AY203">
        <v>1</v>
      </c>
      <c r="AZ203">
        <v>0</v>
      </c>
      <c r="BA203">
        <v>192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V203">
        <v>0</v>
      </c>
      <c r="CW203">
        <v>0</v>
      </c>
      <c r="CX203">
        <f>ROUND(Y203*Source!I96,9)</f>
        <v>4.0000000000000003E-5</v>
      </c>
      <c r="CY203">
        <f>AA203</f>
        <v>1640241.92</v>
      </c>
      <c r="CZ203">
        <f>AE203</f>
        <v>1640241.92</v>
      </c>
      <c r="DA203">
        <f>AI203</f>
        <v>1</v>
      </c>
      <c r="DB203">
        <f t="shared" si="54"/>
        <v>32.799999999999997</v>
      </c>
      <c r="DC203">
        <f t="shared" si="55"/>
        <v>0</v>
      </c>
      <c r="DD203" t="s">
        <v>3</v>
      </c>
      <c r="DE203" t="s">
        <v>3</v>
      </c>
      <c r="DF203">
        <f t="shared" si="56"/>
        <v>65.61</v>
      </c>
      <c r="DG203">
        <f t="shared" si="57"/>
        <v>0</v>
      </c>
      <c r="DH203">
        <f t="shared" si="58"/>
        <v>0</v>
      </c>
      <c r="DI203">
        <f t="shared" si="59"/>
        <v>0</v>
      </c>
      <c r="DJ203">
        <f>DF203</f>
        <v>65.61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ROW(Source!A96)</f>
        <v>96</v>
      </c>
      <c r="B204">
        <v>90973531</v>
      </c>
      <c r="C204">
        <v>90974057</v>
      </c>
      <c r="D204">
        <v>90760446</v>
      </c>
      <c r="E204">
        <v>1</v>
      </c>
      <c r="F204">
        <v>1</v>
      </c>
      <c r="G204">
        <v>16101771</v>
      </c>
      <c r="H204">
        <v>3</v>
      </c>
      <c r="I204" t="s">
        <v>415</v>
      </c>
      <c r="J204" t="s">
        <v>416</v>
      </c>
      <c r="K204" t="s">
        <v>417</v>
      </c>
      <c r="L204">
        <v>1346</v>
      </c>
      <c r="N204">
        <v>1009</v>
      </c>
      <c r="O204" t="s">
        <v>43</v>
      </c>
      <c r="P204" t="s">
        <v>43</v>
      </c>
      <c r="Q204">
        <v>1</v>
      </c>
      <c r="W204">
        <v>0</v>
      </c>
      <c r="X204">
        <v>-387467193</v>
      </c>
      <c r="Y204">
        <f t="shared" si="53"/>
        <v>1.6E-2</v>
      </c>
      <c r="AA204">
        <v>553.05999999999995</v>
      </c>
      <c r="AB204">
        <v>0</v>
      </c>
      <c r="AC204">
        <v>0</v>
      </c>
      <c r="AD204">
        <v>0</v>
      </c>
      <c r="AE204">
        <v>553.05999999999995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</v>
      </c>
      <c r="AT204">
        <v>1.6E-2</v>
      </c>
      <c r="AU204" t="s">
        <v>3</v>
      </c>
      <c r="AV204">
        <v>0</v>
      </c>
      <c r="AW204">
        <v>2</v>
      </c>
      <c r="AX204">
        <v>90974066</v>
      </c>
      <c r="AY204">
        <v>1</v>
      </c>
      <c r="AZ204">
        <v>0</v>
      </c>
      <c r="BA204">
        <v>193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ROUND(Y204*Source!I96,9)</f>
        <v>3.2000000000000001E-2</v>
      </c>
      <c r="CY204">
        <f>AA204</f>
        <v>553.05999999999995</v>
      </c>
      <c r="CZ204">
        <f>AE204</f>
        <v>553.05999999999995</v>
      </c>
      <c r="DA204">
        <f>AI204</f>
        <v>1</v>
      </c>
      <c r="DB204">
        <f t="shared" si="54"/>
        <v>8.85</v>
      </c>
      <c r="DC204">
        <f t="shared" si="55"/>
        <v>0</v>
      </c>
      <c r="DD204" t="s">
        <v>3</v>
      </c>
      <c r="DE204" t="s">
        <v>3</v>
      </c>
      <c r="DF204">
        <f t="shared" si="56"/>
        <v>17.7</v>
      </c>
      <c r="DG204">
        <f t="shared" si="57"/>
        <v>0</v>
      </c>
      <c r="DH204">
        <f t="shared" si="58"/>
        <v>0</v>
      </c>
      <c r="DI204">
        <f t="shared" si="59"/>
        <v>0</v>
      </c>
      <c r="DJ204">
        <f>DF204</f>
        <v>17.7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ROW(Source!A96)</f>
        <v>96</v>
      </c>
      <c r="B205">
        <v>90973531</v>
      </c>
      <c r="C205">
        <v>90974057</v>
      </c>
      <c r="D205">
        <v>90760402</v>
      </c>
      <c r="E205">
        <v>1</v>
      </c>
      <c r="F205">
        <v>1</v>
      </c>
      <c r="G205">
        <v>16101771</v>
      </c>
      <c r="H205">
        <v>3</v>
      </c>
      <c r="I205" t="s">
        <v>418</v>
      </c>
      <c r="J205" t="s">
        <v>419</v>
      </c>
      <c r="K205" t="s">
        <v>420</v>
      </c>
      <c r="L205">
        <v>1346</v>
      </c>
      <c r="N205">
        <v>1009</v>
      </c>
      <c r="O205" t="s">
        <v>43</v>
      </c>
      <c r="P205" t="s">
        <v>43</v>
      </c>
      <c r="Q205">
        <v>1</v>
      </c>
      <c r="W205">
        <v>0</v>
      </c>
      <c r="X205">
        <v>-961145990</v>
      </c>
      <c r="Y205">
        <f t="shared" si="53"/>
        <v>0.01</v>
      </c>
      <c r="AA205">
        <v>388.51</v>
      </c>
      <c r="AB205">
        <v>0</v>
      </c>
      <c r="AC205">
        <v>0</v>
      </c>
      <c r="AD205">
        <v>0</v>
      </c>
      <c r="AE205">
        <v>388.51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3</v>
      </c>
      <c r="AT205">
        <v>0.01</v>
      </c>
      <c r="AU205" t="s">
        <v>3</v>
      </c>
      <c r="AV205">
        <v>0</v>
      </c>
      <c r="AW205">
        <v>2</v>
      </c>
      <c r="AX205">
        <v>90974067</v>
      </c>
      <c r="AY205">
        <v>1</v>
      </c>
      <c r="AZ205">
        <v>0</v>
      </c>
      <c r="BA205">
        <v>194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ROUND(Y205*Source!I96,9)</f>
        <v>0.02</v>
      </c>
      <c r="CY205">
        <f>AA205</f>
        <v>388.51</v>
      </c>
      <c r="CZ205">
        <f>AE205</f>
        <v>388.51</v>
      </c>
      <c r="DA205">
        <f>AI205</f>
        <v>1</v>
      </c>
      <c r="DB205">
        <f t="shared" si="54"/>
        <v>3.89</v>
      </c>
      <c r="DC205">
        <f t="shared" si="55"/>
        <v>0</v>
      </c>
      <c r="DD205" t="s">
        <v>3</v>
      </c>
      <c r="DE205" t="s">
        <v>3</v>
      </c>
      <c r="DF205">
        <f t="shared" si="56"/>
        <v>7.77</v>
      </c>
      <c r="DG205">
        <f t="shared" si="57"/>
        <v>0</v>
      </c>
      <c r="DH205">
        <f t="shared" si="58"/>
        <v>0</v>
      </c>
      <c r="DI205">
        <f t="shared" si="59"/>
        <v>0</v>
      </c>
      <c r="DJ205">
        <f>DF205</f>
        <v>7.77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ROW(Source!A96)</f>
        <v>96</v>
      </c>
      <c r="B206">
        <v>90973531</v>
      </c>
      <c r="C206">
        <v>90974057</v>
      </c>
      <c r="D206">
        <v>90760495</v>
      </c>
      <c r="E206">
        <v>1</v>
      </c>
      <c r="F206">
        <v>1</v>
      </c>
      <c r="G206">
        <v>16101771</v>
      </c>
      <c r="H206">
        <v>3</v>
      </c>
      <c r="I206" t="s">
        <v>310</v>
      </c>
      <c r="J206" t="s">
        <v>311</v>
      </c>
      <c r="K206" t="s">
        <v>312</v>
      </c>
      <c r="L206">
        <v>1346</v>
      </c>
      <c r="N206">
        <v>1009</v>
      </c>
      <c r="O206" t="s">
        <v>43</v>
      </c>
      <c r="P206" t="s">
        <v>43</v>
      </c>
      <c r="Q206">
        <v>1</v>
      </c>
      <c r="W206">
        <v>0</v>
      </c>
      <c r="X206">
        <v>-8545782</v>
      </c>
      <c r="Y206">
        <f t="shared" si="53"/>
        <v>0.1</v>
      </c>
      <c r="AA206">
        <v>30.5</v>
      </c>
      <c r="AB206">
        <v>0</v>
      </c>
      <c r="AC206">
        <v>0</v>
      </c>
      <c r="AD206">
        <v>0</v>
      </c>
      <c r="AE206">
        <v>30.5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</v>
      </c>
      <c r="AT206">
        <v>0.1</v>
      </c>
      <c r="AU206" t="s">
        <v>3</v>
      </c>
      <c r="AV206">
        <v>0</v>
      </c>
      <c r="AW206">
        <v>2</v>
      </c>
      <c r="AX206">
        <v>90974068</v>
      </c>
      <c r="AY206">
        <v>1</v>
      </c>
      <c r="AZ206">
        <v>0</v>
      </c>
      <c r="BA206">
        <v>195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ROUND(Y206*Source!I96,9)</f>
        <v>0.2</v>
      </c>
      <c r="CY206">
        <f>AA206</f>
        <v>30.5</v>
      </c>
      <c r="CZ206">
        <f>AE206</f>
        <v>30.5</v>
      </c>
      <c r="DA206">
        <f>AI206</f>
        <v>1</v>
      </c>
      <c r="DB206">
        <f t="shared" si="54"/>
        <v>3.05</v>
      </c>
      <c r="DC206">
        <f t="shared" si="55"/>
        <v>0</v>
      </c>
      <c r="DD206" t="s">
        <v>3</v>
      </c>
      <c r="DE206" t="s">
        <v>3</v>
      </c>
      <c r="DF206">
        <f t="shared" si="56"/>
        <v>6.1</v>
      </c>
      <c r="DG206">
        <f t="shared" si="57"/>
        <v>0</v>
      </c>
      <c r="DH206">
        <f t="shared" si="58"/>
        <v>0</v>
      </c>
      <c r="DI206">
        <f t="shared" si="59"/>
        <v>0</v>
      </c>
      <c r="DJ206">
        <f>DF206</f>
        <v>6.1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ROW(Source!A96)</f>
        <v>96</v>
      </c>
      <c r="B207">
        <v>90973531</v>
      </c>
      <c r="C207">
        <v>90974057</v>
      </c>
      <c r="D207">
        <v>0</v>
      </c>
      <c r="E207">
        <v>16101771</v>
      </c>
      <c r="F207">
        <v>1</v>
      </c>
      <c r="G207">
        <v>16101771</v>
      </c>
      <c r="H207">
        <v>3</v>
      </c>
      <c r="I207" t="s">
        <v>164</v>
      </c>
      <c r="J207" t="s">
        <v>3</v>
      </c>
      <c r="K207" t="s">
        <v>165</v>
      </c>
      <c r="L207">
        <v>1371</v>
      </c>
      <c r="N207">
        <v>1013</v>
      </c>
      <c r="O207" t="s">
        <v>57</v>
      </c>
      <c r="P207" t="s">
        <v>57</v>
      </c>
      <c r="Q207">
        <v>1</v>
      </c>
      <c r="W207">
        <v>0</v>
      </c>
      <c r="X207">
        <v>-962204834</v>
      </c>
      <c r="Y207">
        <f t="shared" si="53"/>
        <v>1</v>
      </c>
      <c r="AA207">
        <v>1352.75</v>
      </c>
      <c r="AB207">
        <v>0</v>
      </c>
      <c r="AC207">
        <v>0</v>
      </c>
      <c r="AD207">
        <v>0</v>
      </c>
      <c r="AE207">
        <v>1352.75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 t="s">
        <v>3</v>
      </c>
      <c r="AT207">
        <v>1</v>
      </c>
      <c r="AU207" t="s">
        <v>3</v>
      </c>
      <c r="AV207">
        <v>0</v>
      </c>
      <c r="AW207">
        <v>1</v>
      </c>
      <c r="AX207">
        <v>-1</v>
      </c>
      <c r="AY207">
        <v>0</v>
      </c>
      <c r="AZ207">
        <v>0</v>
      </c>
      <c r="BA207" t="s">
        <v>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ROUND(Y207*Source!I96,9)</f>
        <v>2</v>
      </c>
      <c r="CY207">
        <f>AA207</f>
        <v>1352.75</v>
      </c>
      <c r="CZ207">
        <f>AE207</f>
        <v>1352.75</v>
      </c>
      <c r="DA207">
        <f>AI207</f>
        <v>1</v>
      </c>
      <c r="DB207">
        <f t="shared" si="54"/>
        <v>1352.75</v>
      </c>
      <c r="DC207">
        <f t="shared" si="55"/>
        <v>0</v>
      </c>
      <c r="DD207" t="s">
        <v>3</v>
      </c>
      <c r="DE207" t="s">
        <v>3</v>
      </c>
      <c r="DF207">
        <f t="shared" si="56"/>
        <v>2705.5</v>
      </c>
      <c r="DG207">
        <f t="shared" si="57"/>
        <v>0</v>
      </c>
      <c r="DH207">
        <f t="shared" si="58"/>
        <v>0</v>
      </c>
      <c r="DI207">
        <f t="shared" si="59"/>
        <v>0</v>
      </c>
      <c r="DJ207">
        <f>DF207</f>
        <v>2705.5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ROW(Source!A98)</f>
        <v>98</v>
      </c>
      <c r="B208">
        <v>90973531</v>
      </c>
      <c r="C208">
        <v>90974070</v>
      </c>
      <c r="D208">
        <v>90756819</v>
      </c>
      <c r="E208">
        <v>16101771</v>
      </c>
      <c r="F208">
        <v>1</v>
      </c>
      <c r="G208">
        <v>16101771</v>
      </c>
      <c r="H208">
        <v>1</v>
      </c>
      <c r="I208" t="s">
        <v>304</v>
      </c>
      <c r="J208" t="s">
        <v>3</v>
      </c>
      <c r="K208" t="s">
        <v>305</v>
      </c>
      <c r="L208">
        <v>1191</v>
      </c>
      <c r="N208">
        <v>1013</v>
      </c>
      <c r="O208" t="s">
        <v>306</v>
      </c>
      <c r="P208" t="s">
        <v>306</v>
      </c>
      <c r="Q208">
        <v>1</v>
      </c>
      <c r="W208">
        <v>0</v>
      </c>
      <c r="X208">
        <v>476480486</v>
      </c>
      <c r="Y208">
        <f t="shared" si="53"/>
        <v>2.9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2.9</v>
      </c>
      <c r="AU208" t="s">
        <v>3</v>
      </c>
      <c r="AV208">
        <v>1</v>
      </c>
      <c r="AW208">
        <v>2</v>
      </c>
      <c r="AX208">
        <v>90974072</v>
      </c>
      <c r="AY208">
        <v>1</v>
      </c>
      <c r="AZ208">
        <v>0</v>
      </c>
      <c r="BA208">
        <v>196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U208">
        <f>ROUND(AT208*Source!I98*AH208*AL208,2)</f>
        <v>0</v>
      </c>
      <c r="CV208">
        <f>ROUND(Y208*Source!I98,9)</f>
        <v>5.8</v>
      </c>
      <c r="CW208">
        <v>0</v>
      </c>
      <c r="CX208">
        <f>ROUND(Y208*Source!I98,9)</f>
        <v>5.8</v>
      </c>
      <c r="CY208">
        <f>AD208</f>
        <v>0</v>
      </c>
      <c r="CZ208">
        <f>AH208</f>
        <v>0</v>
      </c>
      <c r="DA208">
        <f>AL208</f>
        <v>1</v>
      </c>
      <c r="DB208">
        <f t="shared" si="54"/>
        <v>0</v>
      </c>
      <c r="DC208">
        <f t="shared" si="55"/>
        <v>0</v>
      </c>
      <c r="DD208" t="s">
        <v>3</v>
      </c>
      <c r="DE208" t="s">
        <v>3</v>
      </c>
      <c r="DF208">
        <f t="shared" si="56"/>
        <v>0</v>
      </c>
      <c r="DG208">
        <f t="shared" si="57"/>
        <v>0</v>
      </c>
      <c r="DH208">
        <f t="shared" si="58"/>
        <v>0</v>
      </c>
      <c r="DI208">
        <f t="shared" si="59"/>
        <v>0</v>
      </c>
      <c r="DJ208">
        <f>DI208</f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ROW(Source!A99)</f>
        <v>99</v>
      </c>
      <c r="B209">
        <v>90973531</v>
      </c>
      <c r="C209">
        <v>90974073</v>
      </c>
      <c r="D209">
        <v>90756819</v>
      </c>
      <c r="E209">
        <v>16101771</v>
      </c>
      <c r="F209">
        <v>1</v>
      </c>
      <c r="G209">
        <v>16101771</v>
      </c>
      <c r="H209">
        <v>1</v>
      </c>
      <c r="I209" t="s">
        <v>304</v>
      </c>
      <c r="J209" t="s">
        <v>3</v>
      </c>
      <c r="K209" t="s">
        <v>305</v>
      </c>
      <c r="L209">
        <v>1191</v>
      </c>
      <c r="N209">
        <v>1013</v>
      </c>
      <c r="O209" t="s">
        <v>306</v>
      </c>
      <c r="P209" t="s">
        <v>306</v>
      </c>
      <c r="Q209">
        <v>1</v>
      </c>
      <c r="W209">
        <v>0</v>
      </c>
      <c r="X209">
        <v>476480486</v>
      </c>
      <c r="Y209">
        <f>(AT209*1.05)</f>
        <v>1.9530000000000003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</v>
      </c>
      <c r="AT209">
        <v>1.86</v>
      </c>
      <c r="AU209" t="s">
        <v>19</v>
      </c>
      <c r="AV209">
        <v>1</v>
      </c>
      <c r="AW209">
        <v>2</v>
      </c>
      <c r="AX209">
        <v>90974078</v>
      </c>
      <c r="AY209">
        <v>1</v>
      </c>
      <c r="AZ209">
        <v>0</v>
      </c>
      <c r="BA209">
        <v>197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U209">
        <f>ROUND(AT209*Source!I99*AH209*AL209,2)</f>
        <v>0</v>
      </c>
      <c r="CV209">
        <f>ROUND(Y209*Source!I99,9)</f>
        <v>3.9060000000000001</v>
      </c>
      <c r="CW209">
        <v>0</v>
      </c>
      <c r="CX209">
        <f>ROUND(Y209*Source!I99,9)</f>
        <v>3.9060000000000001</v>
      </c>
      <c r="CY209">
        <f>AD209</f>
        <v>0</v>
      </c>
      <c r="CZ209">
        <f>AH209</f>
        <v>0</v>
      </c>
      <c r="DA209">
        <f>AL209</f>
        <v>1</v>
      </c>
      <c r="DB209">
        <f>ROUND((ROUND(AT209*CZ209,2)*1.05),6)</f>
        <v>0</v>
      </c>
      <c r="DC209">
        <f>ROUND((ROUND(AT209*AG209,2)*1.05),6)</f>
        <v>0</v>
      </c>
      <c r="DD209" t="s">
        <v>3</v>
      </c>
      <c r="DE209" t="s">
        <v>3</v>
      </c>
      <c r="DF209">
        <f t="shared" si="56"/>
        <v>0</v>
      </c>
      <c r="DG209">
        <f t="shared" si="57"/>
        <v>0</v>
      </c>
      <c r="DH209">
        <f t="shared" si="58"/>
        <v>0</v>
      </c>
      <c r="DI209">
        <f t="shared" si="59"/>
        <v>0</v>
      </c>
      <c r="DJ209">
        <f>DI209</f>
        <v>0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ROW(Source!A99)</f>
        <v>99</v>
      </c>
      <c r="B210">
        <v>90973531</v>
      </c>
      <c r="C210">
        <v>90974073</v>
      </c>
      <c r="D210">
        <v>90758471</v>
      </c>
      <c r="E210">
        <v>1</v>
      </c>
      <c r="F210">
        <v>1</v>
      </c>
      <c r="G210">
        <v>16101771</v>
      </c>
      <c r="H210">
        <v>2</v>
      </c>
      <c r="I210" t="s">
        <v>307</v>
      </c>
      <c r="J210" t="s">
        <v>308</v>
      </c>
      <c r="K210" t="s">
        <v>309</v>
      </c>
      <c r="L210">
        <v>1368</v>
      </c>
      <c r="N210">
        <v>1011</v>
      </c>
      <c r="O210" t="s">
        <v>197</v>
      </c>
      <c r="P210" t="s">
        <v>197</v>
      </c>
      <c r="Q210">
        <v>1</v>
      </c>
      <c r="W210">
        <v>0</v>
      </c>
      <c r="X210">
        <v>-645154768</v>
      </c>
      <c r="Y210">
        <f>(AT210*1.05)</f>
        <v>0.17850000000000002</v>
      </c>
      <c r="AA210">
        <v>0</v>
      </c>
      <c r="AB210">
        <v>21.28</v>
      </c>
      <c r="AC210">
        <v>0.32</v>
      </c>
      <c r="AD210">
        <v>0</v>
      </c>
      <c r="AE210">
        <v>0</v>
      </c>
      <c r="AF210">
        <v>21.28</v>
      </c>
      <c r="AG210">
        <v>0.32</v>
      </c>
      <c r="AH210">
        <v>0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</v>
      </c>
      <c r="AT210">
        <v>0.17</v>
      </c>
      <c r="AU210" t="s">
        <v>19</v>
      </c>
      <c r="AV210">
        <v>0</v>
      </c>
      <c r="AW210">
        <v>2</v>
      </c>
      <c r="AX210">
        <v>90974079</v>
      </c>
      <c r="AY210">
        <v>1</v>
      </c>
      <c r="AZ210">
        <v>0</v>
      </c>
      <c r="BA210">
        <v>198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f>ROUND(Y210*Source!I99*DO210,9)</f>
        <v>0</v>
      </c>
      <c r="CX210">
        <f>ROUND(Y210*Source!I99,9)</f>
        <v>0.35699999999999998</v>
      </c>
      <c r="CY210">
        <f>AB210</f>
        <v>21.28</v>
      </c>
      <c r="CZ210">
        <f>AF210</f>
        <v>21.28</v>
      </c>
      <c r="DA210">
        <f>AJ210</f>
        <v>1</v>
      </c>
      <c r="DB210">
        <f>ROUND((ROUND(AT210*CZ210,2)*1.05),6)</f>
        <v>3.8010000000000002</v>
      </c>
      <c r="DC210">
        <f>ROUND((ROUND(AT210*AG210,2)*1.05),6)</f>
        <v>5.2499999999999998E-2</v>
      </c>
      <c r="DD210" t="s">
        <v>3</v>
      </c>
      <c r="DE210" t="s">
        <v>3</v>
      </c>
      <c r="DF210">
        <f t="shared" si="56"/>
        <v>0</v>
      </c>
      <c r="DG210">
        <f t="shared" si="57"/>
        <v>7.6</v>
      </c>
      <c r="DH210">
        <f t="shared" si="58"/>
        <v>0.11</v>
      </c>
      <c r="DI210">
        <f t="shared" si="59"/>
        <v>0</v>
      </c>
      <c r="DJ210">
        <f>DG210</f>
        <v>7.6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ROW(Source!A99)</f>
        <v>99</v>
      </c>
      <c r="B211">
        <v>90973531</v>
      </c>
      <c r="C211">
        <v>90974073</v>
      </c>
      <c r="D211">
        <v>90760495</v>
      </c>
      <c r="E211">
        <v>1</v>
      </c>
      <c r="F211">
        <v>1</v>
      </c>
      <c r="G211">
        <v>16101771</v>
      </c>
      <c r="H211">
        <v>3</v>
      </c>
      <c r="I211" t="s">
        <v>310</v>
      </c>
      <c r="J211" t="s">
        <v>311</v>
      </c>
      <c r="K211" t="s">
        <v>312</v>
      </c>
      <c r="L211">
        <v>1346</v>
      </c>
      <c r="N211">
        <v>1009</v>
      </c>
      <c r="O211" t="s">
        <v>43</v>
      </c>
      <c r="P211" t="s">
        <v>43</v>
      </c>
      <c r="Q211">
        <v>1</v>
      </c>
      <c r="W211">
        <v>0</v>
      </c>
      <c r="X211">
        <v>-8545782</v>
      </c>
      <c r="Y211">
        <f>AT211</f>
        <v>0.03</v>
      </c>
      <c r="AA211">
        <v>30.5</v>
      </c>
      <c r="AB211">
        <v>0</v>
      </c>
      <c r="AC211">
        <v>0</v>
      </c>
      <c r="AD211">
        <v>0</v>
      </c>
      <c r="AE211">
        <v>30.5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0.03</v>
      </c>
      <c r="AU211" t="s">
        <v>3</v>
      </c>
      <c r="AV211">
        <v>0</v>
      </c>
      <c r="AW211">
        <v>2</v>
      </c>
      <c r="AX211">
        <v>90974080</v>
      </c>
      <c r="AY211">
        <v>1</v>
      </c>
      <c r="AZ211">
        <v>0</v>
      </c>
      <c r="BA211">
        <v>199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ROUND(Y211*Source!I99,9)</f>
        <v>0.06</v>
      </c>
      <c r="CY211">
        <f>AA211</f>
        <v>30.5</v>
      </c>
      <c r="CZ211">
        <f>AE211</f>
        <v>30.5</v>
      </c>
      <c r="DA211">
        <f>AI211</f>
        <v>1</v>
      </c>
      <c r="DB211">
        <f>ROUND(ROUND(AT211*CZ211,2),6)</f>
        <v>0.92</v>
      </c>
      <c r="DC211">
        <f>ROUND(ROUND(AT211*AG211,2),6)</f>
        <v>0</v>
      </c>
      <c r="DD211" t="s">
        <v>3</v>
      </c>
      <c r="DE211" t="s">
        <v>3</v>
      </c>
      <c r="DF211">
        <f t="shared" si="56"/>
        <v>1.83</v>
      </c>
      <c r="DG211">
        <f t="shared" si="57"/>
        <v>0</v>
      </c>
      <c r="DH211">
        <f t="shared" si="58"/>
        <v>0</v>
      </c>
      <c r="DI211">
        <f t="shared" si="59"/>
        <v>0</v>
      </c>
      <c r="DJ211">
        <f>DF211</f>
        <v>1.83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ROW(Source!A99)</f>
        <v>99</v>
      </c>
      <c r="B212">
        <v>90973531</v>
      </c>
      <c r="C212">
        <v>90974073</v>
      </c>
      <c r="D212">
        <v>0</v>
      </c>
      <c r="E212">
        <v>16101771</v>
      </c>
      <c r="F212">
        <v>1</v>
      </c>
      <c r="G212">
        <v>16101771</v>
      </c>
      <c r="H212">
        <v>3</v>
      </c>
      <c r="I212" t="s">
        <v>164</v>
      </c>
      <c r="J212" t="s">
        <v>3</v>
      </c>
      <c r="K212" t="s">
        <v>165</v>
      </c>
      <c r="L212">
        <v>1371</v>
      </c>
      <c r="N212">
        <v>1013</v>
      </c>
      <c r="O212" t="s">
        <v>57</v>
      </c>
      <c r="P212" t="s">
        <v>57</v>
      </c>
      <c r="Q212">
        <v>1</v>
      </c>
      <c r="W212">
        <v>0</v>
      </c>
      <c r="X212">
        <v>-962204834</v>
      </c>
      <c r="Y212">
        <f>AT212</f>
        <v>1</v>
      </c>
      <c r="AA212">
        <v>1352.75</v>
      </c>
      <c r="AB212">
        <v>0</v>
      </c>
      <c r="AC212">
        <v>0</v>
      </c>
      <c r="AD212">
        <v>0</v>
      </c>
      <c r="AE212">
        <v>1352.75</v>
      </c>
      <c r="AF212">
        <v>0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 t="s">
        <v>3</v>
      </c>
      <c r="AT212">
        <v>1</v>
      </c>
      <c r="AU212" t="s">
        <v>3</v>
      </c>
      <c r="AV212">
        <v>0</v>
      </c>
      <c r="AW212">
        <v>1</v>
      </c>
      <c r="AX212">
        <v>-1</v>
      </c>
      <c r="AY212">
        <v>0</v>
      </c>
      <c r="AZ212">
        <v>0</v>
      </c>
      <c r="BA212" t="s">
        <v>3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v>0</v>
      </c>
      <c r="CX212">
        <f>ROUND(Y212*Source!I99,9)</f>
        <v>2</v>
      </c>
      <c r="CY212">
        <f>AA212</f>
        <v>1352.75</v>
      </c>
      <c r="CZ212">
        <f>AE212</f>
        <v>1352.75</v>
      </c>
      <c r="DA212">
        <f>AI212</f>
        <v>1</v>
      </c>
      <c r="DB212">
        <f>ROUND(ROUND(AT212*CZ212,2),6)</f>
        <v>1352.75</v>
      </c>
      <c r="DC212">
        <f>ROUND(ROUND(AT212*AG212,2),6)</f>
        <v>0</v>
      </c>
      <c r="DD212" t="s">
        <v>3</v>
      </c>
      <c r="DE212" t="s">
        <v>3</v>
      </c>
      <c r="DF212">
        <f t="shared" si="56"/>
        <v>2705.5</v>
      </c>
      <c r="DG212">
        <f t="shared" si="57"/>
        <v>0</v>
      </c>
      <c r="DH212">
        <f t="shared" si="58"/>
        <v>0</v>
      </c>
      <c r="DI212">
        <f t="shared" si="59"/>
        <v>0</v>
      </c>
      <c r="DJ212">
        <f>DF212</f>
        <v>2705.5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ROW(Source!A101)</f>
        <v>101</v>
      </c>
      <c r="B213">
        <v>90973531</v>
      </c>
      <c r="C213">
        <v>90974082</v>
      </c>
      <c r="D213">
        <v>90756819</v>
      </c>
      <c r="E213">
        <v>16101771</v>
      </c>
      <c r="F213">
        <v>1</v>
      </c>
      <c r="G213">
        <v>16101771</v>
      </c>
      <c r="H213">
        <v>1</v>
      </c>
      <c r="I213" t="s">
        <v>304</v>
      </c>
      <c r="J213" t="s">
        <v>3</v>
      </c>
      <c r="K213" t="s">
        <v>305</v>
      </c>
      <c r="L213">
        <v>1191</v>
      </c>
      <c r="N213">
        <v>1013</v>
      </c>
      <c r="O213" t="s">
        <v>306</v>
      </c>
      <c r="P213" t="s">
        <v>306</v>
      </c>
      <c r="Q213">
        <v>1</v>
      </c>
      <c r="W213">
        <v>0</v>
      </c>
      <c r="X213">
        <v>476480486</v>
      </c>
      <c r="Y213">
        <f>(AT213*1.05)</f>
        <v>0.96600000000000008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0.92</v>
      </c>
      <c r="AU213" t="s">
        <v>19</v>
      </c>
      <c r="AV213">
        <v>1</v>
      </c>
      <c r="AW213">
        <v>2</v>
      </c>
      <c r="AX213">
        <v>90974085</v>
      </c>
      <c r="AY213">
        <v>1</v>
      </c>
      <c r="AZ213">
        <v>0</v>
      </c>
      <c r="BA213">
        <v>200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U213">
        <f>ROUND(AT213*Source!I101*AH213*AL213,2)</f>
        <v>0</v>
      </c>
      <c r="CV213">
        <f>ROUND(Y213*Source!I101,9)</f>
        <v>1.9319999999999999</v>
      </c>
      <c r="CW213">
        <v>0</v>
      </c>
      <c r="CX213">
        <f>ROUND(Y213*Source!I101,9)</f>
        <v>1.9319999999999999</v>
      </c>
      <c r="CY213">
        <f>AD213</f>
        <v>0</v>
      </c>
      <c r="CZ213">
        <f>AH213</f>
        <v>0</v>
      </c>
      <c r="DA213">
        <f>AL213</f>
        <v>1</v>
      </c>
      <c r="DB213">
        <f>ROUND((ROUND(AT213*CZ213,2)*1.05),6)</f>
        <v>0</v>
      </c>
      <c r="DC213">
        <f>ROUND((ROUND(AT213*AG213,2)*1.05),6)</f>
        <v>0</v>
      </c>
      <c r="DD213" t="s">
        <v>3</v>
      </c>
      <c r="DE213" t="s">
        <v>3</v>
      </c>
      <c r="DF213">
        <f t="shared" si="56"/>
        <v>0</v>
      </c>
      <c r="DG213">
        <f t="shared" si="57"/>
        <v>0</v>
      </c>
      <c r="DH213">
        <f t="shared" si="58"/>
        <v>0</v>
      </c>
      <c r="DI213">
        <f t="shared" si="59"/>
        <v>0</v>
      </c>
      <c r="DJ213">
        <f>DI213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ROW(Source!A101)</f>
        <v>101</v>
      </c>
      <c r="B214">
        <v>90973531</v>
      </c>
      <c r="C214">
        <v>90974082</v>
      </c>
      <c r="D214">
        <v>90760495</v>
      </c>
      <c r="E214">
        <v>1</v>
      </c>
      <c r="F214">
        <v>1</v>
      </c>
      <c r="G214">
        <v>16101771</v>
      </c>
      <c r="H214">
        <v>3</v>
      </c>
      <c r="I214" t="s">
        <v>310</v>
      </c>
      <c r="J214" t="s">
        <v>311</v>
      </c>
      <c r="K214" t="s">
        <v>312</v>
      </c>
      <c r="L214">
        <v>1346</v>
      </c>
      <c r="N214">
        <v>1009</v>
      </c>
      <c r="O214" t="s">
        <v>43</v>
      </c>
      <c r="P214" t="s">
        <v>43</v>
      </c>
      <c r="Q214">
        <v>1</v>
      </c>
      <c r="W214">
        <v>0</v>
      </c>
      <c r="X214">
        <v>-8545782</v>
      </c>
      <c r="Y214">
        <f>AT214</f>
        <v>0.02</v>
      </c>
      <c r="AA214">
        <v>30.5</v>
      </c>
      <c r="AB214">
        <v>0</v>
      </c>
      <c r="AC214">
        <v>0</v>
      </c>
      <c r="AD214">
        <v>0</v>
      </c>
      <c r="AE214">
        <v>30.5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0.02</v>
      </c>
      <c r="AU214" t="s">
        <v>3</v>
      </c>
      <c r="AV214">
        <v>0</v>
      </c>
      <c r="AW214">
        <v>2</v>
      </c>
      <c r="AX214">
        <v>90974086</v>
      </c>
      <c r="AY214">
        <v>1</v>
      </c>
      <c r="AZ214">
        <v>0</v>
      </c>
      <c r="BA214">
        <v>201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ROUND(Y214*Source!I101,9)</f>
        <v>0.04</v>
      </c>
      <c r="CY214">
        <f>AA214</f>
        <v>30.5</v>
      </c>
      <c r="CZ214">
        <f>AE214</f>
        <v>30.5</v>
      </c>
      <c r="DA214">
        <f>AI214</f>
        <v>1</v>
      </c>
      <c r="DB214">
        <f>ROUND(ROUND(AT214*CZ214,2),6)</f>
        <v>0.61</v>
      </c>
      <c r="DC214">
        <f>ROUND(ROUND(AT214*AG214,2),6)</f>
        <v>0</v>
      </c>
      <c r="DD214" t="s">
        <v>3</v>
      </c>
      <c r="DE214" t="s">
        <v>3</v>
      </c>
      <c r="DF214">
        <f t="shared" si="56"/>
        <v>1.22</v>
      </c>
      <c r="DG214">
        <f t="shared" si="57"/>
        <v>0</v>
      </c>
      <c r="DH214">
        <f t="shared" si="58"/>
        <v>0</v>
      </c>
      <c r="DI214">
        <f t="shared" si="59"/>
        <v>0</v>
      </c>
      <c r="DJ214">
        <f>DF214</f>
        <v>1.22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ROW(Source!A102)</f>
        <v>102</v>
      </c>
      <c r="B215">
        <v>90973531</v>
      </c>
      <c r="C215">
        <v>90974087</v>
      </c>
      <c r="D215">
        <v>90756819</v>
      </c>
      <c r="E215">
        <v>16101771</v>
      </c>
      <c r="F215">
        <v>1</v>
      </c>
      <c r="G215">
        <v>16101771</v>
      </c>
      <c r="H215">
        <v>1</v>
      </c>
      <c r="I215" t="s">
        <v>304</v>
      </c>
      <c r="J215" t="s">
        <v>3</v>
      </c>
      <c r="K215" t="s">
        <v>305</v>
      </c>
      <c r="L215">
        <v>1191</v>
      </c>
      <c r="N215">
        <v>1013</v>
      </c>
      <c r="O215" t="s">
        <v>306</v>
      </c>
      <c r="P215" t="s">
        <v>306</v>
      </c>
      <c r="Q215">
        <v>1</v>
      </c>
      <c r="W215">
        <v>0</v>
      </c>
      <c r="X215">
        <v>476480486</v>
      </c>
      <c r="Y215">
        <f>AT215</f>
        <v>0.6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0.6</v>
      </c>
      <c r="AU215" t="s">
        <v>3</v>
      </c>
      <c r="AV215">
        <v>1</v>
      </c>
      <c r="AW215">
        <v>2</v>
      </c>
      <c r="AX215">
        <v>90974091</v>
      </c>
      <c r="AY215">
        <v>1</v>
      </c>
      <c r="AZ215">
        <v>0</v>
      </c>
      <c r="BA215">
        <v>202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U215">
        <f>ROUND(AT215*Source!I102*AH215*AL215,2)</f>
        <v>0</v>
      </c>
      <c r="CV215">
        <f>ROUND(Y215*Source!I102,9)</f>
        <v>0.6</v>
      </c>
      <c r="CW215">
        <v>0</v>
      </c>
      <c r="CX215">
        <f>ROUND(Y215*Source!I102,9)</f>
        <v>0.6</v>
      </c>
      <c r="CY215">
        <f>AD215</f>
        <v>0</v>
      </c>
      <c r="CZ215">
        <f>AH215</f>
        <v>0</v>
      </c>
      <c r="DA215">
        <f>AL215</f>
        <v>1</v>
      </c>
      <c r="DB215">
        <f>ROUND(ROUND(AT215*CZ215,2),6)</f>
        <v>0</v>
      </c>
      <c r="DC215">
        <f>ROUND(ROUND(AT215*AG215,2),6)</f>
        <v>0</v>
      </c>
      <c r="DD215" t="s">
        <v>3</v>
      </c>
      <c r="DE215" t="s">
        <v>3</v>
      </c>
      <c r="DF215">
        <f t="shared" si="56"/>
        <v>0</v>
      </c>
      <c r="DG215">
        <f t="shared" si="57"/>
        <v>0</v>
      </c>
      <c r="DH215">
        <f t="shared" si="58"/>
        <v>0</v>
      </c>
      <c r="DI215">
        <f t="shared" si="59"/>
        <v>0</v>
      </c>
      <c r="DJ215">
        <f>DI215</f>
        <v>0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ROW(Source!A102)</f>
        <v>102</v>
      </c>
      <c r="B216">
        <v>90973531</v>
      </c>
      <c r="C216">
        <v>90974087</v>
      </c>
      <c r="D216">
        <v>90759844</v>
      </c>
      <c r="E216">
        <v>1</v>
      </c>
      <c r="F216">
        <v>1</v>
      </c>
      <c r="G216">
        <v>16101771</v>
      </c>
      <c r="H216">
        <v>3</v>
      </c>
      <c r="I216" t="s">
        <v>400</v>
      </c>
      <c r="J216" t="s">
        <v>401</v>
      </c>
      <c r="K216" t="s">
        <v>402</v>
      </c>
      <c r="L216">
        <v>1348</v>
      </c>
      <c r="N216">
        <v>1009</v>
      </c>
      <c r="O216" t="s">
        <v>158</v>
      </c>
      <c r="P216" t="s">
        <v>158</v>
      </c>
      <c r="Q216">
        <v>1000</v>
      </c>
      <c r="W216">
        <v>0</v>
      </c>
      <c r="X216">
        <v>2033632406</v>
      </c>
      <c r="Y216">
        <f>AT216</f>
        <v>3.0000000000000001E-5</v>
      </c>
      <c r="AA216">
        <v>276193.31</v>
      </c>
      <c r="AB216">
        <v>0</v>
      </c>
      <c r="AC216">
        <v>0</v>
      </c>
      <c r="AD216">
        <v>0</v>
      </c>
      <c r="AE216">
        <v>276193.31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3.0000000000000001E-5</v>
      </c>
      <c r="AU216" t="s">
        <v>3</v>
      </c>
      <c r="AV216">
        <v>0</v>
      </c>
      <c r="AW216">
        <v>2</v>
      </c>
      <c r="AX216">
        <v>90974092</v>
      </c>
      <c r="AY216">
        <v>1</v>
      </c>
      <c r="AZ216">
        <v>0</v>
      </c>
      <c r="BA216">
        <v>203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ROUND(Y216*Source!I102,9)</f>
        <v>3.0000000000000001E-5</v>
      </c>
      <c r="CY216">
        <f>AA216</f>
        <v>276193.31</v>
      </c>
      <c r="CZ216">
        <f>AE216</f>
        <v>276193.31</v>
      </c>
      <c r="DA216">
        <f>AI216</f>
        <v>1</v>
      </c>
      <c r="DB216">
        <f>ROUND(ROUND(AT216*CZ216,2),6)</f>
        <v>8.2899999999999991</v>
      </c>
      <c r="DC216">
        <f>ROUND(ROUND(AT216*AG216,2),6)</f>
        <v>0</v>
      </c>
      <c r="DD216" t="s">
        <v>3</v>
      </c>
      <c r="DE216" t="s">
        <v>3</v>
      </c>
      <c r="DF216">
        <f t="shared" si="56"/>
        <v>8.2899999999999991</v>
      </c>
      <c r="DG216">
        <f t="shared" si="57"/>
        <v>0</v>
      </c>
      <c r="DH216">
        <f t="shared" si="58"/>
        <v>0</v>
      </c>
      <c r="DI216">
        <f t="shared" si="59"/>
        <v>0</v>
      </c>
      <c r="DJ216">
        <f>DF216</f>
        <v>8.2899999999999991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ROW(Source!A102)</f>
        <v>102</v>
      </c>
      <c r="B217">
        <v>90973531</v>
      </c>
      <c r="C217">
        <v>90974087</v>
      </c>
      <c r="D217">
        <v>90761165</v>
      </c>
      <c r="E217">
        <v>1</v>
      </c>
      <c r="F217">
        <v>1</v>
      </c>
      <c r="G217">
        <v>16101771</v>
      </c>
      <c r="H217">
        <v>3</v>
      </c>
      <c r="I217" t="s">
        <v>403</v>
      </c>
      <c r="J217" t="s">
        <v>404</v>
      </c>
      <c r="K217" t="s">
        <v>405</v>
      </c>
      <c r="L217">
        <v>1354</v>
      </c>
      <c r="N217">
        <v>1010</v>
      </c>
      <c r="O217" t="s">
        <v>48</v>
      </c>
      <c r="P217" t="s">
        <v>48</v>
      </c>
      <c r="Q217">
        <v>1</v>
      </c>
      <c r="W217">
        <v>0</v>
      </c>
      <c r="X217">
        <v>287844490</v>
      </c>
      <c r="Y217">
        <f>AT217</f>
        <v>1</v>
      </c>
      <c r="AA217">
        <v>160.11000000000001</v>
      </c>
      <c r="AB217">
        <v>0</v>
      </c>
      <c r="AC217">
        <v>0</v>
      </c>
      <c r="AD217">
        <v>0</v>
      </c>
      <c r="AE217">
        <v>160.11000000000001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1</v>
      </c>
      <c r="AU217" t="s">
        <v>3</v>
      </c>
      <c r="AV217">
        <v>0</v>
      </c>
      <c r="AW217">
        <v>2</v>
      </c>
      <c r="AX217">
        <v>90974093</v>
      </c>
      <c r="AY217">
        <v>1</v>
      </c>
      <c r="AZ217">
        <v>0</v>
      </c>
      <c r="BA217">
        <v>204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v>0</v>
      </c>
      <c r="CX217">
        <f>ROUND(Y217*Source!I102,9)</f>
        <v>1</v>
      </c>
      <c r="CY217">
        <f>AA217</f>
        <v>160.11000000000001</v>
      </c>
      <c r="CZ217">
        <f>AE217</f>
        <v>160.11000000000001</v>
      </c>
      <c r="DA217">
        <f>AI217</f>
        <v>1</v>
      </c>
      <c r="DB217">
        <f>ROUND(ROUND(AT217*CZ217,2),6)</f>
        <v>160.11000000000001</v>
      </c>
      <c r="DC217">
        <f>ROUND(ROUND(AT217*AG217,2),6)</f>
        <v>0</v>
      </c>
      <c r="DD217" t="s">
        <v>3</v>
      </c>
      <c r="DE217" t="s">
        <v>3</v>
      </c>
      <c r="DF217">
        <f t="shared" si="56"/>
        <v>160.11000000000001</v>
      </c>
      <c r="DG217">
        <f t="shared" si="57"/>
        <v>0</v>
      </c>
      <c r="DH217">
        <f t="shared" si="58"/>
        <v>0</v>
      </c>
      <c r="DI217">
        <f t="shared" si="59"/>
        <v>0</v>
      </c>
      <c r="DJ217">
        <f>DF217</f>
        <v>160.11000000000001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ROW(Source!A103)</f>
        <v>103</v>
      </c>
      <c r="B218">
        <v>90973531</v>
      </c>
      <c r="C218">
        <v>90974094</v>
      </c>
      <c r="D218">
        <v>90756819</v>
      </c>
      <c r="E218">
        <v>16101771</v>
      </c>
      <c r="F218">
        <v>1</v>
      </c>
      <c r="G218">
        <v>16101771</v>
      </c>
      <c r="H218">
        <v>1</v>
      </c>
      <c r="I218" t="s">
        <v>304</v>
      </c>
      <c r="J218" t="s">
        <v>3</v>
      </c>
      <c r="K218" t="s">
        <v>305</v>
      </c>
      <c r="L218">
        <v>1191</v>
      </c>
      <c r="N218">
        <v>1013</v>
      </c>
      <c r="O218" t="s">
        <v>306</v>
      </c>
      <c r="P218" t="s">
        <v>306</v>
      </c>
      <c r="Q218">
        <v>1</v>
      </c>
      <c r="W218">
        <v>0</v>
      </c>
      <c r="X218">
        <v>476480486</v>
      </c>
      <c r="Y218">
        <f>(AT218*1.05)</f>
        <v>3.2550000000000003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1</v>
      </c>
      <c r="AP218">
        <v>1</v>
      </c>
      <c r="AQ218">
        <v>0</v>
      </c>
      <c r="AR218">
        <v>0</v>
      </c>
      <c r="AS218" t="s">
        <v>3</v>
      </c>
      <c r="AT218">
        <v>3.1</v>
      </c>
      <c r="AU218" t="s">
        <v>19</v>
      </c>
      <c r="AV218">
        <v>1</v>
      </c>
      <c r="AW218">
        <v>2</v>
      </c>
      <c r="AX218">
        <v>90974096</v>
      </c>
      <c r="AY218">
        <v>1</v>
      </c>
      <c r="AZ218">
        <v>0</v>
      </c>
      <c r="BA218">
        <v>205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U218">
        <f>ROUND(AT218*Source!I103*AH218*AL218,2)</f>
        <v>0</v>
      </c>
      <c r="CV218">
        <f>ROUND(Y218*Source!I103,9)</f>
        <v>3.2549999999999999</v>
      </c>
      <c r="CW218">
        <v>0</v>
      </c>
      <c r="CX218">
        <f>ROUND(Y218*Source!I103,9)</f>
        <v>3.2549999999999999</v>
      </c>
      <c r="CY218">
        <f>AD218</f>
        <v>0</v>
      </c>
      <c r="CZ218">
        <f>AH218</f>
        <v>0</v>
      </c>
      <c r="DA218">
        <f>AL218</f>
        <v>1</v>
      </c>
      <c r="DB218">
        <f>ROUND((ROUND(AT218*CZ218,2)*1.05),6)</f>
        <v>0</v>
      </c>
      <c r="DC218">
        <f>ROUND((ROUND(AT218*AG218,2)*1.05),6)</f>
        <v>0</v>
      </c>
      <c r="DD218" t="s">
        <v>3</v>
      </c>
      <c r="DE218" t="s">
        <v>3</v>
      </c>
      <c r="DF218">
        <f t="shared" si="56"/>
        <v>0</v>
      </c>
      <c r="DG218">
        <f t="shared" si="57"/>
        <v>0</v>
      </c>
      <c r="DH218">
        <f t="shared" si="58"/>
        <v>0</v>
      </c>
      <c r="DI218">
        <f t="shared" si="59"/>
        <v>0</v>
      </c>
      <c r="DJ218">
        <f>DI218</f>
        <v>0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ROW(Source!A104)</f>
        <v>104</v>
      </c>
      <c r="B219">
        <v>90973531</v>
      </c>
      <c r="C219">
        <v>90974097</v>
      </c>
      <c r="D219">
        <v>90756819</v>
      </c>
      <c r="E219">
        <v>16101771</v>
      </c>
      <c r="F219">
        <v>1</v>
      </c>
      <c r="G219">
        <v>16101771</v>
      </c>
      <c r="H219">
        <v>1</v>
      </c>
      <c r="I219" t="s">
        <v>304</v>
      </c>
      <c r="J219" t="s">
        <v>3</v>
      </c>
      <c r="K219" t="s">
        <v>305</v>
      </c>
      <c r="L219">
        <v>1191</v>
      </c>
      <c r="N219">
        <v>1013</v>
      </c>
      <c r="O219" t="s">
        <v>306</v>
      </c>
      <c r="P219" t="s">
        <v>306</v>
      </c>
      <c r="Q219">
        <v>1</v>
      </c>
      <c r="W219">
        <v>0</v>
      </c>
      <c r="X219">
        <v>476480486</v>
      </c>
      <c r="Y219">
        <f>(AT219*1.05)</f>
        <v>1.6380000000000001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1</v>
      </c>
      <c r="AP219">
        <v>1</v>
      </c>
      <c r="AQ219">
        <v>0</v>
      </c>
      <c r="AR219">
        <v>0</v>
      </c>
      <c r="AS219" t="s">
        <v>3</v>
      </c>
      <c r="AT219">
        <v>1.56</v>
      </c>
      <c r="AU219" t="s">
        <v>19</v>
      </c>
      <c r="AV219">
        <v>1</v>
      </c>
      <c r="AW219">
        <v>2</v>
      </c>
      <c r="AX219">
        <v>90974101</v>
      </c>
      <c r="AY219">
        <v>1</v>
      </c>
      <c r="AZ219">
        <v>0</v>
      </c>
      <c r="BA219">
        <v>206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U219">
        <f>ROUND(AT219*Source!I104*AH219*AL219,2)</f>
        <v>0</v>
      </c>
      <c r="CV219">
        <f>ROUND(Y219*Source!I104,9)</f>
        <v>1.6379999999999999</v>
      </c>
      <c r="CW219">
        <v>0</v>
      </c>
      <c r="CX219">
        <f>ROUND(Y219*Source!I104,9)</f>
        <v>1.6379999999999999</v>
      </c>
      <c r="CY219">
        <f>AD219</f>
        <v>0</v>
      </c>
      <c r="CZ219">
        <f>AH219</f>
        <v>0</v>
      </c>
      <c r="DA219">
        <f>AL219</f>
        <v>1</v>
      </c>
      <c r="DB219">
        <f>ROUND((ROUND(AT219*CZ219,2)*1.05),6)</f>
        <v>0</v>
      </c>
      <c r="DC219">
        <f>ROUND((ROUND(AT219*AG219,2)*1.05),6)</f>
        <v>0</v>
      </c>
      <c r="DD219" t="s">
        <v>3</v>
      </c>
      <c r="DE219" t="s">
        <v>3</v>
      </c>
      <c r="DF219">
        <f t="shared" si="56"/>
        <v>0</v>
      </c>
      <c r="DG219">
        <f t="shared" si="57"/>
        <v>0</v>
      </c>
      <c r="DH219">
        <f t="shared" si="58"/>
        <v>0</v>
      </c>
      <c r="DI219">
        <f t="shared" si="59"/>
        <v>0</v>
      </c>
      <c r="DJ219">
        <f>DI219</f>
        <v>0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ROW(Source!A104)</f>
        <v>104</v>
      </c>
      <c r="B220">
        <v>90973531</v>
      </c>
      <c r="C220">
        <v>90974097</v>
      </c>
      <c r="D220">
        <v>90758280</v>
      </c>
      <c r="E220">
        <v>1</v>
      </c>
      <c r="F220">
        <v>1</v>
      </c>
      <c r="G220">
        <v>16101771</v>
      </c>
      <c r="H220">
        <v>2</v>
      </c>
      <c r="I220" t="s">
        <v>421</v>
      </c>
      <c r="J220" t="s">
        <v>422</v>
      </c>
      <c r="K220" t="s">
        <v>423</v>
      </c>
      <c r="L220">
        <v>1368</v>
      </c>
      <c r="N220">
        <v>1011</v>
      </c>
      <c r="O220" t="s">
        <v>197</v>
      </c>
      <c r="P220" t="s">
        <v>197</v>
      </c>
      <c r="Q220">
        <v>1</v>
      </c>
      <c r="W220">
        <v>0</v>
      </c>
      <c r="X220">
        <v>-1931790398</v>
      </c>
      <c r="Y220">
        <f>(AT220*1.05)</f>
        <v>3.15E-2</v>
      </c>
      <c r="AA220">
        <v>0</v>
      </c>
      <c r="AB220">
        <v>59.97</v>
      </c>
      <c r="AC220">
        <v>0.85</v>
      </c>
      <c r="AD220">
        <v>0</v>
      </c>
      <c r="AE220">
        <v>0</v>
      </c>
      <c r="AF220">
        <v>59.97</v>
      </c>
      <c r="AG220">
        <v>0.85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0</v>
      </c>
      <c r="AO220">
        <v>1</v>
      </c>
      <c r="AP220">
        <v>1</v>
      </c>
      <c r="AQ220">
        <v>0</v>
      </c>
      <c r="AR220">
        <v>0</v>
      </c>
      <c r="AS220" t="s">
        <v>3</v>
      </c>
      <c r="AT220">
        <v>0.03</v>
      </c>
      <c r="AU220" t="s">
        <v>19</v>
      </c>
      <c r="AV220">
        <v>0</v>
      </c>
      <c r="AW220">
        <v>2</v>
      </c>
      <c r="AX220">
        <v>90974102</v>
      </c>
      <c r="AY220">
        <v>1</v>
      </c>
      <c r="AZ220">
        <v>0</v>
      </c>
      <c r="BA220">
        <v>207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f>ROUND(Y220*Source!I104*DO220,9)</f>
        <v>0</v>
      </c>
      <c r="CX220">
        <f>ROUND(Y220*Source!I104,9)</f>
        <v>3.15E-2</v>
      </c>
      <c r="CY220">
        <f>AB220</f>
        <v>59.97</v>
      </c>
      <c r="CZ220">
        <f>AF220</f>
        <v>59.97</v>
      </c>
      <c r="DA220">
        <f>AJ220</f>
        <v>1</v>
      </c>
      <c r="DB220">
        <f>ROUND((ROUND(AT220*CZ220,2)*1.05),6)</f>
        <v>1.89</v>
      </c>
      <c r="DC220">
        <f>ROUND((ROUND(AT220*AG220,2)*1.05),6)</f>
        <v>3.15E-2</v>
      </c>
      <c r="DD220" t="s">
        <v>3</v>
      </c>
      <c r="DE220" t="s">
        <v>3</v>
      </c>
      <c r="DF220">
        <f t="shared" si="56"/>
        <v>0</v>
      </c>
      <c r="DG220">
        <f t="shared" si="57"/>
        <v>1.89</v>
      </c>
      <c r="DH220">
        <f t="shared" si="58"/>
        <v>0.03</v>
      </c>
      <c r="DI220">
        <f t="shared" si="59"/>
        <v>0</v>
      </c>
      <c r="DJ220">
        <f>DG220</f>
        <v>1.89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ROW(Source!A104)</f>
        <v>104</v>
      </c>
      <c r="B221">
        <v>90973531</v>
      </c>
      <c r="C221">
        <v>90974097</v>
      </c>
      <c r="D221">
        <v>90760495</v>
      </c>
      <c r="E221">
        <v>1</v>
      </c>
      <c r="F221">
        <v>1</v>
      </c>
      <c r="G221">
        <v>16101771</v>
      </c>
      <c r="H221">
        <v>3</v>
      </c>
      <c r="I221" t="s">
        <v>310</v>
      </c>
      <c r="J221" t="s">
        <v>311</v>
      </c>
      <c r="K221" t="s">
        <v>312</v>
      </c>
      <c r="L221">
        <v>1346</v>
      </c>
      <c r="N221">
        <v>1009</v>
      </c>
      <c r="O221" t="s">
        <v>43</v>
      </c>
      <c r="P221" t="s">
        <v>43</v>
      </c>
      <c r="Q221">
        <v>1</v>
      </c>
      <c r="W221">
        <v>0</v>
      </c>
      <c r="X221">
        <v>-8545782</v>
      </c>
      <c r="Y221">
        <f>AT221</f>
        <v>0.02</v>
      </c>
      <c r="AA221">
        <v>30.5</v>
      </c>
      <c r="AB221">
        <v>0</v>
      </c>
      <c r="AC221">
        <v>0</v>
      </c>
      <c r="AD221">
        <v>0</v>
      </c>
      <c r="AE221">
        <v>30.5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-2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3</v>
      </c>
      <c r="AT221">
        <v>0.02</v>
      </c>
      <c r="AU221" t="s">
        <v>3</v>
      </c>
      <c r="AV221">
        <v>0</v>
      </c>
      <c r="AW221">
        <v>2</v>
      </c>
      <c r="AX221">
        <v>90974103</v>
      </c>
      <c r="AY221">
        <v>1</v>
      </c>
      <c r="AZ221">
        <v>0</v>
      </c>
      <c r="BA221">
        <v>208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v>0</v>
      </c>
      <c r="CX221">
        <f>ROUND(Y221*Source!I104,9)</f>
        <v>0.02</v>
      </c>
      <c r="CY221">
        <f>AA221</f>
        <v>30.5</v>
      </c>
      <c r="CZ221">
        <f>AE221</f>
        <v>30.5</v>
      </c>
      <c r="DA221">
        <f>AI221</f>
        <v>1</v>
      </c>
      <c r="DB221">
        <f>ROUND(ROUND(AT221*CZ221,2),6)</f>
        <v>0.61</v>
      </c>
      <c r="DC221">
        <f>ROUND(ROUND(AT221*AG221,2),6)</f>
        <v>0</v>
      </c>
      <c r="DD221" t="s">
        <v>3</v>
      </c>
      <c r="DE221" t="s">
        <v>3</v>
      </c>
      <c r="DF221">
        <f t="shared" si="56"/>
        <v>0.61</v>
      </c>
      <c r="DG221">
        <f t="shared" si="57"/>
        <v>0</v>
      </c>
      <c r="DH221">
        <f t="shared" si="58"/>
        <v>0</v>
      </c>
      <c r="DI221">
        <f t="shared" si="59"/>
        <v>0</v>
      </c>
      <c r="DJ221">
        <f>DF221</f>
        <v>0.61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ROW(Source!A105)</f>
        <v>105</v>
      </c>
      <c r="B222">
        <v>90973531</v>
      </c>
      <c r="C222">
        <v>90974104</v>
      </c>
      <c r="D222">
        <v>90756819</v>
      </c>
      <c r="E222">
        <v>16101771</v>
      </c>
      <c r="F222">
        <v>1</v>
      </c>
      <c r="G222">
        <v>16101771</v>
      </c>
      <c r="H222">
        <v>1</v>
      </c>
      <c r="I222" t="s">
        <v>304</v>
      </c>
      <c r="J222" t="s">
        <v>3</v>
      </c>
      <c r="K222" t="s">
        <v>305</v>
      </c>
      <c r="L222">
        <v>1191</v>
      </c>
      <c r="N222">
        <v>1013</v>
      </c>
      <c r="O222" t="s">
        <v>306</v>
      </c>
      <c r="P222" t="s">
        <v>306</v>
      </c>
      <c r="Q222">
        <v>1</v>
      </c>
      <c r="W222">
        <v>0</v>
      </c>
      <c r="X222">
        <v>476480486</v>
      </c>
      <c r="Y222">
        <f>(AT222*0.2)</f>
        <v>3.1560000000000001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-2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</v>
      </c>
      <c r="AT222">
        <v>15.78</v>
      </c>
      <c r="AU222" t="s">
        <v>151</v>
      </c>
      <c r="AV222">
        <v>1</v>
      </c>
      <c r="AW222">
        <v>2</v>
      </c>
      <c r="AX222">
        <v>90974115</v>
      </c>
      <c r="AY222">
        <v>1</v>
      </c>
      <c r="AZ222">
        <v>0</v>
      </c>
      <c r="BA222">
        <v>209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U222">
        <f>ROUND(AT222*Source!I105*AH222*AL222,2)</f>
        <v>0</v>
      </c>
      <c r="CV222">
        <f>ROUND(Y222*Source!I105,9)</f>
        <v>18.936</v>
      </c>
      <c r="CW222">
        <v>0</v>
      </c>
      <c r="CX222">
        <f>ROUND(Y222*Source!I105,9)</f>
        <v>18.936</v>
      </c>
      <c r="CY222">
        <f>AD222</f>
        <v>0</v>
      </c>
      <c r="CZ222">
        <f>AH222</f>
        <v>0</v>
      </c>
      <c r="DA222">
        <f>AL222</f>
        <v>1</v>
      </c>
      <c r="DB222">
        <f>ROUND((ROUND(AT222*CZ222,2)*0.2),6)</f>
        <v>0</v>
      </c>
      <c r="DC222">
        <f>ROUND((ROUND(AT222*AG222,2)*0.2),6)</f>
        <v>0</v>
      </c>
      <c r="DD222" t="s">
        <v>3</v>
      </c>
      <c r="DE222" t="s">
        <v>3</v>
      </c>
      <c r="DF222">
        <f t="shared" si="56"/>
        <v>0</v>
      </c>
      <c r="DG222">
        <f t="shared" si="57"/>
        <v>0</v>
      </c>
      <c r="DH222">
        <f t="shared" si="58"/>
        <v>0</v>
      </c>
      <c r="DI222">
        <f t="shared" si="59"/>
        <v>0</v>
      </c>
      <c r="DJ222">
        <f>DI222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ROW(Source!A105)</f>
        <v>105</v>
      </c>
      <c r="B223">
        <v>90973531</v>
      </c>
      <c r="C223">
        <v>90974104</v>
      </c>
      <c r="D223">
        <v>90758688</v>
      </c>
      <c r="E223">
        <v>1</v>
      </c>
      <c r="F223">
        <v>1</v>
      </c>
      <c r="G223">
        <v>16101771</v>
      </c>
      <c r="H223">
        <v>2</v>
      </c>
      <c r="I223" t="s">
        <v>362</v>
      </c>
      <c r="J223" t="s">
        <v>363</v>
      </c>
      <c r="K223" t="s">
        <v>364</v>
      </c>
      <c r="L223">
        <v>1368</v>
      </c>
      <c r="N223">
        <v>1011</v>
      </c>
      <c r="O223" t="s">
        <v>197</v>
      </c>
      <c r="P223" t="s">
        <v>197</v>
      </c>
      <c r="Q223">
        <v>1</v>
      </c>
      <c r="W223">
        <v>0</v>
      </c>
      <c r="X223">
        <v>-2068197441</v>
      </c>
      <c r="Y223">
        <f>(AT223*0.2)</f>
        <v>7.6000000000000012E-2</v>
      </c>
      <c r="AA223">
        <v>0</v>
      </c>
      <c r="AB223">
        <v>11.36</v>
      </c>
      <c r="AC223">
        <v>0.08</v>
      </c>
      <c r="AD223">
        <v>0</v>
      </c>
      <c r="AE223">
        <v>0</v>
      </c>
      <c r="AF223">
        <v>11.36</v>
      </c>
      <c r="AG223">
        <v>0.08</v>
      </c>
      <c r="AH223">
        <v>0</v>
      </c>
      <c r="AI223">
        <v>1</v>
      </c>
      <c r="AJ223">
        <v>1</v>
      </c>
      <c r="AK223">
        <v>1</v>
      </c>
      <c r="AL223">
        <v>1</v>
      </c>
      <c r="AM223">
        <v>-2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0.38</v>
      </c>
      <c r="AU223" t="s">
        <v>151</v>
      </c>
      <c r="AV223">
        <v>0</v>
      </c>
      <c r="AW223">
        <v>2</v>
      </c>
      <c r="AX223">
        <v>90974116</v>
      </c>
      <c r="AY223">
        <v>1</v>
      </c>
      <c r="AZ223">
        <v>0</v>
      </c>
      <c r="BA223">
        <v>210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f>ROUND(Y223*Source!I105*DO223,9)</f>
        <v>0</v>
      </c>
      <c r="CX223">
        <f>ROUND(Y223*Source!I105,9)</f>
        <v>0.45600000000000002</v>
      </c>
      <c r="CY223">
        <f>AB223</f>
        <v>11.36</v>
      </c>
      <c r="CZ223">
        <f>AF223</f>
        <v>11.36</v>
      </c>
      <c r="DA223">
        <f>AJ223</f>
        <v>1</v>
      </c>
      <c r="DB223">
        <f>ROUND((ROUND(AT223*CZ223,2)*0.2),6)</f>
        <v>0.86399999999999999</v>
      </c>
      <c r="DC223">
        <f>ROUND((ROUND(AT223*AG223,2)*0.2),6)</f>
        <v>6.0000000000000001E-3</v>
      </c>
      <c r="DD223" t="s">
        <v>3</v>
      </c>
      <c r="DE223" t="s">
        <v>3</v>
      </c>
      <c r="DF223">
        <f t="shared" si="56"/>
        <v>0</v>
      </c>
      <c r="DG223">
        <f t="shared" si="57"/>
        <v>5.18</v>
      </c>
      <c r="DH223">
        <f t="shared" si="58"/>
        <v>0.04</v>
      </c>
      <c r="DI223">
        <f t="shared" si="59"/>
        <v>0</v>
      </c>
      <c r="DJ223">
        <f>DG223</f>
        <v>5.18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ROW(Source!A105)</f>
        <v>105</v>
      </c>
      <c r="B224">
        <v>90973531</v>
      </c>
      <c r="C224">
        <v>90974104</v>
      </c>
      <c r="D224">
        <v>90758653</v>
      </c>
      <c r="E224">
        <v>1</v>
      </c>
      <c r="F224">
        <v>1</v>
      </c>
      <c r="G224">
        <v>16101771</v>
      </c>
      <c r="H224">
        <v>2</v>
      </c>
      <c r="I224" t="s">
        <v>365</v>
      </c>
      <c r="J224" t="s">
        <v>366</v>
      </c>
      <c r="K224" t="s">
        <v>367</v>
      </c>
      <c r="L224">
        <v>1368</v>
      </c>
      <c r="N224">
        <v>1011</v>
      </c>
      <c r="O224" t="s">
        <v>197</v>
      </c>
      <c r="P224" t="s">
        <v>197</v>
      </c>
      <c r="Q224">
        <v>1</v>
      </c>
      <c r="W224">
        <v>0</v>
      </c>
      <c r="X224">
        <v>1504341525</v>
      </c>
      <c r="Y224">
        <f>(AT224*0.2)</f>
        <v>3.8000000000000006E-2</v>
      </c>
      <c r="AA224">
        <v>0</v>
      </c>
      <c r="AB224">
        <v>11.33</v>
      </c>
      <c r="AC224">
        <v>7.0000000000000007E-2</v>
      </c>
      <c r="AD224">
        <v>0</v>
      </c>
      <c r="AE224">
        <v>0</v>
      </c>
      <c r="AF224">
        <v>11.33</v>
      </c>
      <c r="AG224">
        <v>7.0000000000000007E-2</v>
      </c>
      <c r="AH224">
        <v>0</v>
      </c>
      <c r="AI224">
        <v>1</v>
      </c>
      <c r="AJ224">
        <v>1</v>
      </c>
      <c r="AK224">
        <v>1</v>
      </c>
      <c r="AL224">
        <v>1</v>
      </c>
      <c r="AM224">
        <v>-2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</v>
      </c>
      <c r="AT224">
        <v>0.19</v>
      </c>
      <c r="AU224" t="s">
        <v>151</v>
      </c>
      <c r="AV224">
        <v>0</v>
      </c>
      <c r="AW224">
        <v>2</v>
      </c>
      <c r="AX224">
        <v>90974117</v>
      </c>
      <c r="AY224">
        <v>1</v>
      </c>
      <c r="AZ224">
        <v>0</v>
      </c>
      <c r="BA224">
        <v>211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f>ROUND(Y224*Source!I105*DO224,9)</f>
        <v>0</v>
      </c>
      <c r="CX224">
        <f>ROUND(Y224*Source!I105,9)</f>
        <v>0.22800000000000001</v>
      </c>
      <c r="CY224">
        <f>AB224</f>
        <v>11.33</v>
      </c>
      <c r="CZ224">
        <f>AF224</f>
        <v>11.33</v>
      </c>
      <c r="DA224">
        <f>AJ224</f>
        <v>1</v>
      </c>
      <c r="DB224">
        <f>ROUND((ROUND(AT224*CZ224,2)*0.2),6)</f>
        <v>0.43</v>
      </c>
      <c r="DC224">
        <f>ROUND((ROUND(AT224*AG224,2)*0.2),6)</f>
        <v>2E-3</v>
      </c>
      <c r="DD224" t="s">
        <v>3</v>
      </c>
      <c r="DE224" t="s">
        <v>3</v>
      </c>
      <c r="DF224">
        <f t="shared" si="56"/>
        <v>0</v>
      </c>
      <c r="DG224">
        <f t="shared" si="57"/>
        <v>2.58</v>
      </c>
      <c r="DH224">
        <f t="shared" si="58"/>
        <v>0.02</v>
      </c>
      <c r="DI224">
        <f t="shared" si="59"/>
        <v>0</v>
      </c>
      <c r="DJ224">
        <f>DG224</f>
        <v>2.58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ROW(Source!A105)</f>
        <v>105</v>
      </c>
      <c r="B225">
        <v>90973531</v>
      </c>
      <c r="C225">
        <v>90974104</v>
      </c>
      <c r="D225">
        <v>90757960</v>
      </c>
      <c r="E225">
        <v>1</v>
      </c>
      <c r="F225">
        <v>1</v>
      </c>
      <c r="G225">
        <v>16101771</v>
      </c>
      <c r="H225">
        <v>2</v>
      </c>
      <c r="I225" t="s">
        <v>195</v>
      </c>
      <c r="J225" t="s">
        <v>198</v>
      </c>
      <c r="K225" t="s">
        <v>196</v>
      </c>
      <c r="L225">
        <v>1368</v>
      </c>
      <c r="N225">
        <v>1011</v>
      </c>
      <c r="O225" t="s">
        <v>197</v>
      </c>
      <c r="P225" t="s">
        <v>197</v>
      </c>
      <c r="Q225">
        <v>1</v>
      </c>
      <c r="W225">
        <v>0</v>
      </c>
      <c r="X225">
        <v>1228084076</v>
      </c>
      <c r="Y225">
        <f>AT225</f>
        <v>1.3333333000000001</v>
      </c>
      <c r="AA225">
        <v>0</v>
      </c>
      <c r="AB225">
        <v>1640.72</v>
      </c>
      <c r="AC225">
        <v>997.09</v>
      </c>
      <c r="AD225">
        <v>0</v>
      </c>
      <c r="AE225">
        <v>0</v>
      </c>
      <c r="AF225">
        <v>1640.72</v>
      </c>
      <c r="AG225">
        <v>997.09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0</v>
      </c>
      <c r="AN225">
        <v>0</v>
      </c>
      <c r="AO225">
        <v>0</v>
      </c>
      <c r="AP225">
        <v>1</v>
      </c>
      <c r="AQ225">
        <v>0</v>
      </c>
      <c r="AR225">
        <v>0</v>
      </c>
      <c r="AS225" t="s">
        <v>3</v>
      </c>
      <c r="AT225">
        <v>1.3333333000000001</v>
      </c>
      <c r="AU225" t="s">
        <v>3</v>
      </c>
      <c r="AV225">
        <v>0</v>
      </c>
      <c r="AW225">
        <v>1</v>
      </c>
      <c r="AX225">
        <v>-1</v>
      </c>
      <c r="AY225">
        <v>0</v>
      </c>
      <c r="AZ225">
        <v>0</v>
      </c>
      <c r="BA225" t="s">
        <v>3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f>ROUND(Y225*Source!I105*DO225,9)</f>
        <v>0</v>
      </c>
      <c r="CX225">
        <f>ROUND(Y225*Source!I105,9)</f>
        <v>7.9999998000000003</v>
      </c>
      <c r="CY225">
        <f>AB225</f>
        <v>1640.72</v>
      </c>
      <c r="CZ225">
        <f>AF225</f>
        <v>1640.72</v>
      </c>
      <c r="DA225">
        <f>AJ225</f>
        <v>1</v>
      </c>
      <c r="DB225">
        <f>ROUND(ROUND(AT225*CZ225,2),6)</f>
        <v>2187.63</v>
      </c>
      <c r="DC225">
        <f>ROUND(ROUND(AT225*AG225,2),6)</f>
        <v>1329.45</v>
      </c>
      <c r="DD225" t="s">
        <v>3</v>
      </c>
      <c r="DE225" t="s">
        <v>3</v>
      </c>
      <c r="DF225">
        <f t="shared" si="56"/>
        <v>0</v>
      </c>
      <c r="DG225">
        <f t="shared" si="57"/>
        <v>13125.76</v>
      </c>
      <c r="DH225">
        <f t="shared" si="58"/>
        <v>7976.72</v>
      </c>
      <c r="DI225">
        <f t="shared" si="59"/>
        <v>0</v>
      </c>
      <c r="DJ225">
        <f>DG225</f>
        <v>13125.76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ROW(Source!A105)</f>
        <v>105</v>
      </c>
      <c r="B226">
        <v>90973531</v>
      </c>
      <c r="C226">
        <v>90974104</v>
      </c>
      <c r="D226">
        <v>90757968</v>
      </c>
      <c r="E226">
        <v>1</v>
      </c>
      <c r="F226">
        <v>1</v>
      </c>
      <c r="G226">
        <v>16101771</v>
      </c>
      <c r="H226">
        <v>2</v>
      </c>
      <c r="I226" t="s">
        <v>368</v>
      </c>
      <c r="J226" t="s">
        <v>369</v>
      </c>
      <c r="K226" t="s">
        <v>370</v>
      </c>
      <c r="L226">
        <v>1368</v>
      </c>
      <c r="N226">
        <v>1011</v>
      </c>
      <c r="O226" t="s">
        <v>197</v>
      </c>
      <c r="P226" t="s">
        <v>197</v>
      </c>
      <c r="Q226">
        <v>1</v>
      </c>
      <c r="W226">
        <v>0</v>
      </c>
      <c r="X226">
        <v>-1164830236</v>
      </c>
      <c r="Y226">
        <f>(AT226*0.2)</f>
        <v>4.2000000000000003E-2</v>
      </c>
      <c r="AA226">
        <v>0</v>
      </c>
      <c r="AB226">
        <v>4.08</v>
      </c>
      <c r="AC226">
        <v>0.01</v>
      </c>
      <c r="AD226">
        <v>0</v>
      </c>
      <c r="AE226">
        <v>0</v>
      </c>
      <c r="AF226">
        <v>4.08</v>
      </c>
      <c r="AG226">
        <v>0.01</v>
      </c>
      <c r="AH226">
        <v>0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</v>
      </c>
      <c r="AT226">
        <v>0.21</v>
      </c>
      <c r="AU226" t="s">
        <v>151</v>
      </c>
      <c r="AV226">
        <v>0</v>
      </c>
      <c r="AW226">
        <v>2</v>
      </c>
      <c r="AX226">
        <v>90974118</v>
      </c>
      <c r="AY226">
        <v>1</v>
      </c>
      <c r="AZ226">
        <v>0</v>
      </c>
      <c r="BA226">
        <v>212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V226">
        <v>0</v>
      </c>
      <c r="CW226">
        <f>ROUND(Y226*Source!I105*DO226,9)</f>
        <v>0</v>
      </c>
      <c r="CX226">
        <f>ROUND(Y226*Source!I105,9)</f>
        <v>0.252</v>
      </c>
      <c r="CY226">
        <f>AB226</f>
        <v>4.08</v>
      </c>
      <c r="CZ226">
        <f>AF226</f>
        <v>4.08</v>
      </c>
      <c r="DA226">
        <f>AJ226</f>
        <v>1</v>
      </c>
      <c r="DB226">
        <f>ROUND((ROUND(AT226*CZ226,2)*0.2),6)</f>
        <v>0.17199999999999999</v>
      </c>
      <c r="DC226">
        <f>ROUND((ROUND(AT226*AG226,2)*0.2),6)</f>
        <v>0</v>
      </c>
      <c r="DD226" t="s">
        <v>3</v>
      </c>
      <c r="DE226" t="s">
        <v>3</v>
      </c>
      <c r="DF226">
        <f t="shared" si="56"/>
        <v>0</v>
      </c>
      <c r="DG226">
        <f t="shared" si="57"/>
        <v>1.03</v>
      </c>
      <c r="DH226">
        <f t="shared" si="58"/>
        <v>0</v>
      </c>
      <c r="DI226">
        <f t="shared" si="59"/>
        <v>0</v>
      </c>
      <c r="DJ226">
        <f>DG226</f>
        <v>1.03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ROW(Source!A105)</f>
        <v>105</v>
      </c>
      <c r="B227">
        <v>90973531</v>
      </c>
      <c r="C227">
        <v>90974104</v>
      </c>
      <c r="D227">
        <v>90757195</v>
      </c>
      <c r="E227">
        <v>16101771</v>
      </c>
      <c r="F227">
        <v>1</v>
      </c>
      <c r="G227">
        <v>16101771</v>
      </c>
      <c r="H227">
        <v>3</v>
      </c>
      <c r="I227" t="s">
        <v>371</v>
      </c>
      <c r="J227" t="s">
        <v>3</v>
      </c>
      <c r="K227" t="s">
        <v>372</v>
      </c>
      <c r="L227">
        <v>1346</v>
      </c>
      <c r="N227">
        <v>1009</v>
      </c>
      <c r="O227" t="s">
        <v>43</v>
      </c>
      <c r="P227" t="s">
        <v>43</v>
      </c>
      <c r="Q227">
        <v>1</v>
      </c>
      <c r="W227">
        <v>0</v>
      </c>
      <c r="X227">
        <v>1515502647</v>
      </c>
      <c r="Y227">
        <f>(AT227*0)</f>
        <v>0</v>
      </c>
      <c r="AA227">
        <v>216.32</v>
      </c>
      <c r="AB227">
        <v>0</v>
      </c>
      <c r="AC227">
        <v>0</v>
      </c>
      <c r="AD227">
        <v>0</v>
      </c>
      <c r="AE227">
        <v>216.31961999999999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</v>
      </c>
      <c r="AT227">
        <v>0.8</v>
      </c>
      <c r="AU227" t="s">
        <v>150</v>
      </c>
      <c r="AV227">
        <v>0</v>
      </c>
      <c r="AW227">
        <v>2</v>
      </c>
      <c r="AX227">
        <v>90974119</v>
      </c>
      <c r="AY227">
        <v>1</v>
      </c>
      <c r="AZ227">
        <v>0</v>
      </c>
      <c r="BA227">
        <v>213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ROUND(Y227*Source!I105,9)</f>
        <v>0</v>
      </c>
      <c r="CY227">
        <f>AA227</f>
        <v>216.32</v>
      </c>
      <c r="CZ227">
        <f>AE227</f>
        <v>216.31961999999999</v>
      </c>
      <c r="DA227">
        <f>AI227</f>
        <v>1</v>
      </c>
      <c r="DB227">
        <f>ROUND((ROUND(AT227*CZ227,2)*0),6)</f>
        <v>0</v>
      </c>
      <c r="DC227">
        <f>ROUND((ROUND(AT227*AG227,2)*0),6)</f>
        <v>0</v>
      </c>
      <c r="DD227" t="s">
        <v>3</v>
      </c>
      <c r="DE227" t="s">
        <v>3</v>
      </c>
      <c r="DF227">
        <f t="shared" si="56"/>
        <v>0</v>
      </c>
      <c r="DG227">
        <f t="shared" si="57"/>
        <v>0</v>
      </c>
      <c r="DH227">
        <f t="shared" si="58"/>
        <v>0</v>
      </c>
      <c r="DI227">
        <f t="shared" si="59"/>
        <v>0</v>
      </c>
      <c r="DJ227">
        <f>DF227</f>
        <v>0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ROW(Source!A105)</f>
        <v>105</v>
      </c>
      <c r="B228">
        <v>90973531</v>
      </c>
      <c r="C228">
        <v>90974104</v>
      </c>
      <c r="D228">
        <v>90759927</v>
      </c>
      <c r="E228">
        <v>1</v>
      </c>
      <c r="F228">
        <v>1</v>
      </c>
      <c r="G228">
        <v>16101771</v>
      </c>
      <c r="H228">
        <v>3</v>
      </c>
      <c r="I228" t="s">
        <v>373</v>
      </c>
      <c r="J228" t="s">
        <v>374</v>
      </c>
      <c r="K228" t="s">
        <v>375</v>
      </c>
      <c r="L228">
        <v>1354</v>
      </c>
      <c r="N228">
        <v>1010</v>
      </c>
      <c r="O228" t="s">
        <v>48</v>
      </c>
      <c r="P228" t="s">
        <v>48</v>
      </c>
      <c r="Q228">
        <v>1</v>
      </c>
      <c r="W228">
        <v>0</v>
      </c>
      <c r="X228">
        <v>1233204932</v>
      </c>
      <c r="Y228">
        <f>(AT228*0)</f>
        <v>0</v>
      </c>
      <c r="AA228">
        <v>1.08</v>
      </c>
      <c r="AB228">
        <v>0</v>
      </c>
      <c r="AC228">
        <v>0</v>
      </c>
      <c r="AD228">
        <v>0</v>
      </c>
      <c r="AE228">
        <v>1.08</v>
      </c>
      <c r="AF228">
        <v>0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</v>
      </c>
      <c r="AT228">
        <v>4</v>
      </c>
      <c r="AU228" t="s">
        <v>150</v>
      </c>
      <c r="AV228">
        <v>0</v>
      </c>
      <c r="AW228">
        <v>2</v>
      </c>
      <c r="AX228">
        <v>90974120</v>
      </c>
      <c r="AY228">
        <v>1</v>
      </c>
      <c r="AZ228">
        <v>0</v>
      </c>
      <c r="BA228">
        <v>214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v>0</v>
      </c>
      <c r="CX228">
        <f>ROUND(Y228*Source!I105,9)</f>
        <v>0</v>
      </c>
      <c r="CY228">
        <f>AA228</f>
        <v>1.08</v>
      </c>
      <c r="CZ228">
        <f>AE228</f>
        <v>1.08</v>
      </c>
      <c r="DA228">
        <f>AI228</f>
        <v>1</v>
      </c>
      <c r="DB228">
        <f>ROUND((ROUND(AT228*CZ228,2)*0),6)</f>
        <v>0</v>
      </c>
      <c r="DC228">
        <f>ROUND((ROUND(AT228*AG228,2)*0),6)</f>
        <v>0</v>
      </c>
      <c r="DD228" t="s">
        <v>3</v>
      </c>
      <c r="DE228" t="s">
        <v>3</v>
      </c>
      <c r="DF228">
        <f t="shared" si="56"/>
        <v>0</v>
      </c>
      <c r="DG228">
        <f t="shared" si="57"/>
        <v>0</v>
      </c>
      <c r="DH228">
        <f t="shared" si="58"/>
        <v>0</v>
      </c>
      <c r="DI228">
        <f t="shared" si="59"/>
        <v>0</v>
      </c>
      <c r="DJ228">
        <f>DF228</f>
        <v>0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ROW(Source!A105)</f>
        <v>105</v>
      </c>
      <c r="B229">
        <v>90973531</v>
      </c>
      <c r="C229">
        <v>90974104</v>
      </c>
      <c r="D229">
        <v>90760812</v>
      </c>
      <c r="E229">
        <v>1</v>
      </c>
      <c r="F229">
        <v>1</v>
      </c>
      <c r="G229">
        <v>16101771</v>
      </c>
      <c r="H229">
        <v>3</v>
      </c>
      <c r="I229" t="s">
        <v>376</v>
      </c>
      <c r="J229" t="s">
        <v>377</v>
      </c>
      <c r="K229" t="s">
        <v>378</v>
      </c>
      <c r="L229">
        <v>1354</v>
      </c>
      <c r="N229">
        <v>1010</v>
      </c>
      <c r="O229" t="s">
        <v>48</v>
      </c>
      <c r="P229" t="s">
        <v>48</v>
      </c>
      <c r="Q229">
        <v>1</v>
      </c>
      <c r="W229">
        <v>0</v>
      </c>
      <c r="X229">
        <v>769664125</v>
      </c>
      <c r="Y229">
        <f>(AT229*0)</f>
        <v>0</v>
      </c>
      <c r="AA229">
        <v>29.57</v>
      </c>
      <c r="AB229">
        <v>0</v>
      </c>
      <c r="AC229">
        <v>0</v>
      </c>
      <c r="AD229">
        <v>0</v>
      </c>
      <c r="AE229">
        <v>29.57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-2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</v>
      </c>
      <c r="AT229">
        <v>1</v>
      </c>
      <c r="AU229" t="s">
        <v>150</v>
      </c>
      <c r="AV229">
        <v>0</v>
      </c>
      <c r="AW229">
        <v>2</v>
      </c>
      <c r="AX229">
        <v>90974121</v>
      </c>
      <c r="AY229">
        <v>1</v>
      </c>
      <c r="AZ229">
        <v>0</v>
      </c>
      <c r="BA229">
        <v>215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ROUND(Y229*Source!I105,9)</f>
        <v>0</v>
      </c>
      <c r="CY229">
        <f>AA229</f>
        <v>29.57</v>
      </c>
      <c r="CZ229">
        <f>AE229</f>
        <v>29.57</v>
      </c>
      <c r="DA229">
        <f>AI229</f>
        <v>1</v>
      </c>
      <c r="DB229">
        <f>ROUND((ROUND(AT229*CZ229,2)*0),6)</f>
        <v>0</v>
      </c>
      <c r="DC229">
        <f>ROUND((ROUND(AT229*AG229,2)*0),6)</f>
        <v>0</v>
      </c>
      <c r="DD229" t="s">
        <v>3</v>
      </c>
      <c r="DE229" t="s">
        <v>3</v>
      </c>
      <c r="DF229">
        <f t="shared" si="56"/>
        <v>0</v>
      </c>
      <c r="DG229">
        <f t="shared" si="57"/>
        <v>0</v>
      </c>
      <c r="DH229">
        <f t="shared" si="58"/>
        <v>0</v>
      </c>
      <c r="DI229">
        <f t="shared" si="59"/>
        <v>0</v>
      </c>
      <c r="DJ229">
        <f>DF229</f>
        <v>0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">
      <c r="A230">
        <f>ROW(Source!A105)</f>
        <v>105</v>
      </c>
      <c r="B230">
        <v>90973531</v>
      </c>
      <c r="C230">
        <v>90974104</v>
      </c>
      <c r="D230">
        <v>90760892</v>
      </c>
      <c r="E230">
        <v>1</v>
      </c>
      <c r="F230">
        <v>1</v>
      </c>
      <c r="G230">
        <v>16101771</v>
      </c>
      <c r="H230">
        <v>3</v>
      </c>
      <c r="I230" t="s">
        <v>379</v>
      </c>
      <c r="J230" t="s">
        <v>380</v>
      </c>
      <c r="K230" t="s">
        <v>381</v>
      </c>
      <c r="L230">
        <v>1296</v>
      </c>
      <c r="N230">
        <v>1002</v>
      </c>
      <c r="O230" t="s">
        <v>361</v>
      </c>
      <c r="P230" t="s">
        <v>361</v>
      </c>
      <c r="Q230">
        <v>1</v>
      </c>
      <c r="W230">
        <v>0</v>
      </c>
      <c r="X230">
        <v>1274189804</v>
      </c>
      <c r="Y230">
        <f>(AT230*0)</f>
        <v>0</v>
      </c>
      <c r="AA230">
        <v>292.51</v>
      </c>
      <c r="AB230">
        <v>0</v>
      </c>
      <c r="AC230">
        <v>0</v>
      </c>
      <c r="AD230">
        <v>0</v>
      </c>
      <c r="AE230">
        <v>292.51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-2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</v>
      </c>
      <c r="AT230">
        <v>0.75</v>
      </c>
      <c r="AU230" t="s">
        <v>150</v>
      </c>
      <c r="AV230">
        <v>0</v>
      </c>
      <c r="AW230">
        <v>2</v>
      </c>
      <c r="AX230">
        <v>90974122</v>
      </c>
      <c r="AY230">
        <v>1</v>
      </c>
      <c r="AZ230">
        <v>0</v>
      </c>
      <c r="BA230">
        <v>216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ROUND(Y230*Source!I105,9)</f>
        <v>0</v>
      </c>
      <c r="CY230">
        <f>AA230</f>
        <v>292.51</v>
      </c>
      <c r="CZ230">
        <f>AE230</f>
        <v>292.51</v>
      </c>
      <c r="DA230">
        <f>AI230</f>
        <v>1</v>
      </c>
      <c r="DB230">
        <f>ROUND((ROUND(AT230*CZ230,2)*0),6)</f>
        <v>0</v>
      </c>
      <c r="DC230">
        <f>ROUND((ROUND(AT230*AG230,2)*0),6)</f>
        <v>0</v>
      </c>
      <c r="DD230" t="s">
        <v>3</v>
      </c>
      <c r="DE230" t="s">
        <v>3</v>
      </c>
      <c r="DF230">
        <f t="shared" si="56"/>
        <v>0</v>
      </c>
      <c r="DG230">
        <f t="shared" si="57"/>
        <v>0</v>
      </c>
      <c r="DH230">
        <f t="shared" si="58"/>
        <v>0</v>
      </c>
      <c r="DI230">
        <f t="shared" si="59"/>
        <v>0</v>
      </c>
      <c r="DJ230">
        <f>DF230</f>
        <v>0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ROW(Source!A105)</f>
        <v>105</v>
      </c>
      <c r="B231">
        <v>90973531</v>
      </c>
      <c r="C231">
        <v>90974104</v>
      </c>
      <c r="D231">
        <v>90760971</v>
      </c>
      <c r="E231">
        <v>1</v>
      </c>
      <c r="F231">
        <v>1</v>
      </c>
      <c r="G231">
        <v>16101771</v>
      </c>
      <c r="H231">
        <v>3</v>
      </c>
      <c r="I231" t="s">
        <v>382</v>
      </c>
      <c r="J231" t="s">
        <v>383</v>
      </c>
      <c r="K231" t="s">
        <v>384</v>
      </c>
      <c r="L231">
        <v>1346</v>
      </c>
      <c r="N231">
        <v>1009</v>
      </c>
      <c r="O231" t="s">
        <v>43</v>
      </c>
      <c r="P231" t="s">
        <v>43</v>
      </c>
      <c r="Q231">
        <v>1</v>
      </c>
      <c r="W231">
        <v>0</v>
      </c>
      <c r="X231">
        <v>-78023017</v>
      </c>
      <c r="Y231">
        <f>(AT231*0)</f>
        <v>0</v>
      </c>
      <c r="AA231">
        <v>312.77999999999997</v>
      </c>
      <c r="AB231">
        <v>0</v>
      </c>
      <c r="AC231">
        <v>0</v>
      </c>
      <c r="AD231">
        <v>0</v>
      </c>
      <c r="AE231">
        <v>312.77999999999997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M231">
        <v>-2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0.8</v>
      </c>
      <c r="AU231" t="s">
        <v>150</v>
      </c>
      <c r="AV231">
        <v>0</v>
      </c>
      <c r="AW231">
        <v>2</v>
      </c>
      <c r="AX231">
        <v>90974123</v>
      </c>
      <c r="AY231">
        <v>1</v>
      </c>
      <c r="AZ231">
        <v>0</v>
      </c>
      <c r="BA231">
        <v>217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ROUND(Y231*Source!I105,9)</f>
        <v>0</v>
      </c>
      <c r="CY231">
        <f>AA231</f>
        <v>312.77999999999997</v>
      </c>
      <c r="CZ231">
        <f>AE231</f>
        <v>312.77999999999997</v>
      </c>
      <c r="DA231">
        <f>AI231</f>
        <v>1</v>
      </c>
      <c r="DB231">
        <f>ROUND((ROUND(AT231*CZ231,2)*0),6)</f>
        <v>0</v>
      </c>
      <c r="DC231">
        <f>ROUND((ROUND(AT231*AG231,2)*0),6)</f>
        <v>0</v>
      </c>
      <c r="DD231" t="s">
        <v>3</v>
      </c>
      <c r="DE231" t="s">
        <v>3</v>
      </c>
      <c r="DF231">
        <f t="shared" si="56"/>
        <v>0</v>
      </c>
      <c r="DG231">
        <f t="shared" si="57"/>
        <v>0</v>
      </c>
      <c r="DH231">
        <f t="shared" si="58"/>
        <v>0</v>
      </c>
      <c r="DI231">
        <f t="shared" si="59"/>
        <v>0</v>
      </c>
      <c r="DJ231">
        <f>DF231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ROW(Source!A107)</f>
        <v>107</v>
      </c>
      <c r="B232">
        <v>90973531</v>
      </c>
      <c r="C232">
        <v>90974126</v>
      </c>
      <c r="D232">
        <v>90756819</v>
      </c>
      <c r="E232">
        <v>16101771</v>
      </c>
      <c r="F232">
        <v>1</v>
      </c>
      <c r="G232">
        <v>16101771</v>
      </c>
      <c r="H232">
        <v>1</v>
      </c>
      <c r="I232" t="s">
        <v>304</v>
      </c>
      <c r="J232" t="s">
        <v>3</v>
      </c>
      <c r="K232" t="s">
        <v>305</v>
      </c>
      <c r="L232">
        <v>1191</v>
      </c>
      <c r="N232">
        <v>1013</v>
      </c>
      <c r="O232" t="s">
        <v>306</v>
      </c>
      <c r="P232" t="s">
        <v>306</v>
      </c>
      <c r="Q232">
        <v>1</v>
      </c>
      <c r="W232">
        <v>0</v>
      </c>
      <c r="X232">
        <v>476480486</v>
      </c>
      <c r="Y232">
        <f t="shared" ref="Y232:Y237" si="60">AT232</f>
        <v>0.6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1</v>
      </c>
      <c r="AL232">
        <v>1</v>
      </c>
      <c r="AM232">
        <v>-2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</v>
      </c>
      <c r="AT232">
        <v>0.6</v>
      </c>
      <c r="AU232" t="s">
        <v>3</v>
      </c>
      <c r="AV232">
        <v>1</v>
      </c>
      <c r="AW232">
        <v>2</v>
      </c>
      <c r="AX232">
        <v>90974130</v>
      </c>
      <c r="AY232">
        <v>1</v>
      </c>
      <c r="AZ232">
        <v>0</v>
      </c>
      <c r="BA232">
        <v>219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U232">
        <f>ROUND(AT232*Source!I107*AH232*AL232,2)</f>
        <v>0</v>
      </c>
      <c r="CV232">
        <f>ROUND(Y232*Source!I107,9)</f>
        <v>0.6</v>
      </c>
      <c r="CW232">
        <v>0</v>
      </c>
      <c r="CX232">
        <f>ROUND(Y232*Source!I107,9)</f>
        <v>0.6</v>
      </c>
      <c r="CY232">
        <f>AD232</f>
        <v>0</v>
      </c>
      <c r="CZ232">
        <f>AH232</f>
        <v>0</v>
      </c>
      <c r="DA232">
        <f>AL232</f>
        <v>1</v>
      </c>
      <c r="DB232">
        <f t="shared" ref="DB232:DB237" si="61">ROUND(ROUND(AT232*CZ232,2),6)</f>
        <v>0</v>
      </c>
      <c r="DC232">
        <f t="shared" ref="DC232:DC237" si="62">ROUND(ROUND(AT232*AG232,2),6)</f>
        <v>0</v>
      </c>
      <c r="DD232" t="s">
        <v>3</v>
      </c>
      <c r="DE232" t="s">
        <v>3</v>
      </c>
      <c r="DF232">
        <f t="shared" si="56"/>
        <v>0</v>
      </c>
      <c r="DG232">
        <f t="shared" si="57"/>
        <v>0</v>
      </c>
      <c r="DH232">
        <f t="shared" si="58"/>
        <v>0</v>
      </c>
      <c r="DI232">
        <f t="shared" si="59"/>
        <v>0</v>
      </c>
      <c r="DJ232">
        <f>DI232</f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ROW(Source!A107)</f>
        <v>107</v>
      </c>
      <c r="B233">
        <v>90973531</v>
      </c>
      <c r="C233">
        <v>90974126</v>
      </c>
      <c r="D233">
        <v>90759844</v>
      </c>
      <c r="E233">
        <v>1</v>
      </c>
      <c r="F233">
        <v>1</v>
      </c>
      <c r="G233">
        <v>16101771</v>
      </c>
      <c r="H233">
        <v>3</v>
      </c>
      <c r="I233" t="s">
        <v>400</v>
      </c>
      <c r="J233" t="s">
        <v>401</v>
      </c>
      <c r="K233" t="s">
        <v>402</v>
      </c>
      <c r="L233">
        <v>1348</v>
      </c>
      <c r="N233">
        <v>1009</v>
      </c>
      <c r="O233" t="s">
        <v>158</v>
      </c>
      <c r="P233" t="s">
        <v>158</v>
      </c>
      <c r="Q233">
        <v>1000</v>
      </c>
      <c r="W233">
        <v>0</v>
      </c>
      <c r="X233">
        <v>2033632406</v>
      </c>
      <c r="Y233">
        <f t="shared" si="60"/>
        <v>3.0000000000000001E-5</v>
      </c>
      <c r="AA233">
        <v>276193.31</v>
      </c>
      <c r="AB233">
        <v>0</v>
      </c>
      <c r="AC233">
        <v>0</v>
      </c>
      <c r="AD233">
        <v>0</v>
      </c>
      <c r="AE233">
        <v>276193.31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M233">
        <v>-2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3</v>
      </c>
      <c r="AT233">
        <v>3.0000000000000001E-5</v>
      </c>
      <c r="AU233" t="s">
        <v>3</v>
      </c>
      <c r="AV233">
        <v>0</v>
      </c>
      <c r="AW233">
        <v>2</v>
      </c>
      <c r="AX233">
        <v>90974131</v>
      </c>
      <c r="AY233">
        <v>1</v>
      </c>
      <c r="AZ233">
        <v>0</v>
      </c>
      <c r="BA233">
        <v>220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ROUND(Y233*Source!I107,9)</f>
        <v>3.0000000000000001E-5</v>
      </c>
      <c r="CY233">
        <f>AA233</f>
        <v>276193.31</v>
      </c>
      <c r="CZ233">
        <f>AE233</f>
        <v>276193.31</v>
      </c>
      <c r="DA233">
        <f>AI233</f>
        <v>1</v>
      </c>
      <c r="DB233">
        <f t="shared" si="61"/>
        <v>8.2899999999999991</v>
      </c>
      <c r="DC233">
        <f t="shared" si="62"/>
        <v>0</v>
      </c>
      <c r="DD233" t="s">
        <v>3</v>
      </c>
      <c r="DE233" t="s">
        <v>3</v>
      </c>
      <c r="DF233">
        <f t="shared" si="56"/>
        <v>8.2899999999999991</v>
      </c>
      <c r="DG233">
        <f t="shared" si="57"/>
        <v>0</v>
      </c>
      <c r="DH233">
        <f t="shared" si="58"/>
        <v>0</v>
      </c>
      <c r="DI233">
        <f t="shared" si="59"/>
        <v>0</v>
      </c>
      <c r="DJ233">
        <f>DF233</f>
        <v>8.2899999999999991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ROW(Source!A107)</f>
        <v>107</v>
      </c>
      <c r="B234">
        <v>90973531</v>
      </c>
      <c r="C234">
        <v>90974126</v>
      </c>
      <c r="D234">
        <v>90761165</v>
      </c>
      <c r="E234">
        <v>1</v>
      </c>
      <c r="F234">
        <v>1</v>
      </c>
      <c r="G234">
        <v>16101771</v>
      </c>
      <c r="H234">
        <v>3</v>
      </c>
      <c r="I234" t="s">
        <v>403</v>
      </c>
      <c r="J234" t="s">
        <v>404</v>
      </c>
      <c r="K234" t="s">
        <v>405</v>
      </c>
      <c r="L234">
        <v>1354</v>
      </c>
      <c r="N234">
        <v>1010</v>
      </c>
      <c r="O234" t="s">
        <v>48</v>
      </c>
      <c r="P234" t="s">
        <v>48</v>
      </c>
      <c r="Q234">
        <v>1</v>
      </c>
      <c r="W234">
        <v>0</v>
      </c>
      <c r="X234">
        <v>287844490</v>
      </c>
      <c r="Y234">
        <f t="shared" si="60"/>
        <v>1</v>
      </c>
      <c r="AA234">
        <v>160.11000000000001</v>
      </c>
      <c r="AB234">
        <v>0</v>
      </c>
      <c r="AC234">
        <v>0</v>
      </c>
      <c r="AD234">
        <v>0</v>
      </c>
      <c r="AE234">
        <v>160.11000000000001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3</v>
      </c>
      <c r="AT234">
        <v>1</v>
      </c>
      <c r="AU234" t="s">
        <v>3</v>
      </c>
      <c r="AV234">
        <v>0</v>
      </c>
      <c r="AW234">
        <v>2</v>
      </c>
      <c r="AX234">
        <v>90974132</v>
      </c>
      <c r="AY234">
        <v>1</v>
      </c>
      <c r="AZ234">
        <v>0</v>
      </c>
      <c r="BA234">
        <v>221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ROUND(Y234*Source!I107,9)</f>
        <v>1</v>
      </c>
      <c r="CY234">
        <f>AA234</f>
        <v>160.11000000000001</v>
      </c>
      <c r="CZ234">
        <f>AE234</f>
        <v>160.11000000000001</v>
      </c>
      <c r="DA234">
        <f>AI234</f>
        <v>1</v>
      </c>
      <c r="DB234">
        <f t="shared" si="61"/>
        <v>160.11000000000001</v>
      </c>
      <c r="DC234">
        <f t="shared" si="62"/>
        <v>0</v>
      </c>
      <c r="DD234" t="s">
        <v>3</v>
      </c>
      <c r="DE234" t="s">
        <v>3</v>
      </c>
      <c r="DF234">
        <f t="shared" si="56"/>
        <v>160.11000000000001</v>
      </c>
      <c r="DG234">
        <f t="shared" si="57"/>
        <v>0</v>
      </c>
      <c r="DH234">
        <f t="shared" si="58"/>
        <v>0</v>
      </c>
      <c r="DI234">
        <f t="shared" si="59"/>
        <v>0</v>
      </c>
      <c r="DJ234">
        <f>DF234</f>
        <v>160.11000000000001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ROW(Source!A108)</f>
        <v>108</v>
      </c>
      <c r="B235">
        <v>90973531</v>
      </c>
      <c r="C235">
        <v>90979150</v>
      </c>
      <c r="D235">
        <v>90756819</v>
      </c>
      <c r="E235">
        <v>16101771</v>
      </c>
      <c r="F235">
        <v>1</v>
      </c>
      <c r="G235">
        <v>16101771</v>
      </c>
      <c r="H235">
        <v>1</v>
      </c>
      <c r="I235" t="s">
        <v>304</v>
      </c>
      <c r="J235" t="s">
        <v>3</v>
      </c>
      <c r="K235" t="s">
        <v>305</v>
      </c>
      <c r="L235">
        <v>1191</v>
      </c>
      <c r="N235">
        <v>1013</v>
      </c>
      <c r="O235" t="s">
        <v>306</v>
      </c>
      <c r="P235" t="s">
        <v>306</v>
      </c>
      <c r="Q235">
        <v>1</v>
      </c>
      <c r="W235">
        <v>0</v>
      </c>
      <c r="X235">
        <v>476480486</v>
      </c>
      <c r="Y235">
        <f t="shared" si="60"/>
        <v>0.6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</v>
      </c>
      <c r="AT235">
        <v>0.6</v>
      </c>
      <c r="AU235" t="s">
        <v>3</v>
      </c>
      <c r="AV235">
        <v>1</v>
      </c>
      <c r="AW235">
        <v>2</v>
      </c>
      <c r="AX235">
        <v>90979154</v>
      </c>
      <c r="AY235">
        <v>1</v>
      </c>
      <c r="AZ235">
        <v>0</v>
      </c>
      <c r="BA235">
        <v>222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U235">
        <f>ROUND(AT235*Source!I108*AH235*AL235,2)</f>
        <v>0</v>
      </c>
      <c r="CV235">
        <f>ROUND(Y235*Source!I108,9)</f>
        <v>0.6</v>
      </c>
      <c r="CW235">
        <v>0</v>
      </c>
      <c r="CX235">
        <f>ROUND(Y235*Source!I108,9)</f>
        <v>0.6</v>
      </c>
      <c r="CY235">
        <f>AD235</f>
        <v>0</v>
      </c>
      <c r="CZ235">
        <f>AH235</f>
        <v>0</v>
      </c>
      <c r="DA235">
        <f>AL235</f>
        <v>1</v>
      </c>
      <c r="DB235">
        <f t="shared" si="61"/>
        <v>0</v>
      </c>
      <c r="DC235">
        <f t="shared" si="62"/>
        <v>0</v>
      </c>
      <c r="DD235" t="s">
        <v>3</v>
      </c>
      <c r="DE235" t="s">
        <v>3</v>
      </c>
      <c r="DF235">
        <f t="shared" si="56"/>
        <v>0</v>
      </c>
      <c r="DG235">
        <f t="shared" si="57"/>
        <v>0</v>
      </c>
      <c r="DH235">
        <f t="shared" si="58"/>
        <v>0</v>
      </c>
      <c r="DI235">
        <f t="shared" si="59"/>
        <v>0</v>
      </c>
      <c r="DJ235">
        <f>DI235</f>
        <v>0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ROW(Source!A108)</f>
        <v>108</v>
      </c>
      <c r="B236">
        <v>90973531</v>
      </c>
      <c r="C236">
        <v>90979150</v>
      </c>
      <c r="D236">
        <v>90759844</v>
      </c>
      <c r="E236">
        <v>1</v>
      </c>
      <c r="F236">
        <v>1</v>
      </c>
      <c r="G236">
        <v>16101771</v>
      </c>
      <c r="H236">
        <v>3</v>
      </c>
      <c r="I236" t="s">
        <v>400</v>
      </c>
      <c r="J236" t="s">
        <v>401</v>
      </c>
      <c r="K236" t="s">
        <v>402</v>
      </c>
      <c r="L236">
        <v>1348</v>
      </c>
      <c r="N236">
        <v>1009</v>
      </c>
      <c r="O236" t="s">
        <v>158</v>
      </c>
      <c r="P236" t="s">
        <v>158</v>
      </c>
      <c r="Q236">
        <v>1000</v>
      </c>
      <c r="W236">
        <v>0</v>
      </c>
      <c r="X236">
        <v>2033632406</v>
      </c>
      <c r="Y236">
        <f t="shared" si="60"/>
        <v>3.0000000000000001E-5</v>
      </c>
      <c r="AA236">
        <v>276193.31</v>
      </c>
      <c r="AB236">
        <v>0</v>
      </c>
      <c r="AC236">
        <v>0</v>
      </c>
      <c r="AD236">
        <v>0</v>
      </c>
      <c r="AE236">
        <v>276193.31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</v>
      </c>
      <c r="AT236">
        <v>3.0000000000000001E-5</v>
      </c>
      <c r="AU236" t="s">
        <v>3</v>
      </c>
      <c r="AV236">
        <v>0</v>
      </c>
      <c r="AW236">
        <v>2</v>
      </c>
      <c r="AX236">
        <v>90979155</v>
      </c>
      <c r="AY236">
        <v>1</v>
      </c>
      <c r="AZ236">
        <v>0</v>
      </c>
      <c r="BA236">
        <v>223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ROUND(Y236*Source!I108,9)</f>
        <v>3.0000000000000001E-5</v>
      </c>
      <c r="CY236">
        <f>AA236</f>
        <v>276193.31</v>
      </c>
      <c r="CZ236">
        <f>AE236</f>
        <v>276193.31</v>
      </c>
      <c r="DA236">
        <f>AI236</f>
        <v>1</v>
      </c>
      <c r="DB236">
        <f t="shared" si="61"/>
        <v>8.2899999999999991</v>
      </c>
      <c r="DC236">
        <f t="shared" si="62"/>
        <v>0</v>
      </c>
      <c r="DD236" t="s">
        <v>3</v>
      </c>
      <c r="DE236" t="s">
        <v>3</v>
      </c>
      <c r="DF236">
        <f t="shared" si="56"/>
        <v>8.2899999999999991</v>
      </c>
      <c r="DG236">
        <f t="shared" si="57"/>
        <v>0</v>
      </c>
      <c r="DH236">
        <f t="shared" si="58"/>
        <v>0</v>
      </c>
      <c r="DI236">
        <f t="shared" si="59"/>
        <v>0</v>
      </c>
      <c r="DJ236">
        <f>DF236</f>
        <v>8.2899999999999991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ROW(Source!A108)</f>
        <v>108</v>
      </c>
      <c r="B237">
        <v>90973531</v>
      </c>
      <c r="C237">
        <v>90979150</v>
      </c>
      <c r="D237">
        <v>90761165</v>
      </c>
      <c r="E237">
        <v>1</v>
      </c>
      <c r="F237">
        <v>1</v>
      </c>
      <c r="G237">
        <v>16101771</v>
      </c>
      <c r="H237">
        <v>3</v>
      </c>
      <c r="I237" t="s">
        <v>403</v>
      </c>
      <c r="J237" t="s">
        <v>404</v>
      </c>
      <c r="K237" t="s">
        <v>405</v>
      </c>
      <c r="L237">
        <v>1354</v>
      </c>
      <c r="N237">
        <v>1010</v>
      </c>
      <c r="O237" t="s">
        <v>48</v>
      </c>
      <c r="P237" t="s">
        <v>48</v>
      </c>
      <c r="Q237">
        <v>1</v>
      </c>
      <c r="W237">
        <v>0</v>
      </c>
      <c r="X237">
        <v>287844490</v>
      </c>
      <c r="Y237">
        <f t="shared" si="60"/>
        <v>1</v>
      </c>
      <c r="AA237">
        <v>160.11000000000001</v>
      </c>
      <c r="AB237">
        <v>0</v>
      </c>
      <c r="AC237">
        <v>0</v>
      </c>
      <c r="AD237">
        <v>0</v>
      </c>
      <c r="AE237">
        <v>160.11000000000001</v>
      </c>
      <c r="AF237">
        <v>0</v>
      </c>
      <c r="AG237">
        <v>0</v>
      </c>
      <c r="AH237">
        <v>0</v>
      </c>
      <c r="AI237">
        <v>1</v>
      </c>
      <c r="AJ237">
        <v>1</v>
      </c>
      <c r="AK237">
        <v>1</v>
      </c>
      <c r="AL237">
        <v>1</v>
      </c>
      <c r="AM237">
        <v>-2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1</v>
      </c>
      <c r="AU237" t="s">
        <v>3</v>
      </c>
      <c r="AV237">
        <v>0</v>
      </c>
      <c r="AW237">
        <v>2</v>
      </c>
      <c r="AX237">
        <v>90979156</v>
      </c>
      <c r="AY237">
        <v>1</v>
      </c>
      <c r="AZ237">
        <v>0</v>
      </c>
      <c r="BA237">
        <v>224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v>0</v>
      </c>
      <c r="CX237">
        <f>ROUND(Y237*Source!I108,9)</f>
        <v>1</v>
      </c>
      <c r="CY237">
        <f>AA237</f>
        <v>160.11000000000001</v>
      </c>
      <c r="CZ237">
        <f>AE237</f>
        <v>160.11000000000001</v>
      </c>
      <c r="DA237">
        <f>AI237</f>
        <v>1</v>
      </c>
      <c r="DB237">
        <f t="shared" si="61"/>
        <v>160.11000000000001</v>
      </c>
      <c r="DC237">
        <f t="shared" si="62"/>
        <v>0</v>
      </c>
      <c r="DD237" t="s">
        <v>3</v>
      </c>
      <c r="DE237" t="s">
        <v>3</v>
      </c>
      <c r="DF237">
        <f t="shared" si="56"/>
        <v>160.11000000000001</v>
      </c>
      <c r="DG237">
        <f t="shared" si="57"/>
        <v>0</v>
      </c>
      <c r="DH237">
        <f t="shared" si="58"/>
        <v>0</v>
      </c>
      <c r="DI237">
        <f t="shared" si="59"/>
        <v>0</v>
      </c>
      <c r="DJ237">
        <f>DF237</f>
        <v>160.11000000000001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ROW(Source!A109)</f>
        <v>109</v>
      </c>
      <c r="B238">
        <v>90973531</v>
      </c>
      <c r="C238">
        <v>90974133</v>
      </c>
      <c r="D238">
        <v>90756819</v>
      </c>
      <c r="E238">
        <v>16101771</v>
      </c>
      <c r="F238">
        <v>1</v>
      </c>
      <c r="G238">
        <v>16101771</v>
      </c>
      <c r="H238">
        <v>1</v>
      </c>
      <c r="I238" t="s">
        <v>304</v>
      </c>
      <c r="J238" t="s">
        <v>3</v>
      </c>
      <c r="K238" t="s">
        <v>305</v>
      </c>
      <c r="L238">
        <v>1191</v>
      </c>
      <c r="N238">
        <v>1013</v>
      </c>
      <c r="O238" t="s">
        <v>306</v>
      </c>
      <c r="P238" t="s">
        <v>306</v>
      </c>
      <c r="Q238">
        <v>1</v>
      </c>
      <c r="W238">
        <v>0</v>
      </c>
      <c r="X238">
        <v>476480486</v>
      </c>
      <c r="Y238">
        <f>(AT238*1.05)</f>
        <v>47.25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1</v>
      </c>
      <c r="AP238">
        <v>1</v>
      </c>
      <c r="AQ238">
        <v>0</v>
      </c>
      <c r="AR238">
        <v>0</v>
      </c>
      <c r="AS238" t="s">
        <v>3</v>
      </c>
      <c r="AT238">
        <v>45</v>
      </c>
      <c r="AU238" t="s">
        <v>19</v>
      </c>
      <c r="AV238">
        <v>1</v>
      </c>
      <c r="AW238">
        <v>2</v>
      </c>
      <c r="AX238">
        <v>90974138</v>
      </c>
      <c r="AY238">
        <v>1</v>
      </c>
      <c r="AZ238">
        <v>0</v>
      </c>
      <c r="BA238">
        <v>225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U238">
        <f>ROUND(AT238*Source!I109*AH238*AL238,2)</f>
        <v>0</v>
      </c>
      <c r="CV238">
        <f>ROUND(Y238*Source!I109,9)</f>
        <v>47.25</v>
      </c>
      <c r="CW238">
        <v>0</v>
      </c>
      <c r="CX238">
        <f>ROUND(Y238*Source!I109,9)</f>
        <v>47.25</v>
      </c>
      <c r="CY238">
        <f>AD238</f>
        <v>0</v>
      </c>
      <c r="CZ238">
        <f>AH238</f>
        <v>0</v>
      </c>
      <c r="DA238">
        <f>AL238</f>
        <v>1</v>
      </c>
      <c r="DB238">
        <f>ROUND((ROUND(AT238*CZ238,2)*1.05),6)</f>
        <v>0</v>
      </c>
      <c r="DC238">
        <f>ROUND((ROUND(AT238*AG238,2)*1.05),6)</f>
        <v>0</v>
      </c>
      <c r="DD238" t="s">
        <v>3</v>
      </c>
      <c r="DE238" t="s">
        <v>3</v>
      </c>
      <c r="DF238">
        <f t="shared" si="56"/>
        <v>0</v>
      </c>
      <c r="DG238">
        <f t="shared" si="57"/>
        <v>0</v>
      </c>
      <c r="DH238">
        <f t="shared" si="58"/>
        <v>0</v>
      </c>
      <c r="DI238">
        <f t="shared" si="59"/>
        <v>0</v>
      </c>
      <c r="DJ238">
        <f>DI238</f>
        <v>0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ROW(Source!A109)</f>
        <v>109</v>
      </c>
      <c r="B239">
        <v>90973531</v>
      </c>
      <c r="C239">
        <v>90974133</v>
      </c>
      <c r="D239">
        <v>90764680</v>
      </c>
      <c r="E239">
        <v>1</v>
      </c>
      <c r="F239">
        <v>1</v>
      </c>
      <c r="G239">
        <v>16101771</v>
      </c>
      <c r="H239">
        <v>3</v>
      </c>
      <c r="I239" t="s">
        <v>352</v>
      </c>
      <c r="J239" t="s">
        <v>353</v>
      </c>
      <c r="K239" t="s">
        <v>354</v>
      </c>
      <c r="L239">
        <v>1354</v>
      </c>
      <c r="N239">
        <v>1010</v>
      </c>
      <c r="O239" t="s">
        <v>48</v>
      </c>
      <c r="P239" t="s">
        <v>48</v>
      </c>
      <c r="Q239">
        <v>1</v>
      </c>
      <c r="W239">
        <v>0</v>
      </c>
      <c r="X239">
        <v>-611655546</v>
      </c>
      <c r="Y239">
        <f t="shared" ref="Y239:Y244" si="63">AT239</f>
        <v>2</v>
      </c>
      <c r="AA239">
        <v>62.77</v>
      </c>
      <c r="AB239">
        <v>0</v>
      </c>
      <c r="AC239">
        <v>0</v>
      </c>
      <c r="AD239">
        <v>0</v>
      </c>
      <c r="AE239">
        <v>62.77</v>
      </c>
      <c r="AF239">
        <v>0</v>
      </c>
      <c r="AG239">
        <v>0</v>
      </c>
      <c r="AH239">
        <v>0</v>
      </c>
      <c r="AI239">
        <v>1</v>
      </c>
      <c r="AJ239">
        <v>1</v>
      </c>
      <c r="AK239">
        <v>1</v>
      </c>
      <c r="AL239">
        <v>1</v>
      </c>
      <c r="AM239">
        <v>-2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2</v>
      </c>
      <c r="AU239" t="s">
        <v>3</v>
      </c>
      <c r="AV239">
        <v>0</v>
      </c>
      <c r="AW239">
        <v>2</v>
      </c>
      <c r="AX239">
        <v>90974141</v>
      </c>
      <c r="AY239">
        <v>1</v>
      </c>
      <c r="AZ239">
        <v>0</v>
      </c>
      <c r="BA239">
        <v>226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V239">
        <v>0</v>
      </c>
      <c r="CW239">
        <v>0</v>
      </c>
      <c r="CX239">
        <f>ROUND(Y239*Source!I109,9)</f>
        <v>2</v>
      </c>
      <c r="CY239">
        <f>AA239</f>
        <v>62.77</v>
      </c>
      <c r="CZ239">
        <f>AE239</f>
        <v>62.77</v>
      </c>
      <c r="DA239">
        <f>AI239</f>
        <v>1</v>
      </c>
      <c r="DB239">
        <f t="shared" ref="DB239:DB244" si="64">ROUND(ROUND(AT239*CZ239,2),6)</f>
        <v>125.54</v>
      </c>
      <c r="DC239">
        <f t="shared" ref="DC239:DC244" si="65">ROUND(ROUND(AT239*AG239,2),6)</f>
        <v>0</v>
      </c>
      <c r="DD239" t="s">
        <v>3</v>
      </c>
      <c r="DE239" t="s">
        <v>3</v>
      </c>
      <c r="DF239">
        <f t="shared" si="56"/>
        <v>125.54</v>
      </c>
      <c r="DG239">
        <f t="shared" si="57"/>
        <v>0</v>
      </c>
      <c r="DH239">
        <f t="shared" si="58"/>
        <v>0</v>
      </c>
      <c r="DI239">
        <f t="shared" si="59"/>
        <v>0</v>
      </c>
      <c r="DJ239">
        <f>DF239</f>
        <v>125.54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ROW(Source!A109)</f>
        <v>109</v>
      </c>
      <c r="B240">
        <v>90973531</v>
      </c>
      <c r="C240">
        <v>90974133</v>
      </c>
      <c r="D240">
        <v>90758951</v>
      </c>
      <c r="E240">
        <v>1</v>
      </c>
      <c r="F240">
        <v>1</v>
      </c>
      <c r="G240">
        <v>16101771</v>
      </c>
      <c r="H240">
        <v>3</v>
      </c>
      <c r="I240" t="s">
        <v>319</v>
      </c>
      <c r="J240" t="s">
        <v>320</v>
      </c>
      <c r="K240" t="s">
        <v>321</v>
      </c>
      <c r="L240">
        <v>1339</v>
      </c>
      <c r="N240">
        <v>1007</v>
      </c>
      <c r="O240" t="s">
        <v>27</v>
      </c>
      <c r="P240" t="s">
        <v>27</v>
      </c>
      <c r="Q240">
        <v>1</v>
      </c>
      <c r="W240">
        <v>0</v>
      </c>
      <c r="X240">
        <v>-517283807</v>
      </c>
      <c r="Y240">
        <f t="shared" si="63"/>
        <v>4</v>
      </c>
      <c r="AA240">
        <v>102.81</v>
      </c>
      <c r="AB240">
        <v>0</v>
      </c>
      <c r="AC240">
        <v>0</v>
      </c>
      <c r="AD240">
        <v>0</v>
      </c>
      <c r="AE240">
        <v>102.81</v>
      </c>
      <c r="AF240">
        <v>0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M240">
        <v>-2</v>
      </c>
      <c r="AN240">
        <v>0</v>
      </c>
      <c r="AO240">
        <v>1</v>
      </c>
      <c r="AP240">
        <v>1</v>
      </c>
      <c r="AQ240">
        <v>0</v>
      </c>
      <c r="AR240">
        <v>0</v>
      </c>
      <c r="AS240" t="s">
        <v>3</v>
      </c>
      <c r="AT240">
        <v>4</v>
      </c>
      <c r="AU240" t="s">
        <v>3</v>
      </c>
      <c r="AV240">
        <v>0</v>
      </c>
      <c r="AW240">
        <v>2</v>
      </c>
      <c r="AX240">
        <v>90974139</v>
      </c>
      <c r="AY240">
        <v>1</v>
      </c>
      <c r="AZ240">
        <v>0</v>
      </c>
      <c r="BA240">
        <v>227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ROUND(Y240*Source!I109,9)</f>
        <v>4</v>
      </c>
      <c r="CY240">
        <f>AA240</f>
        <v>102.81</v>
      </c>
      <c r="CZ240">
        <f>AE240</f>
        <v>102.81</v>
      </c>
      <c r="DA240">
        <f>AI240</f>
        <v>1</v>
      </c>
      <c r="DB240">
        <f t="shared" si="64"/>
        <v>411.24</v>
      </c>
      <c r="DC240">
        <f t="shared" si="65"/>
        <v>0</v>
      </c>
      <c r="DD240" t="s">
        <v>3</v>
      </c>
      <c r="DE240" t="s">
        <v>3</v>
      </c>
      <c r="DF240">
        <f t="shared" si="56"/>
        <v>411.24</v>
      </c>
      <c r="DG240">
        <f t="shared" si="57"/>
        <v>0</v>
      </c>
      <c r="DH240">
        <f t="shared" si="58"/>
        <v>0</v>
      </c>
      <c r="DI240">
        <f t="shared" si="59"/>
        <v>0</v>
      </c>
      <c r="DJ240">
        <f>DF240</f>
        <v>411.24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ROW(Source!A109)</f>
        <v>109</v>
      </c>
      <c r="B241">
        <v>90973531</v>
      </c>
      <c r="C241">
        <v>90974133</v>
      </c>
      <c r="D241">
        <v>90758943</v>
      </c>
      <c r="E241">
        <v>1</v>
      </c>
      <c r="F241">
        <v>1</v>
      </c>
      <c r="G241">
        <v>16101771</v>
      </c>
      <c r="H241">
        <v>3</v>
      </c>
      <c r="I241" t="s">
        <v>322</v>
      </c>
      <c r="J241" t="s">
        <v>323</v>
      </c>
      <c r="K241" t="s">
        <v>324</v>
      </c>
      <c r="L241">
        <v>1339</v>
      </c>
      <c r="N241">
        <v>1007</v>
      </c>
      <c r="O241" t="s">
        <v>27</v>
      </c>
      <c r="P241" t="s">
        <v>27</v>
      </c>
      <c r="Q241">
        <v>1</v>
      </c>
      <c r="W241">
        <v>0</v>
      </c>
      <c r="X241">
        <v>-313368864</v>
      </c>
      <c r="Y241">
        <f t="shared" si="63"/>
        <v>2</v>
      </c>
      <c r="AA241">
        <v>804.29</v>
      </c>
      <c r="AB241">
        <v>0</v>
      </c>
      <c r="AC241">
        <v>0</v>
      </c>
      <c r="AD241">
        <v>0</v>
      </c>
      <c r="AE241">
        <v>804.29</v>
      </c>
      <c r="AF241">
        <v>0</v>
      </c>
      <c r="AG241">
        <v>0</v>
      </c>
      <c r="AH241">
        <v>0</v>
      </c>
      <c r="AI241">
        <v>1</v>
      </c>
      <c r="AJ241">
        <v>1</v>
      </c>
      <c r="AK241">
        <v>1</v>
      </c>
      <c r="AL241">
        <v>1</v>
      </c>
      <c r="AM241">
        <v>-2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2</v>
      </c>
      <c r="AU241" t="s">
        <v>3</v>
      </c>
      <c r="AV241">
        <v>0</v>
      </c>
      <c r="AW241">
        <v>2</v>
      </c>
      <c r="AX241">
        <v>90974140</v>
      </c>
      <c r="AY241">
        <v>1</v>
      </c>
      <c r="AZ241">
        <v>0</v>
      </c>
      <c r="BA241">
        <v>228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ROUND(Y241*Source!I109,9)</f>
        <v>2</v>
      </c>
      <c r="CY241">
        <f>AA241</f>
        <v>804.29</v>
      </c>
      <c r="CZ241">
        <f>AE241</f>
        <v>804.29</v>
      </c>
      <c r="DA241">
        <f>AI241</f>
        <v>1</v>
      </c>
      <c r="DB241">
        <f t="shared" si="64"/>
        <v>1608.58</v>
      </c>
      <c r="DC241">
        <f t="shared" si="65"/>
        <v>0</v>
      </c>
      <c r="DD241" t="s">
        <v>3</v>
      </c>
      <c r="DE241" t="s">
        <v>3</v>
      </c>
      <c r="DF241">
        <f t="shared" si="56"/>
        <v>1608.58</v>
      </c>
      <c r="DG241">
        <f t="shared" si="57"/>
        <v>0</v>
      </c>
      <c r="DH241">
        <f t="shared" si="58"/>
        <v>0</v>
      </c>
      <c r="DI241">
        <f t="shared" si="59"/>
        <v>0</v>
      </c>
      <c r="DJ241">
        <f>DF241</f>
        <v>1608.58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ROW(Source!A110)</f>
        <v>110</v>
      </c>
      <c r="B242">
        <v>90973531</v>
      </c>
      <c r="C242">
        <v>90974142</v>
      </c>
      <c r="D242">
        <v>90756819</v>
      </c>
      <c r="E242">
        <v>16101771</v>
      </c>
      <c r="F242">
        <v>1</v>
      </c>
      <c r="G242">
        <v>16101771</v>
      </c>
      <c r="H242">
        <v>1</v>
      </c>
      <c r="I242" t="s">
        <v>304</v>
      </c>
      <c r="J242" t="s">
        <v>3</v>
      </c>
      <c r="K242" t="s">
        <v>305</v>
      </c>
      <c r="L242">
        <v>1191</v>
      </c>
      <c r="N242">
        <v>1013</v>
      </c>
      <c r="O242" t="s">
        <v>306</v>
      </c>
      <c r="P242" t="s">
        <v>306</v>
      </c>
      <c r="Q242">
        <v>1</v>
      </c>
      <c r="W242">
        <v>0</v>
      </c>
      <c r="X242">
        <v>476480486</v>
      </c>
      <c r="Y242">
        <f t="shared" si="63"/>
        <v>1.41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M242">
        <v>-2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</v>
      </c>
      <c r="AT242">
        <v>1.41</v>
      </c>
      <c r="AU242" t="s">
        <v>3</v>
      </c>
      <c r="AV242">
        <v>1</v>
      </c>
      <c r="AW242">
        <v>2</v>
      </c>
      <c r="AX242">
        <v>90974146</v>
      </c>
      <c r="AY242">
        <v>1</v>
      </c>
      <c r="AZ242">
        <v>0</v>
      </c>
      <c r="BA242">
        <v>229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U242">
        <f>ROUND(AT242*Source!I110*AH242*AL242,2)</f>
        <v>0</v>
      </c>
      <c r="CV242">
        <f>ROUND(Y242*Source!I110,9)</f>
        <v>0</v>
      </c>
      <c r="CW242">
        <v>0</v>
      </c>
      <c r="CX242">
        <f>ROUND(Y242*Source!I110,9)</f>
        <v>0</v>
      </c>
      <c r="CY242">
        <f>AD242</f>
        <v>0</v>
      </c>
      <c r="CZ242">
        <f>AH242</f>
        <v>0</v>
      </c>
      <c r="DA242">
        <f>AL242</f>
        <v>1</v>
      </c>
      <c r="DB242">
        <f t="shared" si="64"/>
        <v>0</v>
      </c>
      <c r="DC242">
        <f t="shared" si="65"/>
        <v>0</v>
      </c>
      <c r="DD242" t="s">
        <v>3</v>
      </c>
      <c r="DE242" t="s">
        <v>3</v>
      </c>
      <c r="DF242">
        <f t="shared" si="56"/>
        <v>0</v>
      </c>
      <c r="DG242">
        <f t="shared" si="57"/>
        <v>0</v>
      </c>
      <c r="DH242">
        <f t="shared" si="58"/>
        <v>0</v>
      </c>
      <c r="DI242">
        <f t="shared" si="59"/>
        <v>0</v>
      </c>
      <c r="DJ242">
        <f>DI242</f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ROW(Source!A110)</f>
        <v>110</v>
      </c>
      <c r="B243">
        <v>90973531</v>
      </c>
      <c r="C243">
        <v>90974142</v>
      </c>
      <c r="D243">
        <v>90758215</v>
      </c>
      <c r="E243">
        <v>1</v>
      </c>
      <c r="F243">
        <v>1</v>
      </c>
      <c r="G243">
        <v>16101771</v>
      </c>
      <c r="H243">
        <v>2</v>
      </c>
      <c r="I243" t="s">
        <v>424</v>
      </c>
      <c r="J243" t="s">
        <v>425</v>
      </c>
      <c r="K243" t="s">
        <v>426</v>
      </c>
      <c r="L243">
        <v>1368</v>
      </c>
      <c r="N243">
        <v>1011</v>
      </c>
      <c r="O243" t="s">
        <v>197</v>
      </c>
      <c r="P243" t="s">
        <v>197</v>
      </c>
      <c r="Q243">
        <v>1</v>
      </c>
      <c r="W243">
        <v>0</v>
      </c>
      <c r="X243">
        <v>-389792933</v>
      </c>
      <c r="Y243">
        <f t="shared" si="63"/>
        <v>0.25</v>
      </c>
      <c r="AA243">
        <v>0</v>
      </c>
      <c r="AB243">
        <v>27.24</v>
      </c>
      <c r="AC243">
        <v>0.4</v>
      </c>
      <c r="AD243">
        <v>0</v>
      </c>
      <c r="AE243">
        <v>0</v>
      </c>
      <c r="AF243">
        <v>27.24</v>
      </c>
      <c r="AG243">
        <v>0.4</v>
      </c>
      <c r="AH243">
        <v>0</v>
      </c>
      <c r="AI243">
        <v>1</v>
      </c>
      <c r="AJ243">
        <v>1</v>
      </c>
      <c r="AK243">
        <v>1</v>
      </c>
      <c r="AL243">
        <v>1</v>
      </c>
      <c r="AM243">
        <v>-2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3</v>
      </c>
      <c r="AT243">
        <v>0.25</v>
      </c>
      <c r="AU243" t="s">
        <v>3</v>
      </c>
      <c r="AV243">
        <v>0</v>
      </c>
      <c r="AW243">
        <v>2</v>
      </c>
      <c r="AX243">
        <v>90974147</v>
      </c>
      <c r="AY243">
        <v>1</v>
      </c>
      <c r="AZ243">
        <v>0</v>
      </c>
      <c r="BA243">
        <v>230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f>ROUND(Y243*Source!I110*DO243,9)</f>
        <v>0</v>
      </c>
      <c r="CX243">
        <f>ROUND(Y243*Source!I110,9)</f>
        <v>0</v>
      </c>
      <c r="CY243">
        <f>AB243</f>
        <v>27.24</v>
      </c>
      <c r="CZ243">
        <f>AF243</f>
        <v>27.24</v>
      </c>
      <c r="DA243">
        <f>AJ243</f>
        <v>1</v>
      </c>
      <c r="DB243">
        <f t="shared" si="64"/>
        <v>6.81</v>
      </c>
      <c r="DC243">
        <f t="shared" si="65"/>
        <v>0.1</v>
      </c>
      <c r="DD243" t="s">
        <v>3</v>
      </c>
      <c r="DE243" t="s">
        <v>3</v>
      </c>
      <c r="DF243">
        <f t="shared" si="56"/>
        <v>0</v>
      </c>
      <c r="DG243">
        <f t="shared" si="57"/>
        <v>0</v>
      </c>
      <c r="DH243">
        <f t="shared" si="58"/>
        <v>0</v>
      </c>
      <c r="DI243">
        <f t="shared" si="59"/>
        <v>0</v>
      </c>
      <c r="DJ243">
        <f>DG243</f>
        <v>0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ROW(Source!A110)</f>
        <v>110</v>
      </c>
      <c r="B244">
        <v>90973531</v>
      </c>
      <c r="C244">
        <v>90974142</v>
      </c>
      <c r="D244">
        <v>90758586</v>
      </c>
      <c r="E244">
        <v>1</v>
      </c>
      <c r="F244">
        <v>1</v>
      </c>
      <c r="G244">
        <v>16101771</v>
      </c>
      <c r="H244">
        <v>2</v>
      </c>
      <c r="I244" t="s">
        <v>427</v>
      </c>
      <c r="J244" t="s">
        <v>428</v>
      </c>
      <c r="K244" t="s">
        <v>429</v>
      </c>
      <c r="L244">
        <v>1368</v>
      </c>
      <c r="N244">
        <v>1011</v>
      </c>
      <c r="O244" t="s">
        <v>197</v>
      </c>
      <c r="P244" t="s">
        <v>197</v>
      </c>
      <c r="Q244">
        <v>1</v>
      </c>
      <c r="W244">
        <v>0</v>
      </c>
      <c r="X244">
        <v>1722192776</v>
      </c>
      <c r="Y244">
        <f t="shared" si="63"/>
        <v>0.35</v>
      </c>
      <c r="AA244">
        <v>0</v>
      </c>
      <c r="AB244">
        <v>1341.47</v>
      </c>
      <c r="AC244">
        <v>857.18</v>
      </c>
      <c r="AD244">
        <v>0</v>
      </c>
      <c r="AE244">
        <v>0</v>
      </c>
      <c r="AF244">
        <v>1341.47</v>
      </c>
      <c r="AG244">
        <v>857.18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3</v>
      </c>
      <c r="AT244">
        <v>0.35</v>
      </c>
      <c r="AU244" t="s">
        <v>3</v>
      </c>
      <c r="AV244">
        <v>0</v>
      </c>
      <c r="AW244">
        <v>2</v>
      </c>
      <c r="AX244">
        <v>90974148</v>
      </c>
      <c r="AY244">
        <v>1</v>
      </c>
      <c r="AZ244">
        <v>0</v>
      </c>
      <c r="BA244">
        <v>231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f>ROUND(Y244*Source!I110*DO244,9)</f>
        <v>0</v>
      </c>
      <c r="CX244">
        <f>ROUND(Y244*Source!I110,9)</f>
        <v>0</v>
      </c>
      <c r="CY244">
        <f>AB244</f>
        <v>1341.47</v>
      </c>
      <c r="CZ244">
        <f>AF244</f>
        <v>1341.47</v>
      </c>
      <c r="DA244">
        <f>AJ244</f>
        <v>1</v>
      </c>
      <c r="DB244">
        <f t="shared" si="64"/>
        <v>469.51</v>
      </c>
      <c r="DC244">
        <f t="shared" si="65"/>
        <v>300.01</v>
      </c>
      <c r="DD244" t="s">
        <v>3</v>
      </c>
      <c r="DE244" t="s">
        <v>3</v>
      </c>
      <c r="DF244">
        <f t="shared" si="56"/>
        <v>0</v>
      </c>
      <c r="DG244">
        <f t="shared" si="57"/>
        <v>0</v>
      </c>
      <c r="DH244">
        <f t="shared" si="58"/>
        <v>0</v>
      </c>
      <c r="DI244">
        <f t="shared" si="59"/>
        <v>0</v>
      </c>
      <c r="DJ244">
        <f>DG244</f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ROW(Source!A111)</f>
        <v>111</v>
      </c>
      <c r="B245">
        <v>90973531</v>
      </c>
      <c r="C245">
        <v>90974149</v>
      </c>
      <c r="D245">
        <v>90756819</v>
      </c>
      <c r="E245">
        <v>16101771</v>
      </c>
      <c r="F245">
        <v>1</v>
      </c>
      <c r="G245">
        <v>16101771</v>
      </c>
      <c r="H245">
        <v>1</v>
      </c>
      <c r="I245" t="s">
        <v>304</v>
      </c>
      <c r="J245" t="s">
        <v>3</v>
      </c>
      <c r="K245" t="s">
        <v>305</v>
      </c>
      <c r="L245">
        <v>1191</v>
      </c>
      <c r="N245">
        <v>1013</v>
      </c>
      <c r="O245" t="s">
        <v>306</v>
      </c>
      <c r="P245" t="s">
        <v>306</v>
      </c>
      <c r="Q245">
        <v>1</v>
      </c>
      <c r="W245">
        <v>0</v>
      </c>
      <c r="X245">
        <v>476480486</v>
      </c>
      <c r="Y245">
        <f>(AT245*1.05)</f>
        <v>99.75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95</v>
      </c>
      <c r="AU245" t="s">
        <v>19</v>
      </c>
      <c r="AV245">
        <v>1</v>
      </c>
      <c r="AW245">
        <v>2</v>
      </c>
      <c r="AX245">
        <v>90974160</v>
      </c>
      <c r="AY245">
        <v>1</v>
      </c>
      <c r="AZ245">
        <v>0</v>
      </c>
      <c r="BA245">
        <v>232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U245">
        <f>ROUND(AT245*Source!I111*AH245*AL245,2)</f>
        <v>0</v>
      </c>
      <c r="CV245">
        <f>ROUND(Y245*Source!I111,9)</f>
        <v>99.75</v>
      </c>
      <c r="CW245">
        <v>0</v>
      </c>
      <c r="CX245">
        <f>ROUND(Y245*Source!I111,9)</f>
        <v>99.75</v>
      </c>
      <c r="CY245">
        <f>AD245</f>
        <v>0</v>
      </c>
      <c r="CZ245">
        <f>AH245</f>
        <v>0</v>
      </c>
      <c r="DA245">
        <f>AL245</f>
        <v>1</v>
      </c>
      <c r="DB245">
        <f>ROUND((ROUND(AT245*CZ245,2)*1.05),6)</f>
        <v>0</v>
      </c>
      <c r="DC245">
        <f>ROUND((ROUND(AT245*AG245,2)*1.05),6)</f>
        <v>0</v>
      </c>
      <c r="DD245" t="s">
        <v>3</v>
      </c>
      <c r="DE245" t="s">
        <v>3</v>
      </c>
      <c r="DF245">
        <f t="shared" si="56"/>
        <v>0</v>
      </c>
      <c r="DG245">
        <f t="shared" si="57"/>
        <v>0</v>
      </c>
      <c r="DH245">
        <f t="shared" si="58"/>
        <v>0</v>
      </c>
      <c r="DI245">
        <f t="shared" si="59"/>
        <v>0</v>
      </c>
      <c r="DJ245">
        <f>DI245</f>
        <v>0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ROW(Source!A111)</f>
        <v>111</v>
      </c>
      <c r="B246">
        <v>90973531</v>
      </c>
      <c r="C246">
        <v>90974149</v>
      </c>
      <c r="D246">
        <v>90759750</v>
      </c>
      <c r="E246">
        <v>1</v>
      </c>
      <c r="F246">
        <v>1</v>
      </c>
      <c r="G246">
        <v>16101771</v>
      </c>
      <c r="H246">
        <v>3</v>
      </c>
      <c r="I246" t="s">
        <v>313</v>
      </c>
      <c r="J246" t="s">
        <v>314</v>
      </c>
      <c r="K246" t="s">
        <v>315</v>
      </c>
      <c r="L246">
        <v>1348</v>
      </c>
      <c r="N246">
        <v>1009</v>
      </c>
      <c r="O246" t="s">
        <v>158</v>
      </c>
      <c r="P246" t="s">
        <v>158</v>
      </c>
      <c r="Q246">
        <v>1000</v>
      </c>
      <c r="W246">
        <v>0</v>
      </c>
      <c r="X246">
        <v>-496941986</v>
      </c>
      <c r="Y246">
        <f t="shared" ref="Y246:Y254" si="66">AT246</f>
        <v>2.7000000000000001E-3</v>
      </c>
      <c r="AA246">
        <v>153824.85</v>
      </c>
      <c r="AB246">
        <v>0</v>
      </c>
      <c r="AC246">
        <v>0</v>
      </c>
      <c r="AD246">
        <v>0</v>
      </c>
      <c r="AE246">
        <v>153824.85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3</v>
      </c>
      <c r="AT246">
        <v>2.7000000000000001E-3</v>
      </c>
      <c r="AU246" t="s">
        <v>3</v>
      </c>
      <c r="AV246">
        <v>0</v>
      </c>
      <c r="AW246">
        <v>2</v>
      </c>
      <c r="AX246">
        <v>90974161</v>
      </c>
      <c r="AY246">
        <v>1</v>
      </c>
      <c r="AZ246">
        <v>0</v>
      </c>
      <c r="BA246">
        <v>233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ROUND(Y246*Source!I111,9)</f>
        <v>2.7000000000000001E-3</v>
      </c>
      <c r="CY246">
        <f t="shared" ref="CY246:CY254" si="67">AA246</f>
        <v>153824.85</v>
      </c>
      <c r="CZ246">
        <f t="shared" ref="CZ246:CZ254" si="68">AE246</f>
        <v>153824.85</v>
      </c>
      <c r="DA246">
        <f t="shared" ref="DA246:DA254" si="69">AI246</f>
        <v>1</v>
      </c>
      <c r="DB246">
        <f t="shared" ref="DB246:DB254" si="70">ROUND(ROUND(AT246*CZ246,2),6)</f>
        <v>415.33</v>
      </c>
      <c r="DC246">
        <f t="shared" ref="DC246:DC254" si="71">ROUND(ROUND(AT246*AG246,2),6)</f>
        <v>0</v>
      </c>
      <c r="DD246" t="s">
        <v>3</v>
      </c>
      <c r="DE246" t="s">
        <v>3</v>
      </c>
      <c r="DF246">
        <f t="shared" si="56"/>
        <v>415.33</v>
      </c>
      <c r="DG246">
        <f t="shared" si="57"/>
        <v>0</v>
      </c>
      <c r="DH246">
        <f t="shared" si="58"/>
        <v>0</v>
      </c>
      <c r="DI246">
        <f t="shared" si="59"/>
        <v>0</v>
      </c>
      <c r="DJ246">
        <f t="shared" ref="DJ246:DJ254" si="72">DF246</f>
        <v>415.33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ROW(Source!A111)</f>
        <v>111</v>
      </c>
      <c r="B247">
        <v>90973531</v>
      </c>
      <c r="C247">
        <v>90974149</v>
      </c>
      <c r="D247">
        <v>90759824</v>
      </c>
      <c r="E247">
        <v>1</v>
      </c>
      <c r="F247">
        <v>1</v>
      </c>
      <c r="G247">
        <v>16101771</v>
      </c>
      <c r="H247">
        <v>3</v>
      </c>
      <c r="I247" t="s">
        <v>430</v>
      </c>
      <c r="J247" t="s">
        <v>431</v>
      </c>
      <c r="K247" t="s">
        <v>432</v>
      </c>
      <c r="L247">
        <v>1348</v>
      </c>
      <c r="N247">
        <v>1009</v>
      </c>
      <c r="O247" t="s">
        <v>158</v>
      </c>
      <c r="P247" t="s">
        <v>158</v>
      </c>
      <c r="Q247">
        <v>1000</v>
      </c>
      <c r="W247">
        <v>0</v>
      </c>
      <c r="X247">
        <v>-1796050459</v>
      </c>
      <c r="Y247">
        <f t="shared" si="66"/>
        <v>5.0000000000000001E-4</v>
      </c>
      <c r="AA247">
        <v>190196.35</v>
      </c>
      <c r="AB247">
        <v>0</v>
      </c>
      <c r="AC247">
        <v>0</v>
      </c>
      <c r="AD247">
        <v>0</v>
      </c>
      <c r="AE247">
        <v>190196.35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</v>
      </c>
      <c r="AT247">
        <v>5.0000000000000001E-4</v>
      </c>
      <c r="AU247" t="s">
        <v>3</v>
      </c>
      <c r="AV247">
        <v>0</v>
      </c>
      <c r="AW247">
        <v>2</v>
      </c>
      <c r="AX247">
        <v>90974162</v>
      </c>
      <c r="AY247">
        <v>1</v>
      </c>
      <c r="AZ247">
        <v>0</v>
      </c>
      <c r="BA247">
        <v>234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V247">
        <v>0</v>
      </c>
      <c r="CW247">
        <v>0</v>
      </c>
      <c r="CX247">
        <f>ROUND(Y247*Source!I111,9)</f>
        <v>5.0000000000000001E-4</v>
      </c>
      <c r="CY247">
        <f t="shared" si="67"/>
        <v>190196.35</v>
      </c>
      <c r="CZ247">
        <f t="shared" si="68"/>
        <v>190196.35</v>
      </c>
      <c r="DA247">
        <f t="shared" si="69"/>
        <v>1</v>
      </c>
      <c r="DB247">
        <f t="shared" si="70"/>
        <v>95.1</v>
      </c>
      <c r="DC247">
        <f t="shared" si="71"/>
        <v>0</v>
      </c>
      <c r="DD247" t="s">
        <v>3</v>
      </c>
      <c r="DE247" t="s">
        <v>3</v>
      </c>
      <c r="DF247">
        <f t="shared" si="56"/>
        <v>95.1</v>
      </c>
      <c r="DG247">
        <f t="shared" si="57"/>
        <v>0</v>
      </c>
      <c r="DH247">
        <f t="shared" si="58"/>
        <v>0</v>
      </c>
      <c r="DI247">
        <f t="shared" si="59"/>
        <v>0</v>
      </c>
      <c r="DJ247">
        <f t="shared" si="72"/>
        <v>95.1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">
      <c r="A248">
        <f>ROW(Source!A111)</f>
        <v>111</v>
      </c>
      <c r="B248">
        <v>90973531</v>
      </c>
      <c r="C248">
        <v>90974149</v>
      </c>
      <c r="D248">
        <v>90760953</v>
      </c>
      <c r="E248">
        <v>1</v>
      </c>
      <c r="F248">
        <v>1</v>
      </c>
      <c r="G248">
        <v>16101771</v>
      </c>
      <c r="H248">
        <v>3</v>
      </c>
      <c r="I248" t="s">
        <v>433</v>
      </c>
      <c r="J248" t="s">
        <v>434</v>
      </c>
      <c r="K248" t="s">
        <v>435</v>
      </c>
      <c r="L248">
        <v>1348</v>
      </c>
      <c r="N248">
        <v>1009</v>
      </c>
      <c r="O248" t="s">
        <v>158</v>
      </c>
      <c r="P248" t="s">
        <v>158</v>
      </c>
      <c r="Q248">
        <v>1000</v>
      </c>
      <c r="W248">
        <v>0</v>
      </c>
      <c r="X248">
        <v>778430020</v>
      </c>
      <c r="Y248">
        <f t="shared" si="66"/>
        <v>3.8E-3</v>
      </c>
      <c r="AA248">
        <v>356345.61</v>
      </c>
      <c r="AB248">
        <v>0</v>
      </c>
      <c r="AC248">
        <v>0</v>
      </c>
      <c r="AD248">
        <v>0</v>
      </c>
      <c r="AE248">
        <v>356345.61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3</v>
      </c>
      <c r="AT248">
        <v>3.8E-3</v>
      </c>
      <c r="AU248" t="s">
        <v>3</v>
      </c>
      <c r="AV248">
        <v>0</v>
      </c>
      <c r="AW248">
        <v>2</v>
      </c>
      <c r="AX248">
        <v>90974163</v>
      </c>
      <c r="AY248">
        <v>1</v>
      </c>
      <c r="AZ248">
        <v>0</v>
      </c>
      <c r="BA248">
        <v>235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v>0</v>
      </c>
      <c r="CX248">
        <f>ROUND(Y248*Source!I111,9)</f>
        <v>3.8E-3</v>
      </c>
      <c r="CY248">
        <f t="shared" si="67"/>
        <v>356345.61</v>
      </c>
      <c r="CZ248">
        <f t="shared" si="68"/>
        <v>356345.61</v>
      </c>
      <c r="DA248">
        <f t="shared" si="69"/>
        <v>1</v>
      </c>
      <c r="DB248">
        <f t="shared" si="70"/>
        <v>1354.11</v>
      </c>
      <c r="DC248">
        <f t="shared" si="71"/>
        <v>0</v>
      </c>
      <c r="DD248" t="s">
        <v>3</v>
      </c>
      <c r="DE248" t="s">
        <v>3</v>
      </c>
      <c r="DF248">
        <f t="shared" si="56"/>
        <v>1354.11</v>
      </c>
      <c r="DG248">
        <f t="shared" si="57"/>
        <v>0</v>
      </c>
      <c r="DH248">
        <f t="shared" si="58"/>
        <v>0</v>
      </c>
      <c r="DI248">
        <f t="shared" si="59"/>
        <v>0</v>
      </c>
      <c r="DJ248">
        <f t="shared" si="72"/>
        <v>1354.11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">
      <c r="A249">
        <f>ROW(Source!A111)</f>
        <v>111</v>
      </c>
      <c r="B249">
        <v>90973531</v>
      </c>
      <c r="C249">
        <v>90974149</v>
      </c>
      <c r="D249">
        <v>90758951</v>
      </c>
      <c r="E249">
        <v>1</v>
      </c>
      <c r="F249">
        <v>1</v>
      </c>
      <c r="G249">
        <v>16101771</v>
      </c>
      <c r="H249">
        <v>3</v>
      </c>
      <c r="I249" t="s">
        <v>319</v>
      </c>
      <c r="J249" t="s">
        <v>320</v>
      </c>
      <c r="K249" t="s">
        <v>321</v>
      </c>
      <c r="L249">
        <v>1339</v>
      </c>
      <c r="N249">
        <v>1007</v>
      </c>
      <c r="O249" t="s">
        <v>27</v>
      </c>
      <c r="P249" t="s">
        <v>27</v>
      </c>
      <c r="Q249">
        <v>1</v>
      </c>
      <c r="W249">
        <v>0</v>
      </c>
      <c r="X249">
        <v>-517283807</v>
      </c>
      <c r="Y249">
        <f t="shared" si="66"/>
        <v>1.4</v>
      </c>
      <c r="AA249">
        <v>102.81</v>
      </c>
      <c r="AB249">
        <v>0</v>
      </c>
      <c r="AC249">
        <v>0</v>
      </c>
      <c r="AD249">
        <v>0</v>
      </c>
      <c r="AE249">
        <v>102.81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M249">
        <v>-2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3</v>
      </c>
      <c r="AT249">
        <v>1.4</v>
      </c>
      <c r="AU249" t="s">
        <v>3</v>
      </c>
      <c r="AV249">
        <v>0</v>
      </c>
      <c r="AW249">
        <v>2</v>
      </c>
      <c r="AX249">
        <v>90974164</v>
      </c>
      <c r="AY249">
        <v>1</v>
      </c>
      <c r="AZ249">
        <v>0</v>
      </c>
      <c r="BA249">
        <v>236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V249">
        <v>0</v>
      </c>
      <c r="CW249">
        <v>0</v>
      </c>
      <c r="CX249">
        <f>ROUND(Y249*Source!I111,9)</f>
        <v>1.4</v>
      </c>
      <c r="CY249">
        <f t="shared" si="67"/>
        <v>102.81</v>
      </c>
      <c r="CZ249">
        <f t="shared" si="68"/>
        <v>102.81</v>
      </c>
      <c r="DA249">
        <f t="shared" si="69"/>
        <v>1</v>
      </c>
      <c r="DB249">
        <f t="shared" si="70"/>
        <v>143.93</v>
      </c>
      <c r="DC249">
        <f t="shared" si="71"/>
        <v>0</v>
      </c>
      <c r="DD249" t="s">
        <v>3</v>
      </c>
      <c r="DE249" t="s">
        <v>3</v>
      </c>
      <c r="DF249">
        <f t="shared" si="56"/>
        <v>143.93</v>
      </c>
      <c r="DG249">
        <f t="shared" si="57"/>
        <v>0</v>
      </c>
      <c r="DH249">
        <f t="shared" si="58"/>
        <v>0</v>
      </c>
      <c r="DI249">
        <f t="shared" si="59"/>
        <v>0</v>
      </c>
      <c r="DJ249">
        <f t="shared" si="72"/>
        <v>143.93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ROW(Source!A111)</f>
        <v>111</v>
      </c>
      <c r="B250">
        <v>90973531</v>
      </c>
      <c r="C250">
        <v>90974149</v>
      </c>
      <c r="D250">
        <v>90758943</v>
      </c>
      <c r="E250">
        <v>1</v>
      </c>
      <c r="F250">
        <v>1</v>
      </c>
      <c r="G250">
        <v>16101771</v>
      </c>
      <c r="H250">
        <v>3</v>
      </c>
      <c r="I250" t="s">
        <v>322</v>
      </c>
      <c r="J250" t="s">
        <v>323</v>
      </c>
      <c r="K250" t="s">
        <v>324</v>
      </c>
      <c r="L250">
        <v>1339</v>
      </c>
      <c r="N250">
        <v>1007</v>
      </c>
      <c r="O250" t="s">
        <v>27</v>
      </c>
      <c r="P250" t="s">
        <v>27</v>
      </c>
      <c r="Q250">
        <v>1</v>
      </c>
      <c r="W250">
        <v>0</v>
      </c>
      <c r="X250">
        <v>-313368864</v>
      </c>
      <c r="Y250">
        <f t="shared" si="66"/>
        <v>0.4</v>
      </c>
      <c r="AA250">
        <v>804.29</v>
      </c>
      <c r="AB250">
        <v>0</v>
      </c>
      <c r="AC250">
        <v>0</v>
      </c>
      <c r="AD250">
        <v>0</v>
      </c>
      <c r="AE250">
        <v>804.29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3</v>
      </c>
      <c r="AT250">
        <v>0.4</v>
      </c>
      <c r="AU250" t="s">
        <v>3</v>
      </c>
      <c r="AV250">
        <v>0</v>
      </c>
      <c r="AW250">
        <v>2</v>
      </c>
      <c r="AX250">
        <v>90974165</v>
      </c>
      <c r="AY250">
        <v>1</v>
      </c>
      <c r="AZ250">
        <v>0</v>
      </c>
      <c r="BA250">
        <v>237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ROUND(Y250*Source!I111,9)</f>
        <v>0.4</v>
      </c>
      <c r="CY250">
        <f t="shared" si="67"/>
        <v>804.29</v>
      </c>
      <c r="CZ250">
        <f t="shared" si="68"/>
        <v>804.29</v>
      </c>
      <c r="DA250">
        <f t="shared" si="69"/>
        <v>1</v>
      </c>
      <c r="DB250">
        <f t="shared" si="70"/>
        <v>321.72000000000003</v>
      </c>
      <c r="DC250">
        <f t="shared" si="71"/>
        <v>0</v>
      </c>
      <c r="DD250" t="s">
        <v>3</v>
      </c>
      <c r="DE250" t="s">
        <v>3</v>
      </c>
      <c r="DF250">
        <f t="shared" si="56"/>
        <v>321.72000000000003</v>
      </c>
      <c r="DG250">
        <f t="shared" si="57"/>
        <v>0</v>
      </c>
      <c r="DH250">
        <f t="shared" si="58"/>
        <v>0</v>
      </c>
      <c r="DI250">
        <f t="shared" si="59"/>
        <v>0</v>
      </c>
      <c r="DJ250">
        <f t="shared" si="72"/>
        <v>321.72000000000003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ROW(Source!A111)</f>
        <v>111</v>
      </c>
      <c r="B251">
        <v>90973531</v>
      </c>
      <c r="C251">
        <v>90974149</v>
      </c>
      <c r="D251">
        <v>90758987</v>
      </c>
      <c r="E251">
        <v>1</v>
      </c>
      <c r="F251">
        <v>1</v>
      </c>
      <c r="G251">
        <v>16101771</v>
      </c>
      <c r="H251">
        <v>3</v>
      </c>
      <c r="I251" t="s">
        <v>436</v>
      </c>
      <c r="J251" t="s">
        <v>437</v>
      </c>
      <c r="K251" t="s">
        <v>438</v>
      </c>
      <c r="L251">
        <v>1348</v>
      </c>
      <c r="N251">
        <v>1009</v>
      </c>
      <c r="O251" t="s">
        <v>158</v>
      </c>
      <c r="P251" t="s">
        <v>158</v>
      </c>
      <c r="Q251">
        <v>1000</v>
      </c>
      <c r="W251">
        <v>0</v>
      </c>
      <c r="X251">
        <v>-1589085771</v>
      </c>
      <c r="Y251">
        <f t="shared" si="66"/>
        <v>2.9999999999999997E-4</v>
      </c>
      <c r="AA251">
        <v>151737</v>
      </c>
      <c r="AB251">
        <v>0</v>
      </c>
      <c r="AC251">
        <v>0</v>
      </c>
      <c r="AD251">
        <v>0</v>
      </c>
      <c r="AE251">
        <v>151737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M251">
        <v>-2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3</v>
      </c>
      <c r="AT251">
        <v>2.9999999999999997E-4</v>
      </c>
      <c r="AU251" t="s">
        <v>3</v>
      </c>
      <c r="AV251">
        <v>0</v>
      </c>
      <c r="AW251">
        <v>2</v>
      </c>
      <c r="AX251">
        <v>90974166</v>
      </c>
      <c r="AY251">
        <v>1</v>
      </c>
      <c r="AZ251">
        <v>0</v>
      </c>
      <c r="BA251">
        <v>238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ROUND(Y251*Source!I111,9)</f>
        <v>2.9999999999999997E-4</v>
      </c>
      <c r="CY251">
        <f t="shared" si="67"/>
        <v>151737</v>
      </c>
      <c r="CZ251">
        <f t="shared" si="68"/>
        <v>151737</v>
      </c>
      <c r="DA251">
        <f t="shared" si="69"/>
        <v>1</v>
      </c>
      <c r="DB251">
        <f t="shared" si="70"/>
        <v>45.52</v>
      </c>
      <c r="DC251">
        <f t="shared" si="71"/>
        <v>0</v>
      </c>
      <c r="DD251" t="s">
        <v>3</v>
      </c>
      <c r="DE251" t="s">
        <v>3</v>
      </c>
      <c r="DF251">
        <f t="shared" si="56"/>
        <v>45.52</v>
      </c>
      <c r="DG251">
        <f t="shared" si="57"/>
        <v>0</v>
      </c>
      <c r="DH251">
        <f t="shared" si="58"/>
        <v>0</v>
      </c>
      <c r="DI251">
        <f t="shared" si="59"/>
        <v>0</v>
      </c>
      <c r="DJ251">
        <f t="shared" si="72"/>
        <v>45.52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ROW(Source!A111)</f>
        <v>111</v>
      </c>
      <c r="B252">
        <v>90973531</v>
      </c>
      <c r="C252">
        <v>90974149</v>
      </c>
      <c r="D252">
        <v>90758950</v>
      </c>
      <c r="E252">
        <v>1</v>
      </c>
      <c r="F252">
        <v>1</v>
      </c>
      <c r="G252">
        <v>16101771</v>
      </c>
      <c r="H252">
        <v>3</v>
      </c>
      <c r="I252" t="s">
        <v>439</v>
      </c>
      <c r="J252" t="s">
        <v>440</v>
      </c>
      <c r="K252" t="s">
        <v>441</v>
      </c>
      <c r="L252">
        <v>1348</v>
      </c>
      <c r="N252">
        <v>1009</v>
      </c>
      <c r="O252" t="s">
        <v>158</v>
      </c>
      <c r="P252" t="s">
        <v>158</v>
      </c>
      <c r="Q252">
        <v>1000</v>
      </c>
      <c r="W252">
        <v>0</v>
      </c>
      <c r="X252">
        <v>-1469337746</v>
      </c>
      <c r="Y252">
        <f t="shared" si="66"/>
        <v>1.8E-3</v>
      </c>
      <c r="AA252">
        <v>84904.05</v>
      </c>
      <c r="AB252">
        <v>0</v>
      </c>
      <c r="AC252">
        <v>0</v>
      </c>
      <c r="AD252">
        <v>0</v>
      </c>
      <c r="AE252">
        <v>84904.05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M252">
        <v>-2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3</v>
      </c>
      <c r="AT252">
        <v>1.8E-3</v>
      </c>
      <c r="AU252" t="s">
        <v>3</v>
      </c>
      <c r="AV252">
        <v>0</v>
      </c>
      <c r="AW252">
        <v>2</v>
      </c>
      <c r="AX252">
        <v>90974167</v>
      </c>
      <c r="AY252">
        <v>1</v>
      </c>
      <c r="AZ252">
        <v>0</v>
      </c>
      <c r="BA252">
        <v>239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ROUND(Y252*Source!I111,9)</f>
        <v>1.8E-3</v>
      </c>
      <c r="CY252">
        <f t="shared" si="67"/>
        <v>84904.05</v>
      </c>
      <c r="CZ252">
        <f t="shared" si="68"/>
        <v>84904.05</v>
      </c>
      <c r="DA252">
        <f t="shared" si="69"/>
        <v>1</v>
      </c>
      <c r="DB252">
        <f t="shared" si="70"/>
        <v>152.83000000000001</v>
      </c>
      <c r="DC252">
        <f t="shared" si="71"/>
        <v>0</v>
      </c>
      <c r="DD252" t="s">
        <v>3</v>
      </c>
      <c r="DE252" t="s">
        <v>3</v>
      </c>
      <c r="DF252">
        <f t="shared" si="56"/>
        <v>152.83000000000001</v>
      </c>
      <c r="DG252">
        <f t="shared" si="57"/>
        <v>0</v>
      </c>
      <c r="DH252">
        <f t="shared" si="58"/>
        <v>0</v>
      </c>
      <c r="DI252">
        <f t="shared" si="59"/>
        <v>0</v>
      </c>
      <c r="DJ252">
        <f t="shared" si="72"/>
        <v>152.83000000000001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ROW(Source!A111)</f>
        <v>111</v>
      </c>
      <c r="B253">
        <v>90973531</v>
      </c>
      <c r="C253">
        <v>90974149</v>
      </c>
      <c r="D253">
        <v>90759135</v>
      </c>
      <c r="E253">
        <v>1</v>
      </c>
      <c r="F253">
        <v>1</v>
      </c>
      <c r="G253">
        <v>16101771</v>
      </c>
      <c r="H253">
        <v>3</v>
      </c>
      <c r="I253" t="s">
        <v>442</v>
      </c>
      <c r="J253" t="s">
        <v>443</v>
      </c>
      <c r="K253" t="s">
        <v>444</v>
      </c>
      <c r="L253">
        <v>1348</v>
      </c>
      <c r="N253">
        <v>1009</v>
      </c>
      <c r="O253" t="s">
        <v>158</v>
      </c>
      <c r="P253" t="s">
        <v>158</v>
      </c>
      <c r="Q253">
        <v>1000</v>
      </c>
      <c r="W253">
        <v>0</v>
      </c>
      <c r="X253">
        <v>169315446</v>
      </c>
      <c r="Y253">
        <f t="shared" si="66"/>
        <v>3.5999999999999999E-3</v>
      </c>
      <c r="AA253">
        <v>104022.77</v>
      </c>
      <c r="AB253">
        <v>0</v>
      </c>
      <c r="AC253">
        <v>0</v>
      </c>
      <c r="AD253">
        <v>0</v>
      </c>
      <c r="AE253">
        <v>104022.77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M253">
        <v>-2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3</v>
      </c>
      <c r="AT253">
        <v>3.5999999999999999E-3</v>
      </c>
      <c r="AU253" t="s">
        <v>3</v>
      </c>
      <c r="AV253">
        <v>0</v>
      </c>
      <c r="AW253">
        <v>2</v>
      </c>
      <c r="AX253">
        <v>90974168</v>
      </c>
      <c r="AY253">
        <v>1</v>
      </c>
      <c r="AZ253">
        <v>0</v>
      </c>
      <c r="BA253">
        <v>240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V253">
        <v>0</v>
      </c>
      <c r="CW253">
        <v>0</v>
      </c>
      <c r="CX253">
        <f>ROUND(Y253*Source!I111,9)</f>
        <v>3.5999999999999999E-3</v>
      </c>
      <c r="CY253">
        <f t="shared" si="67"/>
        <v>104022.77</v>
      </c>
      <c r="CZ253">
        <f t="shared" si="68"/>
        <v>104022.77</v>
      </c>
      <c r="DA253">
        <f t="shared" si="69"/>
        <v>1</v>
      </c>
      <c r="DB253">
        <f t="shared" si="70"/>
        <v>374.48</v>
      </c>
      <c r="DC253">
        <f t="shared" si="71"/>
        <v>0</v>
      </c>
      <c r="DD253" t="s">
        <v>3</v>
      </c>
      <c r="DE253" t="s">
        <v>3</v>
      </c>
      <c r="DF253">
        <f t="shared" si="56"/>
        <v>374.48</v>
      </c>
      <c r="DG253">
        <f t="shared" si="57"/>
        <v>0</v>
      </c>
      <c r="DH253">
        <f t="shared" si="58"/>
        <v>0</v>
      </c>
      <c r="DI253">
        <f t="shared" si="59"/>
        <v>0</v>
      </c>
      <c r="DJ253">
        <f t="shared" si="72"/>
        <v>374.48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ROW(Source!A111)</f>
        <v>111</v>
      </c>
      <c r="B254">
        <v>90973531</v>
      </c>
      <c r="C254">
        <v>90974149</v>
      </c>
      <c r="D254">
        <v>90756832</v>
      </c>
      <c r="E254">
        <v>16101771</v>
      </c>
      <c r="F254">
        <v>1</v>
      </c>
      <c r="G254">
        <v>16101771</v>
      </c>
      <c r="H254">
        <v>3</v>
      </c>
      <c r="I254" t="s">
        <v>328</v>
      </c>
      <c r="J254" t="s">
        <v>3</v>
      </c>
      <c r="K254" t="s">
        <v>329</v>
      </c>
      <c r="L254">
        <v>1348</v>
      </c>
      <c r="N254">
        <v>1009</v>
      </c>
      <c r="O254" t="s">
        <v>158</v>
      </c>
      <c r="P254" t="s">
        <v>158</v>
      </c>
      <c r="Q254">
        <v>1000</v>
      </c>
      <c r="W254">
        <v>0</v>
      </c>
      <c r="X254">
        <v>-1698336702</v>
      </c>
      <c r="Y254">
        <f t="shared" si="66"/>
        <v>4.0000000000000002E-4</v>
      </c>
      <c r="AA254">
        <v>96930</v>
      </c>
      <c r="AB254">
        <v>0</v>
      </c>
      <c r="AC254">
        <v>0</v>
      </c>
      <c r="AD254">
        <v>0</v>
      </c>
      <c r="AE254">
        <v>96930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M254">
        <v>-2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</v>
      </c>
      <c r="AT254">
        <v>4.0000000000000002E-4</v>
      </c>
      <c r="AU254" t="s">
        <v>3</v>
      </c>
      <c r="AV254">
        <v>0</v>
      </c>
      <c r="AW254">
        <v>2</v>
      </c>
      <c r="AX254">
        <v>90974169</v>
      </c>
      <c r="AY254">
        <v>1</v>
      </c>
      <c r="AZ254">
        <v>0</v>
      </c>
      <c r="BA254">
        <v>241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V254">
        <v>0</v>
      </c>
      <c r="CW254">
        <v>0</v>
      </c>
      <c r="CX254">
        <f>ROUND(Y254*Source!I111,9)</f>
        <v>4.0000000000000002E-4</v>
      </c>
      <c r="CY254">
        <f t="shared" si="67"/>
        <v>96930</v>
      </c>
      <c r="CZ254">
        <f t="shared" si="68"/>
        <v>96930</v>
      </c>
      <c r="DA254">
        <f t="shared" si="69"/>
        <v>1</v>
      </c>
      <c r="DB254">
        <f t="shared" si="70"/>
        <v>38.770000000000003</v>
      </c>
      <c r="DC254">
        <f t="shared" si="71"/>
        <v>0</v>
      </c>
      <c r="DD254" t="s">
        <v>3</v>
      </c>
      <c r="DE254" t="s">
        <v>3</v>
      </c>
      <c r="DF254">
        <f t="shared" si="56"/>
        <v>38.770000000000003</v>
      </c>
      <c r="DG254">
        <f t="shared" si="57"/>
        <v>0</v>
      </c>
      <c r="DH254">
        <f t="shared" si="58"/>
        <v>0</v>
      </c>
      <c r="DI254">
        <f t="shared" si="59"/>
        <v>0</v>
      </c>
      <c r="DJ254">
        <f t="shared" si="72"/>
        <v>38.770000000000003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ROW(Source!A112)</f>
        <v>112</v>
      </c>
      <c r="B255">
        <v>90973531</v>
      </c>
      <c r="C255">
        <v>90974170</v>
      </c>
      <c r="D255">
        <v>90756819</v>
      </c>
      <c r="E255">
        <v>16101771</v>
      </c>
      <c r="F255">
        <v>1</v>
      </c>
      <c r="G255">
        <v>16101771</v>
      </c>
      <c r="H255">
        <v>1</v>
      </c>
      <c r="I255" t="s">
        <v>304</v>
      </c>
      <c r="J255" t="s">
        <v>3</v>
      </c>
      <c r="K255" t="s">
        <v>305</v>
      </c>
      <c r="L255">
        <v>1191</v>
      </c>
      <c r="N255">
        <v>1013</v>
      </c>
      <c r="O255" t="s">
        <v>306</v>
      </c>
      <c r="P255" t="s">
        <v>306</v>
      </c>
      <c r="Q255">
        <v>1</v>
      </c>
      <c r="W255">
        <v>0</v>
      </c>
      <c r="X255">
        <v>476480486</v>
      </c>
      <c r="Y255">
        <f>(AT255*1.05)</f>
        <v>1.9530000000000003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1</v>
      </c>
      <c r="AP255">
        <v>1</v>
      </c>
      <c r="AQ255">
        <v>0</v>
      </c>
      <c r="AR255">
        <v>0</v>
      </c>
      <c r="AS255" t="s">
        <v>3</v>
      </c>
      <c r="AT255">
        <v>1.86</v>
      </c>
      <c r="AU255" t="s">
        <v>19</v>
      </c>
      <c r="AV255">
        <v>1</v>
      </c>
      <c r="AW255">
        <v>2</v>
      </c>
      <c r="AX255">
        <v>90974174</v>
      </c>
      <c r="AY255">
        <v>1</v>
      </c>
      <c r="AZ255">
        <v>0</v>
      </c>
      <c r="BA255">
        <v>242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U255">
        <f>ROUND(AT255*Source!I112*AH255*AL255,2)</f>
        <v>0</v>
      </c>
      <c r="CV255">
        <f>ROUND(Y255*Source!I112,9)</f>
        <v>13.670999999999999</v>
      </c>
      <c r="CW255">
        <v>0</v>
      </c>
      <c r="CX255">
        <f>ROUND(Y255*Source!I112,9)</f>
        <v>13.670999999999999</v>
      </c>
      <c r="CY255">
        <f>AD255</f>
        <v>0</v>
      </c>
      <c r="CZ255">
        <f>AH255</f>
        <v>0</v>
      </c>
      <c r="DA255">
        <f>AL255</f>
        <v>1</v>
      </c>
      <c r="DB255">
        <f>ROUND((ROUND(AT255*CZ255,2)*1.05),6)</f>
        <v>0</v>
      </c>
      <c r="DC255">
        <f>ROUND((ROUND(AT255*AG255,2)*1.05),6)</f>
        <v>0</v>
      </c>
      <c r="DD255" t="s">
        <v>3</v>
      </c>
      <c r="DE255" t="s">
        <v>3</v>
      </c>
      <c r="DF255">
        <f t="shared" si="56"/>
        <v>0</v>
      </c>
      <c r="DG255">
        <f t="shared" si="57"/>
        <v>0</v>
      </c>
      <c r="DH255">
        <f t="shared" si="58"/>
        <v>0</v>
      </c>
      <c r="DI255">
        <f t="shared" si="59"/>
        <v>0</v>
      </c>
      <c r="DJ255">
        <f>DI255</f>
        <v>0</v>
      </c>
      <c r="DK255">
        <v>0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ROW(Source!A112)</f>
        <v>112</v>
      </c>
      <c r="B256">
        <v>90973531</v>
      </c>
      <c r="C256">
        <v>90974170</v>
      </c>
      <c r="D256">
        <v>90758471</v>
      </c>
      <c r="E256">
        <v>1</v>
      </c>
      <c r="F256">
        <v>1</v>
      </c>
      <c r="G256">
        <v>16101771</v>
      </c>
      <c r="H256">
        <v>2</v>
      </c>
      <c r="I256" t="s">
        <v>307</v>
      </c>
      <c r="J256" t="s">
        <v>308</v>
      </c>
      <c r="K256" t="s">
        <v>309</v>
      </c>
      <c r="L256">
        <v>1368</v>
      </c>
      <c r="N256">
        <v>1011</v>
      </c>
      <c r="O256" t="s">
        <v>197</v>
      </c>
      <c r="P256" t="s">
        <v>197</v>
      </c>
      <c r="Q256">
        <v>1</v>
      </c>
      <c r="W256">
        <v>0</v>
      </c>
      <c r="X256">
        <v>-645154768</v>
      </c>
      <c r="Y256">
        <f>(AT256*1.05)</f>
        <v>0.17850000000000002</v>
      </c>
      <c r="AA256">
        <v>0</v>
      </c>
      <c r="AB256">
        <v>21.28</v>
      </c>
      <c r="AC256">
        <v>0.32</v>
      </c>
      <c r="AD256">
        <v>0</v>
      </c>
      <c r="AE256">
        <v>0</v>
      </c>
      <c r="AF256">
        <v>21.28</v>
      </c>
      <c r="AG256">
        <v>0.32</v>
      </c>
      <c r="AH256">
        <v>0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1</v>
      </c>
      <c r="AP256">
        <v>1</v>
      </c>
      <c r="AQ256">
        <v>0</v>
      </c>
      <c r="AR256">
        <v>0</v>
      </c>
      <c r="AS256" t="s">
        <v>3</v>
      </c>
      <c r="AT256">
        <v>0.17</v>
      </c>
      <c r="AU256" t="s">
        <v>19</v>
      </c>
      <c r="AV256">
        <v>0</v>
      </c>
      <c r="AW256">
        <v>2</v>
      </c>
      <c r="AX256">
        <v>90974175</v>
      </c>
      <c r="AY256">
        <v>1</v>
      </c>
      <c r="AZ256">
        <v>0</v>
      </c>
      <c r="BA256">
        <v>243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V256">
        <v>0</v>
      </c>
      <c r="CW256">
        <f>ROUND(Y256*Source!I112*DO256,9)</f>
        <v>0</v>
      </c>
      <c r="CX256">
        <f>ROUND(Y256*Source!I112,9)</f>
        <v>1.2495000000000001</v>
      </c>
      <c r="CY256">
        <f>AB256</f>
        <v>21.28</v>
      </c>
      <c r="CZ256">
        <f>AF256</f>
        <v>21.28</v>
      </c>
      <c r="DA256">
        <f>AJ256</f>
        <v>1</v>
      </c>
      <c r="DB256">
        <f>ROUND((ROUND(AT256*CZ256,2)*1.05),6)</f>
        <v>3.8010000000000002</v>
      </c>
      <c r="DC256">
        <f>ROUND((ROUND(AT256*AG256,2)*1.05),6)</f>
        <v>5.2499999999999998E-2</v>
      </c>
      <c r="DD256" t="s">
        <v>3</v>
      </c>
      <c r="DE256" t="s">
        <v>3</v>
      </c>
      <c r="DF256">
        <f t="shared" si="56"/>
        <v>0</v>
      </c>
      <c r="DG256">
        <f t="shared" si="57"/>
        <v>26.59</v>
      </c>
      <c r="DH256">
        <f t="shared" si="58"/>
        <v>0.4</v>
      </c>
      <c r="DI256">
        <f t="shared" si="59"/>
        <v>0</v>
      </c>
      <c r="DJ256">
        <f>DG256</f>
        <v>26.59</v>
      </c>
      <c r="DK256">
        <v>0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ROW(Source!A112)</f>
        <v>112</v>
      </c>
      <c r="B257">
        <v>90973531</v>
      </c>
      <c r="C257">
        <v>90974170</v>
      </c>
      <c r="D257">
        <v>90760495</v>
      </c>
      <c r="E257">
        <v>1</v>
      </c>
      <c r="F257">
        <v>1</v>
      </c>
      <c r="G257">
        <v>16101771</v>
      </c>
      <c r="H257">
        <v>3</v>
      </c>
      <c r="I257" t="s">
        <v>310</v>
      </c>
      <c r="J257" t="s">
        <v>311</v>
      </c>
      <c r="K257" t="s">
        <v>312</v>
      </c>
      <c r="L257">
        <v>1346</v>
      </c>
      <c r="N257">
        <v>1009</v>
      </c>
      <c r="O257" t="s">
        <v>43</v>
      </c>
      <c r="P257" t="s">
        <v>43</v>
      </c>
      <c r="Q257">
        <v>1</v>
      </c>
      <c r="W257">
        <v>0</v>
      </c>
      <c r="X257">
        <v>-8545782</v>
      </c>
      <c r="Y257">
        <f>AT257</f>
        <v>0.03</v>
      </c>
      <c r="AA257">
        <v>30.5</v>
      </c>
      <c r="AB257">
        <v>0</v>
      </c>
      <c r="AC257">
        <v>0</v>
      </c>
      <c r="AD257">
        <v>0</v>
      </c>
      <c r="AE257">
        <v>30.5</v>
      </c>
      <c r="AF257">
        <v>0</v>
      </c>
      <c r="AG257">
        <v>0</v>
      </c>
      <c r="AH257">
        <v>0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1</v>
      </c>
      <c r="AP257">
        <v>1</v>
      </c>
      <c r="AQ257">
        <v>0</v>
      </c>
      <c r="AR257">
        <v>0</v>
      </c>
      <c r="AS257" t="s">
        <v>3</v>
      </c>
      <c r="AT257">
        <v>0.03</v>
      </c>
      <c r="AU257" t="s">
        <v>3</v>
      </c>
      <c r="AV257">
        <v>0</v>
      </c>
      <c r="AW257">
        <v>2</v>
      </c>
      <c r="AX257">
        <v>90974176</v>
      </c>
      <c r="AY257">
        <v>1</v>
      </c>
      <c r="AZ257">
        <v>0</v>
      </c>
      <c r="BA257">
        <v>244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V257">
        <v>0</v>
      </c>
      <c r="CW257">
        <v>0</v>
      </c>
      <c r="CX257">
        <f>ROUND(Y257*Source!I112,9)</f>
        <v>0.21</v>
      </c>
      <c r="CY257">
        <f>AA257</f>
        <v>30.5</v>
      </c>
      <c r="CZ257">
        <f>AE257</f>
        <v>30.5</v>
      </c>
      <c r="DA257">
        <f>AI257</f>
        <v>1</v>
      </c>
      <c r="DB257">
        <f>ROUND(ROUND(AT257*CZ257,2),6)</f>
        <v>0.92</v>
      </c>
      <c r="DC257">
        <f>ROUND(ROUND(AT257*AG257,2),6)</f>
        <v>0</v>
      </c>
      <c r="DD257" t="s">
        <v>3</v>
      </c>
      <c r="DE257" t="s">
        <v>3</v>
      </c>
      <c r="DF257">
        <f t="shared" ref="DF257:DF320" si="73">ROUND(ROUND(AE257,2)*CX257,2)</f>
        <v>6.41</v>
      </c>
      <c r="DG257">
        <f t="shared" ref="DG257:DG320" si="74">ROUND(ROUND(AF257,2)*CX257,2)</f>
        <v>0</v>
      </c>
      <c r="DH257">
        <f t="shared" ref="DH257:DH320" si="75">ROUND(ROUND(AG257,2)*CX257,2)</f>
        <v>0</v>
      </c>
      <c r="DI257">
        <f t="shared" ref="DI257:DI320" si="76">ROUND(ROUND(AH257,2)*CX257,2)</f>
        <v>0</v>
      </c>
      <c r="DJ257">
        <f>DF257</f>
        <v>6.41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ROW(Source!A113)</f>
        <v>113</v>
      </c>
      <c r="B258">
        <v>90973531</v>
      </c>
      <c r="C258">
        <v>90974177</v>
      </c>
      <c r="D258">
        <v>90756819</v>
      </c>
      <c r="E258">
        <v>16101771</v>
      </c>
      <c r="F258">
        <v>1</v>
      </c>
      <c r="G258">
        <v>16101771</v>
      </c>
      <c r="H258">
        <v>1</v>
      </c>
      <c r="I258" t="s">
        <v>304</v>
      </c>
      <c r="J258" t="s">
        <v>3</v>
      </c>
      <c r="K258" t="s">
        <v>305</v>
      </c>
      <c r="L258">
        <v>1191</v>
      </c>
      <c r="N258">
        <v>1013</v>
      </c>
      <c r="O258" t="s">
        <v>306</v>
      </c>
      <c r="P258" t="s">
        <v>306</v>
      </c>
      <c r="Q258">
        <v>1</v>
      </c>
      <c r="W258">
        <v>0</v>
      </c>
      <c r="X258">
        <v>476480486</v>
      </c>
      <c r="Y258">
        <f>(AT258*1.05)</f>
        <v>0.96600000000000008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1</v>
      </c>
      <c r="AP258">
        <v>1</v>
      </c>
      <c r="AQ258">
        <v>0</v>
      </c>
      <c r="AR258">
        <v>0</v>
      </c>
      <c r="AS258" t="s">
        <v>3</v>
      </c>
      <c r="AT258">
        <v>0.92</v>
      </c>
      <c r="AU258" t="s">
        <v>19</v>
      </c>
      <c r="AV258">
        <v>1</v>
      </c>
      <c r="AW258">
        <v>2</v>
      </c>
      <c r="AX258">
        <v>90974180</v>
      </c>
      <c r="AY258">
        <v>1</v>
      </c>
      <c r="AZ258">
        <v>0</v>
      </c>
      <c r="BA258">
        <v>245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U258">
        <f>ROUND(AT258*Source!I113*AH258*AL258,2)</f>
        <v>0</v>
      </c>
      <c r="CV258">
        <f>ROUND(Y258*Source!I113,9)</f>
        <v>3.8639999999999999</v>
      </c>
      <c r="CW258">
        <v>0</v>
      </c>
      <c r="CX258">
        <f>ROUND(Y258*Source!I113,9)</f>
        <v>3.8639999999999999</v>
      </c>
      <c r="CY258">
        <f>AD258</f>
        <v>0</v>
      </c>
      <c r="CZ258">
        <f>AH258</f>
        <v>0</v>
      </c>
      <c r="DA258">
        <f>AL258</f>
        <v>1</v>
      </c>
      <c r="DB258">
        <f>ROUND((ROUND(AT258*CZ258,2)*1.05),6)</f>
        <v>0</v>
      </c>
      <c r="DC258">
        <f>ROUND((ROUND(AT258*AG258,2)*1.05),6)</f>
        <v>0</v>
      </c>
      <c r="DD258" t="s">
        <v>3</v>
      </c>
      <c r="DE258" t="s">
        <v>3</v>
      </c>
      <c r="DF258">
        <f t="shared" si="73"/>
        <v>0</v>
      </c>
      <c r="DG258">
        <f t="shared" si="74"/>
        <v>0</v>
      </c>
      <c r="DH258">
        <f t="shared" si="75"/>
        <v>0</v>
      </c>
      <c r="DI258">
        <f t="shared" si="76"/>
        <v>0</v>
      </c>
      <c r="DJ258">
        <f>DI258</f>
        <v>0</v>
      </c>
      <c r="DK258">
        <v>0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ROW(Source!A113)</f>
        <v>113</v>
      </c>
      <c r="B259">
        <v>90973531</v>
      </c>
      <c r="C259">
        <v>90974177</v>
      </c>
      <c r="D259">
        <v>90760495</v>
      </c>
      <c r="E259">
        <v>1</v>
      </c>
      <c r="F259">
        <v>1</v>
      </c>
      <c r="G259">
        <v>16101771</v>
      </c>
      <c r="H259">
        <v>3</v>
      </c>
      <c r="I259" t="s">
        <v>310</v>
      </c>
      <c r="J259" t="s">
        <v>311</v>
      </c>
      <c r="K259" t="s">
        <v>312</v>
      </c>
      <c r="L259">
        <v>1346</v>
      </c>
      <c r="N259">
        <v>1009</v>
      </c>
      <c r="O259" t="s">
        <v>43</v>
      </c>
      <c r="P259" t="s">
        <v>43</v>
      </c>
      <c r="Q259">
        <v>1</v>
      </c>
      <c r="W259">
        <v>0</v>
      </c>
      <c r="X259">
        <v>-8545782</v>
      </c>
      <c r="Y259">
        <f>AT259</f>
        <v>0.02</v>
      </c>
      <c r="AA259">
        <v>30.5</v>
      </c>
      <c r="AB259">
        <v>0</v>
      </c>
      <c r="AC259">
        <v>0</v>
      </c>
      <c r="AD259">
        <v>0</v>
      </c>
      <c r="AE259">
        <v>30.5</v>
      </c>
      <c r="AF259">
        <v>0</v>
      </c>
      <c r="AG259">
        <v>0</v>
      </c>
      <c r="AH259">
        <v>0</v>
      </c>
      <c r="AI259">
        <v>1</v>
      </c>
      <c r="AJ259">
        <v>1</v>
      </c>
      <c r="AK259">
        <v>1</v>
      </c>
      <c r="AL259">
        <v>1</v>
      </c>
      <c r="AM259">
        <v>-2</v>
      </c>
      <c r="AN259">
        <v>0</v>
      </c>
      <c r="AO259">
        <v>1</v>
      </c>
      <c r="AP259">
        <v>1</v>
      </c>
      <c r="AQ259">
        <v>0</v>
      </c>
      <c r="AR259">
        <v>0</v>
      </c>
      <c r="AS259" t="s">
        <v>3</v>
      </c>
      <c r="AT259">
        <v>0.02</v>
      </c>
      <c r="AU259" t="s">
        <v>3</v>
      </c>
      <c r="AV259">
        <v>0</v>
      </c>
      <c r="AW259">
        <v>2</v>
      </c>
      <c r="AX259">
        <v>90974181</v>
      </c>
      <c r="AY259">
        <v>1</v>
      </c>
      <c r="AZ259">
        <v>0</v>
      </c>
      <c r="BA259">
        <v>246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v>0</v>
      </c>
      <c r="CX259">
        <f>ROUND(Y259*Source!I113,9)</f>
        <v>0.08</v>
      </c>
      <c r="CY259">
        <f>AA259</f>
        <v>30.5</v>
      </c>
      <c r="CZ259">
        <f>AE259</f>
        <v>30.5</v>
      </c>
      <c r="DA259">
        <f>AI259</f>
        <v>1</v>
      </c>
      <c r="DB259">
        <f>ROUND(ROUND(AT259*CZ259,2),6)</f>
        <v>0.61</v>
      </c>
      <c r="DC259">
        <f>ROUND(ROUND(AT259*AG259,2),6)</f>
        <v>0</v>
      </c>
      <c r="DD259" t="s">
        <v>3</v>
      </c>
      <c r="DE259" t="s">
        <v>3</v>
      </c>
      <c r="DF259">
        <f t="shared" si="73"/>
        <v>2.44</v>
      </c>
      <c r="DG259">
        <f t="shared" si="74"/>
        <v>0</v>
      </c>
      <c r="DH259">
        <f t="shared" si="75"/>
        <v>0</v>
      </c>
      <c r="DI259">
        <f t="shared" si="76"/>
        <v>0</v>
      </c>
      <c r="DJ259">
        <f>DF259</f>
        <v>2.44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ROW(Source!A114)</f>
        <v>114</v>
      </c>
      <c r="B260">
        <v>90973531</v>
      </c>
      <c r="C260">
        <v>90974182</v>
      </c>
      <c r="D260">
        <v>90756819</v>
      </c>
      <c r="E260">
        <v>16101771</v>
      </c>
      <c r="F260">
        <v>1</v>
      </c>
      <c r="G260">
        <v>16101771</v>
      </c>
      <c r="H260">
        <v>1</v>
      </c>
      <c r="I260" t="s">
        <v>304</v>
      </c>
      <c r="J260" t="s">
        <v>3</v>
      </c>
      <c r="K260" t="s">
        <v>305</v>
      </c>
      <c r="L260">
        <v>1191</v>
      </c>
      <c r="N260">
        <v>1013</v>
      </c>
      <c r="O260" t="s">
        <v>306</v>
      </c>
      <c r="P260" t="s">
        <v>306</v>
      </c>
      <c r="Q260">
        <v>1</v>
      </c>
      <c r="W260">
        <v>0</v>
      </c>
      <c r="X260">
        <v>476480486</v>
      </c>
      <c r="Y260">
        <f>(AT260*1.05)</f>
        <v>1.6380000000000001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1</v>
      </c>
      <c r="AP260">
        <v>1</v>
      </c>
      <c r="AQ260">
        <v>0</v>
      </c>
      <c r="AR260">
        <v>0</v>
      </c>
      <c r="AS260" t="s">
        <v>3</v>
      </c>
      <c r="AT260">
        <v>1.56</v>
      </c>
      <c r="AU260" t="s">
        <v>19</v>
      </c>
      <c r="AV260">
        <v>1</v>
      </c>
      <c r="AW260">
        <v>2</v>
      </c>
      <c r="AX260">
        <v>90974186</v>
      </c>
      <c r="AY260">
        <v>1</v>
      </c>
      <c r="AZ260">
        <v>0</v>
      </c>
      <c r="BA260">
        <v>247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U260">
        <f>ROUND(AT260*Source!I114*AH260*AL260,2)</f>
        <v>0</v>
      </c>
      <c r="CV260">
        <f>ROUND(Y260*Source!I114,9)</f>
        <v>3.2759999999999998</v>
      </c>
      <c r="CW260">
        <v>0</v>
      </c>
      <c r="CX260">
        <f>ROUND(Y260*Source!I114,9)</f>
        <v>3.2759999999999998</v>
      </c>
      <c r="CY260">
        <f>AD260</f>
        <v>0</v>
      </c>
      <c r="CZ260">
        <f>AH260</f>
        <v>0</v>
      </c>
      <c r="DA260">
        <f>AL260</f>
        <v>1</v>
      </c>
      <c r="DB260">
        <f>ROUND((ROUND(AT260*CZ260,2)*1.05),6)</f>
        <v>0</v>
      </c>
      <c r="DC260">
        <f>ROUND((ROUND(AT260*AG260,2)*1.05),6)</f>
        <v>0</v>
      </c>
      <c r="DD260" t="s">
        <v>3</v>
      </c>
      <c r="DE260" t="s">
        <v>3</v>
      </c>
      <c r="DF260">
        <f t="shared" si="73"/>
        <v>0</v>
      </c>
      <c r="DG260">
        <f t="shared" si="74"/>
        <v>0</v>
      </c>
      <c r="DH260">
        <f t="shared" si="75"/>
        <v>0</v>
      </c>
      <c r="DI260">
        <f t="shared" si="76"/>
        <v>0</v>
      </c>
      <c r="DJ260">
        <f>DI260</f>
        <v>0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ROW(Source!A114)</f>
        <v>114</v>
      </c>
      <c r="B261">
        <v>90973531</v>
      </c>
      <c r="C261">
        <v>90974182</v>
      </c>
      <c r="D261">
        <v>90758280</v>
      </c>
      <c r="E261">
        <v>1</v>
      </c>
      <c r="F261">
        <v>1</v>
      </c>
      <c r="G261">
        <v>16101771</v>
      </c>
      <c r="H261">
        <v>2</v>
      </c>
      <c r="I261" t="s">
        <v>421</v>
      </c>
      <c r="J261" t="s">
        <v>422</v>
      </c>
      <c r="K261" t="s">
        <v>423</v>
      </c>
      <c r="L261">
        <v>1368</v>
      </c>
      <c r="N261">
        <v>1011</v>
      </c>
      <c r="O261" t="s">
        <v>197</v>
      </c>
      <c r="P261" t="s">
        <v>197</v>
      </c>
      <c r="Q261">
        <v>1</v>
      </c>
      <c r="W261">
        <v>0</v>
      </c>
      <c r="X261">
        <v>-1931790398</v>
      </c>
      <c r="Y261">
        <f>(AT261*1.05)</f>
        <v>3.15E-2</v>
      </c>
      <c r="AA261">
        <v>0</v>
      </c>
      <c r="AB261">
        <v>59.97</v>
      </c>
      <c r="AC261">
        <v>0.85</v>
      </c>
      <c r="AD261">
        <v>0</v>
      </c>
      <c r="AE261">
        <v>0</v>
      </c>
      <c r="AF261">
        <v>59.97</v>
      </c>
      <c r="AG261">
        <v>0.85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0.03</v>
      </c>
      <c r="AU261" t="s">
        <v>19</v>
      </c>
      <c r="AV261">
        <v>0</v>
      </c>
      <c r="AW261">
        <v>2</v>
      </c>
      <c r="AX261">
        <v>90974187</v>
      </c>
      <c r="AY261">
        <v>1</v>
      </c>
      <c r="AZ261">
        <v>0</v>
      </c>
      <c r="BA261">
        <v>248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f>ROUND(Y261*Source!I114*DO261,9)</f>
        <v>0</v>
      </c>
      <c r="CX261">
        <f>ROUND(Y261*Source!I114,9)</f>
        <v>6.3E-2</v>
      </c>
      <c r="CY261">
        <f>AB261</f>
        <v>59.97</v>
      </c>
      <c r="CZ261">
        <f>AF261</f>
        <v>59.97</v>
      </c>
      <c r="DA261">
        <f>AJ261</f>
        <v>1</v>
      </c>
      <c r="DB261">
        <f>ROUND((ROUND(AT261*CZ261,2)*1.05),6)</f>
        <v>1.89</v>
      </c>
      <c r="DC261">
        <f>ROUND((ROUND(AT261*AG261,2)*1.05),6)</f>
        <v>3.15E-2</v>
      </c>
      <c r="DD261" t="s">
        <v>3</v>
      </c>
      <c r="DE261" t="s">
        <v>3</v>
      </c>
      <c r="DF261">
        <f t="shared" si="73"/>
        <v>0</v>
      </c>
      <c r="DG261">
        <f t="shared" si="74"/>
        <v>3.78</v>
      </c>
      <c r="DH261">
        <f t="shared" si="75"/>
        <v>0.05</v>
      </c>
      <c r="DI261">
        <f t="shared" si="76"/>
        <v>0</v>
      </c>
      <c r="DJ261">
        <f>DG261</f>
        <v>3.78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">
      <c r="A262">
        <f>ROW(Source!A114)</f>
        <v>114</v>
      </c>
      <c r="B262">
        <v>90973531</v>
      </c>
      <c r="C262">
        <v>90974182</v>
      </c>
      <c r="D262">
        <v>90760495</v>
      </c>
      <c r="E262">
        <v>1</v>
      </c>
      <c r="F262">
        <v>1</v>
      </c>
      <c r="G262">
        <v>16101771</v>
      </c>
      <c r="H262">
        <v>3</v>
      </c>
      <c r="I262" t="s">
        <v>310</v>
      </c>
      <c r="J262" t="s">
        <v>311</v>
      </c>
      <c r="K262" t="s">
        <v>312</v>
      </c>
      <c r="L262">
        <v>1346</v>
      </c>
      <c r="N262">
        <v>1009</v>
      </c>
      <c r="O262" t="s">
        <v>43</v>
      </c>
      <c r="P262" t="s">
        <v>43</v>
      </c>
      <c r="Q262">
        <v>1</v>
      </c>
      <c r="W262">
        <v>0</v>
      </c>
      <c r="X262">
        <v>-8545782</v>
      </c>
      <c r="Y262">
        <f>AT262</f>
        <v>0.02</v>
      </c>
      <c r="AA262">
        <v>30.5</v>
      </c>
      <c r="AB262">
        <v>0</v>
      </c>
      <c r="AC262">
        <v>0</v>
      </c>
      <c r="AD262">
        <v>0</v>
      </c>
      <c r="AE262">
        <v>30.5</v>
      </c>
      <c r="AF262">
        <v>0</v>
      </c>
      <c r="AG262">
        <v>0</v>
      </c>
      <c r="AH262">
        <v>0</v>
      </c>
      <c r="AI262">
        <v>1</v>
      </c>
      <c r="AJ262">
        <v>1</v>
      </c>
      <c r="AK262">
        <v>1</v>
      </c>
      <c r="AL262">
        <v>1</v>
      </c>
      <c r="AM262">
        <v>-2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3</v>
      </c>
      <c r="AT262">
        <v>0.02</v>
      </c>
      <c r="AU262" t="s">
        <v>3</v>
      </c>
      <c r="AV262">
        <v>0</v>
      </c>
      <c r="AW262">
        <v>2</v>
      </c>
      <c r="AX262">
        <v>90974188</v>
      </c>
      <c r="AY262">
        <v>1</v>
      </c>
      <c r="AZ262">
        <v>0</v>
      </c>
      <c r="BA262">
        <v>249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V262">
        <v>0</v>
      </c>
      <c r="CW262">
        <v>0</v>
      </c>
      <c r="CX262">
        <f>ROUND(Y262*Source!I114,9)</f>
        <v>0.04</v>
      </c>
      <c r="CY262">
        <f>AA262</f>
        <v>30.5</v>
      </c>
      <c r="CZ262">
        <f>AE262</f>
        <v>30.5</v>
      </c>
      <c r="DA262">
        <f>AI262</f>
        <v>1</v>
      </c>
      <c r="DB262">
        <f>ROUND(ROUND(AT262*CZ262,2),6)</f>
        <v>0.61</v>
      </c>
      <c r="DC262">
        <f>ROUND(ROUND(AT262*AG262,2),6)</f>
        <v>0</v>
      </c>
      <c r="DD262" t="s">
        <v>3</v>
      </c>
      <c r="DE262" t="s">
        <v>3</v>
      </c>
      <c r="DF262">
        <f t="shared" si="73"/>
        <v>1.22</v>
      </c>
      <c r="DG262">
        <f t="shared" si="74"/>
        <v>0</v>
      </c>
      <c r="DH262">
        <f t="shared" si="75"/>
        <v>0</v>
      </c>
      <c r="DI262">
        <f t="shared" si="76"/>
        <v>0</v>
      </c>
      <c r="DJ262">
        <f>DF262</f>
        <v>1.22</v>
      </c>
      <c r="DK262">
        <v>0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">
      <c r="A263">
        <f>ROW(Source!A115)</f>
        <v>115</v>
      </c>
      <c r="B263">
        <v>90973531</v>
      </c>
      <c r="C263">
        <v>90974189</v>
      </c>
      <c r="D263">
        <v>90756819</v>
      </c>
      <c r="E263">
        <v>16101771</v>
      </c>
      <c r="F263">
        <v>1</v>
      </c>
      <c r="G263">
        <v>16101771</v>
      </c>
      <c r="H263">
        <v>1</v>
      </c>
      <c r="I263" t="s">
        <v>304</v>
      </c>
      <c r="J263" t="s">
        <v>3</v>
      </c>
      <c r="K263" t="s">
        <v>305</v>
      </c>
      <c r="L263">
        <v>1191</v>
      </c>
      <c r="N263">
        <v>1013</v>
      </c>
      <c r="O263" t="s">
        <v>306</v>
      </c>
      <c r="P263" t="s">
        <v>306</v>
      </c>
      <c r="Q263">
        <v>1</v>
      </c>
      <c r="W263">
        <v>0</v>
      </c>
      <c r="X263">
        <v>476480486</v>
      </c>
      <c r="Y263">
        <f>(AT263*1.05)</f>
        <v>3.2550000000000003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M263">
        <v>-2</v>
      </c>
      <c r="AN263">
        <v>0</v>
      </c>
      <c r="AO263">
        <v>1</v>
      </c>
      <c r="AP263">
        <v>1</v>
      </c>
      <c r="AQ263">
        <v>0</v>
      </c>
      <c r="AR263">
        <v>0</v>
      </c>
      <c r="AS263" t="s">
        <v>3</v>
      </c>
      <c r="AT263">
        <v>3.1</v>
      </c>
      <c r="AU263" t="s">
        <v>19</v>
      </c>
      <c r="AV263">
        <v>1</v>
      </c>
      <c r="AW263">
        <v>2</v>
      </c>
      <c r="AX263">
        <v>90974191</v>
      </c>
      <c r="AY263">
        <v>1</v>
      </c>
      <c r="AZ263">
        <v>0</v>
      </c>
      <c r="BA263">
        <v>250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U263">
        <f>ROUND(AT263*Source!I115*AH263*AL263,2)</f>
        <v>0</v>
      </c>
      <c r="CV263">
        <f>ROUND(Y263*Source!I115,9)</f>
        <v>6.51</v>
      </c>
      <c r="CW263">
        <v>0</v>
      </c>
      <c r="CX263">
        <f>ROUND(Y263*Source!I115,9)</f>
        <v>6.51</v>
      </c>
      <c r="CY263">
        <f>AD263</f>
        <v>0</v>
      </c>
      <c r="CZ263">
        <f>AH263</f>
        <v>0</v>
      </c>
      <c r="DA263">
        <f>AL263</f>
        <v>1</v>
      </c>
      <c r="DB263">
        <f>ROUND((ROUND(AT263*CZ263,2)*1.05),6)</f>
        <v>0</v>
      </c>
      <c r="DC263">
        <f>ROUND((ROUND(AT263*AG263,2)*1.05),6)</f>
        <v>0</v>
      </c>
      <c r="DD263" t="s">
        <v>3</v>
      </c>
      <c r="DE263" t="s">
        <v>3</v>
      </c>
      <c r="DF263">
        <f t="shared" si="73"/>
        <v>0</v>
      </c>
      <c r="DG263">
        <f t="shared" si="74"/>
        <v>0</v>
      </c>
      <c r="DH263">
        <f t="shared" si="75"/>
        <v>0</v>
      </c>
      <c r="DI263">
        <f t="shared" si="76"/>
        <v>0</v>
      </c>
      <c r="DJ263">
        <f>DI263</f>
        <v>0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ROW(Source!A116)</f>
        <v>116</v>
      </c>
      <c r="B264">
        <v>90973531</v>
      </c>
      <c r="C264">
        <v>90974192</v>
      </c>
      <c r="D264">
        <v>90756819</v>
      </c>
      <c r="E264">
        <v>16101771</v>
      </c>
      <c r="F264">
        <v>1</v>
      </c>
      <c r="G264">
        <v>16101771</v>
      </c>
      <c r="H264">
        <v>1</v>
      </c>
      <c r="I264" t="s">
        <v>304</v>
      </c>
      <c r="J264" t="s">
        <v>3</v>
      </c>
      <c r="K264" t="s">
        <v>305</v>
      </c>
      <c r="L264">
        <v>1191</v>
      </c>
      <c r="N264">
        <v>1013</v>
      </c>
      <c r="O264" t="s">
        <v>306</v>
      </c>
      <c r="P264" t="s">
        <v>306</v>
      </c>
      <c r="Q264">
        <v>1</v>
      </c>
      <c r="W264">
        <v>0</v>
      </c>
      <c r="X264">
        <v>476480486</v>
      </c>
      <c r="Y264">
        <f>(AT264*1.05)</f>
        <v>0.96600000000000008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M264">
        <v>-2</v>
      </c>
      <c r="AN264">
        <v>0</v>
      </c>
      <c r="AO264">
        <v>1</v>
      </c>
      <c r="AP264">
        <v>1</v>
      </c>
      <c r="AQ264">
        <v>0</v>
      </c>
      <c r="AR264">
        <v>0</v>
      </c>
      <c r="AS264" t="s">
        <v>3</v>
      </c>
      <c r="AT264">
        <v>0.92</v>
      </c>
      <c r="AU264" t="s">
        <v>19</v>
      </c>
      <c r="AV264">
        <v>1</v>
      </c>
      <c r="AW264">
        <v>2</v>
      </c>
      <c r="AX264">
        <v>90974195</v>
      </c>
      <c r="AY264">
        <v>1</v>
      </c>
      <c r="AZ264">
        <v>0</v>
      </c>
      <c r="BA264">
        <v>251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U264">
        <f>ROUND(AT264*Source!I116*AH264*AL264,2)</f>
        <v>0</v>
      </c>
      <c r="CV264">
        <f>ROUND(Y264*Source!I116,9)</f>
        <v>0.96599999999999997</v>
      </c>
      <c r="CW264">
        <v>0</v>
      </c>
      <c r="CX264">
        <f>ROUND(Y264*Source!I116,9)</f>
        <v>0.96599999999999997</v>
      </c>
      <c r="CY264">
        <f>AD264</f>
        <v>0</v>
      </c>
      <c r="CZ264">
        <f>AH264</f>
        <v>0</v>
      </c>
      <c r="DA264">
        <f>AL264</f>
        <v>1</v>
      </c>
      <c r="DB264">
        <f>ROUND((ROUND(AT264*CZ264,2)*1.05),6)</f>
        <v>0</v>
      </c>
      <c r="DC264">
        <f>ROUND((ROUND(AT264*AG264,2)*1.05),6)</f>
        <v>0</v>
      </c>
      <c r="DD264" t="s">
        <v>3</v>
      </c>
      <c r="DE264" t="s">
        <v>3</v>
      </c>
      <c r="DF264">
        <f t="shared" si="73"/>
        <v>0</v>
      </c>
      <c r="DG264">
        <f t="shared" si="74"/>
        <v>0</v>
      </c>
      <c r="DH264">
        <f t="shared" si="75"/>
        <v>0</v>
      </c>
      <c r="DI264">
        <f t="shared" si="76"/>
        <v>0</v>
      </c>
      <c r="DJ264">
        <f>DI264</f>
        <v>0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ROW(Source!A116)</f>
        <v>116</v>
      </c>
      <c r="B265">
        <v>90973531</v>
      </c>
      <c r="C265">
        <v>90974192</v>
      </c>
      <c r="D265">
        <v>90760495</v>
      </c>
      <c r="E265">
        <v>1</v>
      </c>
      <c r="F265">
        <v>1</v>
      </c>
      <c r="G265">
        <v>16101771</v>
      </c>
      <c r="H265">
        <v>3</v>
      </c>
      <c r="I265" t="s">
        <v>310</v>
      </c>
      <c r="J265" t="s">
        <v>311</v>
      </c>
      <c r="K265" t="s">
        <v>312</v>
      </c>
      <c r="L265">
        <v>1346</v>
      </c>
      <c r="N265">
        <v>1009</v>
      </c>
      <c r="O265" t="s">
        <v>43</v>
      </c>
      <c r="P265" t="s">
        <v>43</v>
      </c>
      <c r="Q265">
        <v>1</v>
      </c>
      <c r="W265">
        <v>0</v>
      </c>
      <c r="X265">
        <v>-8545782</v>
      </c>
      <c r="Y265">
        <f>AT265</f>
        <v>0.02</v>
      </c>
      <c r="AA265">
        <v>30.5</v>
      </c>
      <c r="AB265">
        <v>0</v>
      </c>
      <c r="AC265">
        <v>0</v>
      </c>
      <c r="AD265">
        <v>0</v>
      </c>
      <c r="AE265">
        <v>30.5</v>
      </c>
      <c r="AF265">
        <v>0</v>
      </c>
      <c r="AG265">
        <v>0</v>
      </c>
      <c r="AH265">
        <v>0</v>
      </c>
      <c r="AI265">
        <v>1</v>
      </c>
      <c r="AJ265">
        <v>1</v>
      </c>
      <c r="AK265">
        <v>1</v>
      </c>
      <c r="AL265">
        <v>1</v>
      </c>
      <c r="AM265">
        <v>-2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</v>
      </c>
      <c r="AT265">
        <v>0.02</v>
      </c>
      <c r="AU265" t="s">
        <v>3</v>
      </c>
      <c r="AV265">
        <v>0</v>
      </c>
      <c r="AW265">
        <v>2</v>
      </c>
      <c r="AX265">
        <v>90974196</v>
      </c>
      <c r="AY265">
        <v>1</v>
      </c>
      <c r="AZ265">
        <v>0</v>
      </c>
      <c r="BA265">
        <v>252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V265">
        <v>0</v>
      </c>
      <c r="CW265">
        <v>0</v>
      </c>
      <c r="CX265">
        <f>ROUND(Y265*Source!I116,9)</f>
        <v>0.02</v>
      </c>
      <c r="CY265">
        <f>AA265</f>
        <v>30.5</v>
      </c>
      <c r="CZ265">
        <f>AE265</f>
        <v>30.5</v>
      </c>
      <c r="DA265">
        <f>AI265</f>
        <v>1</v>
      </c>
      <c r="DB265">
        <f>ROUND(ROUND(AT265*CZ265,2),6)</f>
        <v>0.61</v>
      </c>
      <c r="DC265">
        <f>ROUND(ROUND(AT265*AG265,2),6)</f>
        <v>0</v>
      </c>
      <c r="DD265" t="s">
        <v>3</v>
      </c>
      <c r="DE265" t="s">
        <v>3</v>
      </c>
      <c r="DF265">
        <f t="shared" si="73"/>
        <v>0.61</v>
      </c>
      <c r="DG265">
        <f t="shared" si="74"/>
        <v>0</v>
      </c>
      <c r="DH265">
        <f t="shared" si="75"/>
        <v>0</v>
      </c>
      <c r="DI265">
        <f t="shared" si="76"/>
        <v>0</v>
      </c>
      <c r="DJ265">
        <f>DF265</f>
        <v>0.61</v>
      </c>
      <c r="DK265">
        <v>0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ROW(Source!A117)</f>
        <v>117</v>
      </c>
      <c r="B266">
        <v>90973531</v>
      </c>
      <c r="C266">
        <v>90974197</v>
      </c>
      <c r="D266">
        <v>90756819</v>
      </c>
      <c r="E266">
        <v>16101771</v>
      </c>
      <c r="F266">
        <v>1</v>
      </c>
      <c r="G266">
        <v>16101771</v>
      </c>
      <c r="H266">
        <v>1</v>
      </c>
      <c r="I266" t="s">
        <v>304</v>
      </c>
      <c r="J266" t="s">
        <v>3</v>
      </c>
      <c r="K266" t="s">
        <v>305</v>
      </c>
      <c r="L266">
        <v>1191</v>
      </c>
      <c r="N266">
        <v>1013</v>
      </c>
      <c r="O266" t="s">
        <v>306</v>
      </c>
      <c r="P266" t="s">
        <v>306</v>
      </c>
      <c r="Q266">
        <v>1</v>
      </c>
      <c r="W266">
        <v>0</v>
      </c>
      <c r="X266">
        <v>476480486</v>
      </c>
      <c r="Y266">
        <f>(AT266*1.05)</f>
        <v>6.5100000000000007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-2</v>
      </c>
      <c r="AN266">
        <v>0</v>
      </c>
      <c r="AO266">
        <v>1</v>
      </c>
      <c r="AP266">
        <v>1</v>
      </c>
      <c r="AQ266">
        <v>0</v>
      </c>
      <c r="AR266">
        <v>0</v>
      </c>
      <c r="AS266" t="s">
        <v>3</v>
      </c>
      <c r="AT266">
        <v>6.2</v>
      </c>
      <c r="AU266" t="s">
        <v>19</v>
      </c>
      <c r="AV266">
        <v>1</v>
      </c>
      <c r="AW266">
        <v>2</v>
      </c>
      <c r="AX266">
        <v>90974199</v>
      </c>
      <c r="AY266">
        <v>1</v>
      </c>
      <c r="AZ266">
        <v>0</v>
      </c>
      <c r="BA266">
        <v>253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U266">
        <f>ROUND(AT266*Source!I117*AH266*AL266,2)</f>
        <v>0</v>
      </c>
      <c r="CV266">
        <f>ROUND(Y266*Source!I117,9)</f>
        <v>6.51</v>
      </c>
      <c r="CW266">
        <v>0</v>
      </c>
      <c r="CX266">
        <f>ROUND(Y266*Source!I117,9)</f>
        <v>6.51</v>
      </c>
      <c r="CY266">
        <f>AD266</f>
        <v>0</v>
      </c>
      <c r="CZ266">
        <f>AH266</f>
        <v>0</v>
      </c>
      <c r="DA266">
        <f>AL266</f>
        <v>1</v>
      </c>
      <c r="DB266">
        <f>ROUND((ROUND(AT266*CZ266,2)*1.05),6)</f>
        <v>0</v>
      </c>
      <c r="DC266">
        <f>ROUND((ROUND(AT266*AG266,2)*1.05),6)</f>
        <v>0</v>
      </c>
      <c r="DD266" t="s">
        <v>3</v>
      </c>
      <c r="DE266" t="s">
        <v>3</v>
      </c>
      <c r="DF266">
        <f t="shared" si="73"/>
        <v>0</v>
      </c>
      <c r="DG266">
        <f t="shared" si="74"/>
        <v>0</v>
      </c>
      <c r="DH266">
        <f t="shared" si="75"/>
        <v>0</v>
      </c>
      <c r="DI266">
        <f t="shared" si="76"/>
        <v>0</v>
      </c>
      <c r="DJ266">
        <f>DI266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ROW(Source!A118)</f>
        <v>118</v>
      </c>
      <c r="B267">
        <v>90973531</v>
      </c>
      <c r="C267">
        <v>90974200</v>
      </c>
      <c r="D267">
        <v>90756819</v>
      </c>
      <c r="E267">
        <v>16101771</v>
      </c>
      <c r="F267">
        <v>1</v>
      </c>
      <c r="G267">
        <v>16101771</v>
      </c>
      <c r="H267">
        <v>1</v>
      </c>
      <c r="I267" t="s">
        <v>304</v>
      </c>
      <c r="J267" t="s">
        <v>3</v>
      </c>
      <c r="K267" t="s">
        <v>305</v>
      </c>
      <c r="L267">
        <v>1191</v>
      </c>
      <c r="N267">
        <v>1013</v>
      </c>
      <c r="O267" t="s">
        <v>306</v>
      </c>
      <c r="P267" t="s">
        <v>306</v>
      </c>
      <c r="Q267">
        <v>1</v>
      </c>
      <c r="W267">
        <v>0</v>
      </c>
      <c r="X267">
        <v>476480486</v>
      </c>
      <c r="Y267">
        <f>(AT267*1.05)</f>
        <v>38.85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1</v>
      </c>
      <c r="AP267">
        <v>1</v>
      </c>
      <c r="AQ267">
        <v>0</v>
      </c>
      <c r="AR267">
        <v>0</v>
      </c>
      <c r="AS267" t="s">
        <v>3</v>
      </c>
      <c r="AT267">
        <v>37</v>
      </c>
      <c r="AU267" t="s">
        <v>19</v>
      </c>
      <c r="AV267">
        <v>1</v>
      </c>
      <c r="AW267">
        <v>2</v>
      </c>
      <c r="AX267">
        <v>90974211</v>
      </c>
      <c r="AY267">
        <v>1</v>
      </c>
      <c r="AZ267">
        <v>0</v>
      </c>
      <c r="BA267">
        <v>254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U267">
        <f>ROUND(AT267*Source!I118*AH267*AL267,2)</f>
        <v>0</v>
      </c>
      <c r="CV267">
        <f>ROUND(Y267*Source!I118,9)</f>
        <v>38.85</v>
      </c>
      <c r="CW267">
        <v>0</v>
      </c>
      <c r="CX267">
        <f>ROUND(Y267*Source!I118,9)</f>
        <v>38.85</v>
      </c>
      <c r="CY267">
        <f>AD267</f>
        <v>0</v>
      </c>
      <c r="CZ267">
        <f>AH267</f>
        <v>0</v>
      </c>
      <c r="DA267">
        <f>AL267</f>
        <v>1</v>
      </c>
      <c r="DB267">
        <f>ROUND((ROUND(AT267*CZ267,2)*1.05),6)</f>
        <v>0</v>
      </c>
      <c r="DC267">
        <f>ROUND((ROUND(AT267*AG267,2)*1.05),6)</f>
        <v>0</v>
      </c>
      <c r="DD267" t="s">
        <v>3</v>
      </c>
      <c r="DE267" t="s">
        <v>3</v>
      </c>
      <c r="DF267">
        <f t="shared" si="73"/>
        <v>0</v>
      </c>
      <c r="DG267">
        <f t="shared" si="74"/>
        <v>0</v>
      </c>
      <c r="DH267">
        <f t="shared" si="75"/>
        <v>0</v>
      </c>
      <c r="DI267">
        <f t="shared" si="76"/>
        <v>0</v>
      </c>
      <c r="DJ267">
        <f>DI267</f>
        <v>0</v>
      </c>
      <c r="DK267">
        <v>0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ROW(Source!A118)</f>
        <v>118</v>
      </c>
      <c r="B268">
        <v>90973531</v>
      </c>
      <c r="C268">
        <v>90974200</v>
      </c>
      <c r="D268">
        <v>90759750</v>
      </c>
      <c r="E268">
        <v>1</v>
      </c>
      <c r="F268">
        <v>1</v>
      </c>
      <c r="G268">
        <v>16101771</v>
      </c>
      <c r="H268">
        <v>3</v>
      </c>
      <c r="I268" t="s">
        <v>313</v>
      </c>
      <c r="J268" t="s">
        <v>314</v>
      </c>
      <c r="K268" t="s">
        <v>315</v>
      </c>
      <c r="L268">
        <v>1348</v>
      </c>
      <c r="N268">
        <v>1009</v>
      </c>
      <c r="O268" t="s">
        <v>158</v>
      </c>
      <c r="P268" t="s">
        <v>158</v>
      </c>
      <c r="Q268">
        <v>1000</v>
      </c>
      <c r="W268">
        <v>0</v>
      </c>
      <c r="X268">
        <v>-496941986</v>
      </c>
      <c r="Y268">
        <f t="shared" ref="Y268:Y276" si="77">AT268</f>
        <v>5.9999999999999995E-4</v>
      </c>
      <c r="AA268">
        <v>153824.85</v>
      </c>
      <c r="AB268">
        <v>0</v>
      </c>
      <c r="AC268">
        <v>0</v>
      </c>
      <c r="AD268">
        <v>0</v>
      </c>
      <c r="AE268">
        <v>153824.85</v>
      </c>
      <c r="AF268">
        <v>0</v>
      </c>
      <c r="AG268">
        <v>0</v>
      </c>
      <c r="AH268">
        <v>0</v>
      </c>
      <c r="AI268">
        <v>1</v>
      </c>
      <c r="AJ268">
        <v>1</v>
      </c>
      <c r="AK268">
        <v>1</v>
      </c>
      <c r="AL268">
        <v>1</v>
      </c>
      <c r="AM268">
        <v>-2</v>
      </c>
      <c r="AN268">
        <v>0</v>
      </c>
      <c r="AO268">
        <v>1</v>
      </c>
      <c r="AP268">
        <v>1</v>
      </c>
      <c r="AQ268">
        <v>0</v>
      </c>
      <c r="AR268">
        <v>0</v>
      </c>
      <c r="AS268" t="s">
        <v>3</v>
      </c>
      <c r="AT268">
        <v>5.9999999999999995E-4</v>
      </c>
      <c r="AU268" t="s">
        <v>3</v>
      </c>
      <c r="AV268">
        <v>0</v>
      </c>
      <c r="AW268">
        <v>2</v>
      </c>
      <c r="AX268">
        <v>90974212</v>
      </c>
      <c r="AY268">
        <v>1</v>
      </c>
      <c r="AZ268">
        <v>0</v>
      </c>
      <c r="BA268">
        <v>255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V268">
        <v>0</v>
      </c>
      <c r="CW268">
        <v>0</v>
      </c>
      <c r="CX268">
        <f>ROUND(Y268*Source!I118,9)</f>
        <v>5.9999999999999995E-4</v>
      </c>
      <c r="CY268">
        <f t="shared" ref="CY268:CY276" si="78">AA268</f>
        <v>153824.85</v>
      </c>
      <c r="CZ268">
        <f t="shared" ref="CZ268:CZ276" si="79">AE268</f>
        <v>153824.85</v>
      </c>
      <c r="DA268">
        <f t="shared" ref="DA268:DA276" si="80">AI268</f>
        <v>1</v>
      </c>
      <c r="DB268">
        <f t="shared" ref="DB268:DB276" si="81">ROUND(ROUND(AT268*CZ268,2),6)</f>
        <v>92.29</v>
      </c>
      <c r="DC268">
        <f t="shared" ref="DC268:DC276" si="82">ROUND(ROUND(AT268*AG268,2),6)</f>
        <v>0</v>
      </c>
      <c r="DD268" t="s">
        <v>3</v>
      </c>
      <c r="DE268" t="s">
        <v>3</v>
      </c>
      <c r="DF268">
        <f t="shared" si="73"/>
        <v>92.29</v>
      </c>
      <c r="DG268">
        <f t="shared" si="74"/>
        <v>0</v>
      </c>
      <c r="DH268">
        <f t="shared" si="75"/>
        <v>0</v>
      </c>
      <c r="DI268">
        <f t="shared" si="76"/>
        <v>0</v>
      </c>
      <c r="DJ268">
        <f t="shared" ref="DJ268:DJ276" si="83">DF268</f>
        <v>92.29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ROW(Source!A118)</f>
        <v>118</v>
      </c>
      <c r="B269">
        <v>90973531</v>
      </c>
      <c r="C269">
        <v>90974200</v>
      </c>
      <c r="D269">
        <v>90760584</v>
      </c>
      <c r="E269">
        <v>1</v>
      </c>
      <c r="F269">
        <v>1</v>
      </c>
      <c r="G269">
        <v>16101771</v>
      </c>
      <c r="H269">
        <v>3</v>
      </c>
      <c r="I269" t="s">
        <v>316</v>
      </c>
      <c r="J269" t="s">
        <v>317</v>
      </c>
      <c r="K269" t="s">
        <v>318</v>
      </c>
      <c r="L269">
        <v>1348</v>
      </c>
      <c r="N269">
        <v>1009</v>
      </c>
      <c r="O269" t="s">
        <v>158</v>
      </c>
      <c r="P269" t="s">
        <v>158</v>
      </c>
      <c r="Q269">
        <v>1000</v>
      </c>
      <c r="W269">
        <v>0</v>
      </c>
      <c r="X269">
        <v>1639876342</v>
      </c>
      <c r="Y269">
        <f t="shared" si="77"/>
        <v>4.0000000000000002E-4</v>
      </c>
      <c r="AA269">
        <v>213306.14</v>
      </c>
      <c r="AB269">
        <v>0</v>
      </c>
      <c r="AC269">
        <v>0</v>
      </c>
      <c r="AD269">
        <v>0</v>
      </c>
      <c r="AE269">
        <v>213306.14</v>
      </c>
      <c r="AF269">
        <v>0</v>
      </c>
      <c r="AG269">
        <v>0</v>
      </c>
      <c r="AH269">
        <v>0</v>
      </c>
      <c r="AI269">
        <v>1</v>
      </c>
      <c r="AJ269">
        <v>1</v>
      </c>
      <c r="AK269">
        <v>1</v>
      </c>
      <c r="AL269">
        <v>1</v>
      </c>
      <c r="AM269">
        <v>-2</v>
      </c>
      <c r="AN269">
        <v>0</v>
      </c>
      <c r="AO269">
        <v>1</v>
      </c>
      <c r="AP269">
        <v>1</v>
      </c>
      <c r="AQ269">
        <v>0</v>
      </c>
      <c r="AR269">
        <v>0</v>
      </c>
      <c r="AS269" t="s">
        <v>3</v>
      </c>
      <c r="AT269">
        <v>4.0000000000000002E-4</v>
      </c>
      <c r="AU269" t="s">
        <v>3</v>
      </c>
      <c r="AV269">
        <v>0</v>
      </c>
      <c r="AW269">
        <v>2</v>
      </c>
      <c r="AX269">
        <v>90974213</v>
      </c>
      <c r="AY269">
        <v>1</v>
      </c>
      <c r="AZ269">
        <v>0</v>
      </c>
      <c r="BA269">
        <v>256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V269">
        <v>0</v>
      </c>
      <c r="CW269">
        <v>0</v>
      </c>
      <c r="CX269">
        <f>ROUND(Y269*Source!I118,9)</f>
        <v>4.0000000000000002E-4</v>
      </c>
      <c r="CY269">
        <f t="shared" si="78"/>
        <v>213306.14</v>
      </c>
      <c r="CZ269">
        <f t="shared" si="79"/>
        <v>213306.14</v>
      </c>
      <c r="DA269">
        <f t="shared" si="80"/>
        <v>1</v>
      </c>
      <c r="DB269">
        <f t="shared" si="81"/>
        <v>85.32</v>
      </c>
      <c r="DC269">
        <f t="shared" si="82"/>
        <v>0</v>
      </c>
      <c r="DD269" t="s">
        <v>3</v>
      </c>
      <c r="DE269" t="s">
        <v>3</v>
      </c>
      <c r="DF269">
        <f t="shared" si="73"/>
        <v>85.32</v>
      </c>
      <c r="DG269">
        <f t="shared" si="74"/>
        <v>0</v>
      </c>
      <c r="DH269">
        <f t="shared" si="75"/>
        <v>0</v>
      </c>
      <c r="DI269">
        <f t="shared" si="76"/>
        <v>0</v>
      </c>
      <c r="DJ269">
        <f t="shared" si="83"/>
        <v>85.32</v>
      </c>
      <c r="DK269">
        <v>0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">
      <c r="A270">
        <f>ROW(Source!A118)</f>
        <v>118</v>
      </c>
      <c r="B270">
        <v>90973531</v>
      </c>
      <c r="C270">
        <v>90974200</v>
      </c>
      <c r="D270">
        <v>90758951</v>
      </c>
      <c r="E270">
        <v>1</v>
      </c>
      <c r="F270">
        <v>1</v>
      </c>
      <c r="G270">
        <v>16101771</v>
      </c>
      <c r="H270">
        <v>3</v>
      </c>
      <c r="I270" t="s">
        <v>319</v>
      </c>
      <c r="J270" t="s">
        <v>320</v>
      </c>
      <c r="K270" t="s">
        <v>321</v>
      </c>
      <c r="L270">
        <v>1339</v>
      </c>
      <c r="N270">
        <v>1007</v>
      </c>
      <c r="O270" t="s">
        <v>27</v>
      </c>
      <c r="P270" t="s">
        <v>27</v>
      </c>
      <c r="Q270">
        <v>1</v>
      </c>
      <c r="W270">
        <v>0</v>
      </c>
      <c r="X270">
        <v>-517283807</v>
      </c>
      <c r="Y270">
        <f t="shared" si="77"/>
        <v>2</v>
      </c>
      <c r="AA270">
        <v>102.81</v>
      </c>
      <c r="AB270">
        <v>0</v>
      </c>
      <c r="AC270">
        <v>0</v>
      </c>
      <c r="AD270">
        <v>0</v>
      </c>
      <c r="AE270">
        <v>102.81</v>
      </c>
      <c r="AF270">
        <v>0</v>
      </c>
      <c r="AG270">
        <v>0</v>
      </c>
      <c r="AH270">
        <v>0</v>
      </c>
      <c r="AI270">
        <v>1</v>
      </c>
      <c r="AJ270">
        <v>1</v>
      </c>
      <c r="AK270">
        <v>1</v>
      </c>
      <c r="AL270">
        <v>1</v>
      </c>
      <c r="AM270">
        <v>-2</v>
      </c>
      <c r="AN270">
        <v>0</v>
      </c>
      <c r="AO270">
        <v>1</v>
      </c>
      <c r="AP270">
        <v>1</v>
      </c>
      <c r="AQ270">
        <v>0</v>
      </c>
      <c r="AR270">
        <v>0</v>
      </c>
      <c r="AS270" t="s">
        <v>3</v>
      </c>
      <c r="AT270">
        <v>2</v>
      </c>
      <c r="AU270" t="s">
        <v>3</v>
      </c>
      <c r="AV270">
        <v>0</v>
      </c>
      <c r="AW270">
        <v>2</v>
      </c>
      <c r="AX270">
        <v>90974214</v>
      </c>
      <c r="AY270">
        <v>1</v>
      </c>
      <c r="AZ270">
        <v>0</v>
      </c>
      <c r="BA270">
        <v>257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V270">
        <v>0</v>
      </c>
      <c r="CW270">
        <v>0</v>
      </c>
      <c r="CX270">
        <f>ROUND(Y270*Source!I118,9)</f>
        <v>2</v>
      </c>
      <c r="CY270">
        <f t="shared" si="78"/>
        <v>102.81</v>
      </c>
      <c r="CZ270">
        <f t="shared" si="79"/>
        <v>102.81</v>
      </c>
      <c r="DA270">
        <f t="shared" si="80"/>
        <v>1</v>
      </c>
      <c r="DB270">
        <f t="shared" si="81"/>
        <v>205.62</v>
      </c>
      <c r="DC270">
        <f t="shared" si="82"/>
        <v>0</v>
      </c>
      <c r="DD270" t="s">
        <v>3</v>
      </c>
      <c r="DE270" t="s">
        <v>3</v>
      </c>
      <c r="DF270">
        <f t="shared" si="73"/>
        <v>205.62</v>
      </c>
      <c r="DG270">
        <f t="shared" si="74"/>
        <v>0</v>
      </c>
      <c r="DH270">
        <f t="shared" si="75"/>
        <v>0</v>
      </c>
      <c r="DI270">
        <f t="shared" si="76"/>
        <v>0</v>
      </c>
      <c r="DJ270">
        <f t="shared" si="83"/>
        <v>205.62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">
      <c r="A271">
        <f>ROW(Source!A118)</f>
        <v>118</v>
      </c>
      <c r="B271">
        <v>90973531</v>
      </c>
      <c r="C271">
        <v>90974200</v>
      </c>
      <c r="D271">
        <v>90758943</v>
      </c>
      <c r="E271">
        <v>1</v>
      </c>
      <c r="F271">
        <v>1</v>
      </c>
      <c r="G271">
        <v>16101771</v>
      </c>
      <c r="H271">
        <v>3</v>
      </c>
      <c r="I271" t="s">
        <v>322</v>
      </c>
      <c r="J271" t="s">
        <v>323</v>
      </c>
      <c r="K271" t="s">
        <v>324</v>
      </c>
      <c r="L271">
        <v>1339</v>
      </c>
      <c r="N271">
        <v>1007</v>
      </c>
      <c r="O271" t="s">
        <v>27</v>
      </c>
      <c r="P271" t="s">
        <v>27</v>
      </c>
      <c r="Q271">
        <v>1</v>
      </c>
      <c r="W271">
        <v>0</v>
      </c>
      <c r="X271">
        <v>-313368864</v>
      </c>
      <c r="Y271">
        <f t="shared" si="77"/>
        <v>1</v>
      </c>
      <c r="AA271">
        <v>804.29</v>
      </c>
      <c r="AB271">
        <v>0</v>
      </c>
      <c r="AC271">
        <v>0</v>
      </c>
      <c r="AD271">
        <v>0</v>
      </c>
      <c r="AE271">
        <v>804.29</v>
      </c>
      <c r="AF271">
        <v>0</v>
      </c>
      <c r="AG271">
        <v>0</v>
      </c>
      <c r="AH271">
        <v>0</v>
      </c>
      <c r="AI271">
        <v>1</v>
      </c>
      <c r="AJ271">
        <v>1</v>
      </c>
      <c r="AK271">
        <v>1</v>
      </c>
      <c r="AL271">
        <v>1</v>
      </c>
      <c r="AM271">
        <v>-2</v>
      </c>
      <c r="AN271">
        <v>0</v>
      </c>
      <c r="AO271">
        <v>1</v>
      </c>
      <c r="AP271">
        <v>1</v>
      </c>
      <c r="AQ271">
        <v>0</v>
      </c>
      <c r="AR271">
        <v>0</v>
      </c>
      <c r="AS271" t="s">
        <v>3</v>
      </c>
      <c r="AT271">
        <v>1</v>
      </c>
      <c r="AU271" t="s">
        <v>3</v>
      </c>
      <c r="AV271">
        <v>0</v>
      </c>
      <c r="AW271">
        <v>2</v>
      </c>
      <c r="AX271">
        <v>90974215</v>
      </c>
      <c r="AY271">
        <v>1</v>
      </c>
      <c r="AZ271">
        <v>0</v>
      </c>
      <c r="BA271">
        <v>258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V271">
        <v>0</v>
      </c>
      <c r="CW271">
        <v>0</v>
      </c>
      <c r="CX271">
        <f>ROUND(Y271*Source!I118,9)</f>
        <v>1</v>
      </c>
      <c r="CY271">
        <f t="shared" si="78"/>
        <v>804.29</v>
      </c>
      <c r="CZ271">
        <f t="shared" si="79"/>
        <v>804.29</v>
      </c>
      <c r="DA271">
        <f t="shared" si="80"/>
        <v>1</v>
      </c>
      <c r="DB271">
        <f t="shared" si="81"/>
        <v>804.29</v>
      </c>
      <c r="DC271">
        <f t="shared" si="82"/>
        <v>0</v>
      </c>
      <c r="DD271" t="s">
        <v>3</v>
      </c>
      <c r="DE271" t="s">
        <v>3</v>
      </c>
      <c r="DF271">
        <f t="shared" si="73"/>
        <v>804.29</v>
      </c>
      <c r="DG271">
        <f t="shared" si="74"/>
        <v>0</v>
      </c>
      <c r="DH271">
        <f t="shared" si="75"/>
        <v>0</v>
      </c>
      <c r="DI271">
        <f t="shared" si="76"/>
        <v>0</v>
      </c>
      <c r="DJ271">
        <f t="shared" si="83"/>
        <v>804.29</v>
      </c>
      <c r="DK271">
        <v>0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ROW(Source!A118)</f>
        <v>118</v>
      </c>
      <c r="B272">
        <v>90973531</v>
      </c>
      <c r="C272">
        <v>90974200</v>
      </c>
      <c r="D272">
        <v>90759133</v>
      </c>
      <c r="E272">
        <v>1</v>
      </c>
      <c r="F272">
        <v>1</v>
      </c>
      <c r="G272">
        <v>16101771</v>
      </c>
      <c r="H272">
        <v>3</v>
      </c>
      <c r="I272" t="s">
        <v>325</v>
      </c>
      <c r="J272" t="s">
        <v>326</v>
      </c>
      <c r="K272" t="s">
        <v>327</v>
      </c>
      <c r="L272">
        <v>1348</v>
      </c>
      <c r="N272">
        <v>1009</v>
      </c>
      <c r="O272" t="s">
        <v>158</v>
      </c>
      <c r="P272" t="s">
        <v>158</v>
      </c>
      <c r="Q272">
        <v>1000</v>
      </c>
      <c r="W272">
        <v>0</v>
      </c>
      <c r="X272">
        <v>-1208000286</v>
      </c>
      <c r="Y272">
        <f t="shared" si="77"/>
        <v>1.4400000000000001E-3</v>
      </c>
      <c r="AA272">
        <v>87055.15</v>
      </c>
      <c r="AB272">
        <v>0</v>
      </c>
      <c r="AC272">
        <v>0</v>
      </c>
      <c r="AD272">
        <v>0</v>
      </c>
      <c r="AE272">
        <v>87055.15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M272">
        <v>-2</v>
      </c>
      <c r="AN272">
        <v>0</v>
      </c>
      <c r="AO272">
        <v>1</v>
      </c>
      <c r="AP272">
        <v>1</v>
      </c>
      <c r="AQ272">
        <v>0</v>
      </c>
      <c r="AR272">
        <v>0</v>
      </c>
      <c r="AS272" t="s">
        <v>3</v>
      </c>
      <c r="AT272">
        <v>1.4400000000000001E-3</v>
      </c>
      <c r="AU272" t="s">
        <v>3</v>
      </c>
      <c r="AV272">
        <v>0</v>
      </c>
      <c r="AW272">
        <v>2</v>
      </c>
      <c r="AX272">
        <v>90974216</v>
      </c>
      <c r="AY272">
        <v>1</v>
      </c>
      <c r="AZ272">
        <v>0</v>
      </c>
      <c r="BA272">
        <v>259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V272">
        <v>0</v>
      </c>
      <c r="CW272">
        <v>0</v>
      </c>
      <c r="CX272">
        <f>ROUND(Y272*Source!I118,9)</f>
        <v>1.4400000000000001E-3</v>
      </c>
      <c r="CY272">
        <f t="shared" si="78"/>
        <v>87055.15</v>
      </c>
      <c r="CZ272">
        <f t="shared" si="79"/>
        <v>87055.15</v>
      </c>
      <c r="DA272">
        <f t="shared" si="80"/>
        <v>1</v>
      </c>
      <c r="DB272">
        <f t="shared" si="81"/>
        <v>125.36</v>
      </c>
      <c r="DC272">
        <f t="shared" si="82"/>
        <v>0</v>
      </c>
      <c r="DD272" t="s">
        <v>3</v>
      </c>
      <c r="DE272" t="s">
        <v>3</v>
      </c>
      <c r="DF272">
        <f t="shared" si="73"/>
        <v>125.36</v>
      </c>
      <c r="DG272">
        <f t="shared" si="74"/>
        <v>0</v>
      </c>
      <c r="DH272">
        <f t="shared" si="75"/>
        <v>0</v>
      </c>
      <c r="DI272">
        <f t="shared" si="76"/>
        <v>0</v>
      </c>
      <c r="DJ272">
        <f t="shared" si="83"/>
        <v>125.36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ROW(Source!A118)</f>
        <v>118</v>
      </c>
      <c r="B273">
        <v>90973531</v>
      </c>
      <c r="C273">
        <v>90974200</v>
      </c>
      <c r="D273">
        <v>90756832</v>
      </c>
      <c r="E273">
        <v>16101771</v>
      </c>
      <c r="F273">
        <v>1</v>
      </c>
      <c r="G273">
        <v>16101771</v>
      </c>
      <c r="H273">
        <v>3</v>
      </c>
      <c r="I273" t="s">
        <v>328</v>
      </c>
      <c r="J273" t="s">
        <v>3</v>
      </c>
      <c r="K273" t="s">
        <v>329</v>
      </c>
      <c r="L273">
        <v>1348</v>
      </c>
      <c r="N273">
        <v>1009</v>
      </c>
      <c r="O273" t="s">
        <v>158</v>
      </c>
      <c r="P273" t="s">
        <v>158</v>
      </c>
      <c r="Q273">
        <v>1000</v>
      </c>
      <c r="W273">
        <v>0</v>
      </c>
      <c r="X273">
        <v>-1698336702</v>
      </c>
      <c r="Y273">
        <f t="shared" si="77"/>
        <v>1.6000000000000001E-4</v>
      </c>
      <c r="AA273">
        <v>96930</v>
      </c>
      <c r="AB273">
        <v>0</v>
      </c>
      <c r="AC273">
        <v>0</v>
      </c>
      <c r="AD273">
        <v>0</v>
      </c>
      <c r="AE273">
        <v>96930</v>
      </c>
      <c r="AF273">
        <v>0</v>
      </c>
      <c r="AG273">
        <v>0</v>
      </c>
      <c r="AH273">
        <v>0</v>
      </c>
      <c r="AI273">
        <v>1</v>
      </c>
      <c r="AJ273">
        <v>1</v>
      </c>
      <c r="AK273">
        <v>1</v>
      </c>
      <c r="AL273">
        <v>1</v>
      </c>
      <c r="AM273">
        <v>-2</v>
      </c>
      <c r="AN273">
        <v>0</v>
      </c>
      <c r="AO273">
        <v>1</v>
      </c>
      <c r="AP273">
        <v>1</v>
      </c>
      <c r="AQ273">
        <v>0</v>
      </c>
      <c r="AR273">
        <v>0</v>
      </c>
      <c r="AS273" t="s">
        <v>3</v>
      </c>
      <c r="AT273">
        <v>1.6000000000000001E-4</v>
      </c>
      <c r="AU273" t="s">
        <v>3</v>
      </c>
      <c r="AV273">
        <v>0</v>
      </c>
      <c r="AW273">
        <v>2</v>
      </c>
      <c r="AX273">
        <v>90974217</v>
      </c>
      <c r="AY273">
        <v>1</v>
      </c>
      <c r="AZ273">
        <v>0</v>
      </c>
      <c r="BA273">
        <v>260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V273">
        <v>0</v>
      </c>
      <c r="CW273">
        <v>0</v>
      </c>
      <c r="CX273">
        <f>ROUND(Y273*Source!I118,9)</f>
        <v>1.6000000000000001E-4</v>
      </c>
      <c r="CY273">
        <f t="shared" si="78"/>
        <v>96930</v>
      </c>
      <c r="CZ273">
        <f t="shared" si="79"/>
        <v>96930</v>
      </c>
      <c r="DA273">
        <f t="shared" si="80"/>
        <v>1</v>
      </c>
      <c r="DB273">
        <f t="shared" si="81"/>
        <v>15.51</v>
      </c>
      <c r="DC273">
        <f t="shared" si="82"/>
        <v>0</v>
      </c>
      <c r="DD273" t="s">
        <v>3</v>
      </c>
      <c r="DE273" t="s">
        <v>3</v>
      </c>
      <c r="DF273">
        <f t="shared" si="73"/>
        <v>15.51</v>
      </c>
      <c r="DG273">
        <f t="shared" si="74"/>
        <v>0</v>
      </c>
      <c r="DH273">
        <f t="shared" si="75"/>
        <v>0</v>
      </c>
      <c r="DI273">
        <f t="shared" si="76"/>
        <v>0</v>
      </c>
      <c r="DJ273">
        <f t="shared" si="83"/>
        <v>15.51</v>
      </c>
      <c r="DK273">
        <v>0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ROW(Source!A118)</f>
        <v>118</v>
      </c>
      <c r="B274">
        <v>90973531</v>
      </c>
      <c r="C274">
        <v>90974200</v>
      </c>
      <c r="D274">
        <v>90769402</v>
      </c>
      <c r="E274">
        <v>1</v>
      </c>
      <c r="F274">
        <v>1</v>
      </c>
      <c r="G274">
        <v>16101771</v>
      </c>
      <c r="H274">
        <v>3</v>
      </c>
      <c r="I274" t="s">
        <v>330</v>
      </c>
      <c r="J274" t="s">
        <v>331</v>
      </c>
      <c r="K274" t="s">
        <v>332</v>
      </c>
      <c r="L274">
        <v>1354</v>
      </c>
      <c r="N274">
        <v>1010</v>
      </c>
      <c r="O274" t="s">
        <v>48</v>
      </c>
      <c r="P274" t="s">
        <v>48</v>
      </c>
      <c r="Q274">
        <v>1</v>
      </c>
      <c r="W274">
        <v>0</v>
      </c>
      <c r="X274">
        <v>-675982514</v>
      </c>
      <c r="Y274">
        <f t="shared" si="77"/>
        <v>1</v>
      </c>
      <c r="AA274">
        <v>1529.15</v>
      </c>
      <c r="AB274">
        <v>0</v>
      </c>
      <c r="AC274">
        <v>0</v>
      </c>
      <c r="AD274">
        <v>0</v>
      </c>
      <c r="AE274">
        <v>1529.15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-2</v>
      </c>
      <c r="AN274">
        <v>0</v>
      </c>
      <c r="AO274">
        <v>1</v>
      </c>
      <c r="AP274">
        <v>1</v>
      </c>
      <c r="AQ274">
        <v>0</v>
      </c>
      <c r="AR274">
        <v>0</v>
      </c>
      <c r="AS274" t="s">
        <v>3</v>
      </c>
      <c r="AT274">
        <v>1</v>
      </c>
      <c r="AU274" t="s">
        <v>3</v>
      </c>
      <c r="AV274">
        <v>0</v>
      </c>
      <c r="AW274">
        <v>2</v>
      </c>
      <c r="AX274">
        <v>90974218</v>
      </c>
      <c r="AY274">
        <v>1</v>
      </c>
      <c r="AZ274">
        <v>0</v>
      </c>
      <c r="BA274">
        <v>261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ROUND(Y274*Source!I118,9)</f>
        <v>1</v>
      </c>
      <c r="CY274">
        <f t="shared" si="78"/>
        <v>1529.15</v>
      </c>
      <c r="CZ274">
        <f t="shared" si="79"/>
        <v>1529.15</v>
      </c>
      <c r="DA274">
        <f t="shared" si="80"/>
        <v>1</v>
      </c>
      <c r="DB274">
        <f t="shared" si="81"/>
        <v>1529.15</v>
      </c>
      <c r="DC274">
        <f t="shared" si="82"/>
        <v>0</v>
      </c>
      <c r="DD274" t="s">
        <v>3</v>
      </c>
      <c r="DE274" t="s">
        <v>3</v>
      </c>
      <c r="DF274">
        <f t="shared" si="73"/>
        <v>1529.15</v>
      </c>
      <c r="DG274">
        <f t="shared" si="74"/>
        <v>0</v>
      </c>
      <c r="DH274">
        <f t="shared" si="75"/>
        <v>0</v>
      </c>
      <c r="DI274">
        <f t="shared" si="76"/>
        <v>0</v>
      </c>
      <c r="DJ274">
        <f t="shared" si="83"/>
        <v>1529.15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ROW(Source!A118)</f>
        <v>118</v>
      </c>
      <c r="B275">
        <v>90973531</v>
      </c>
      <c r="C275">
        <v>90974200</v>
      </c>
      <c r="D275">
        <v>90769403</v>
      </c>
      <c r="E275">
        <v>1</v>
      </c>
      <c r="F275">
        <v>1</v>
      </c>
      <c r="G275">
        <v>16101771</v>
      </c>
      <c r="H275">
        <v>3</v>
      </c>
      <c r="I275" t="s">
        <v>333</v>
      </c>
      <c r="J275" t="s">
        <v>334</v>
      </c>
      <c r="K275" t="s">
        <v>335</v>
      </c>
      <c r="L275">
        <v>1354</v>
      </c>
      <c r="N275">
        <v>1010</v>
      </c>
      <c r="O275" t="s">
        <v>48</v>
      </c>
      <c r="P275" t="s">
        <v>48</v>
      </c>
      <c r="Q275">
        <v>1</v>
      </c>
      <c r="W275">
        <v>0</v>
      </c>
      <c r="X275">
        <v>-1760326418</v>
      </c>
      <c r="Y275">
        <f t="shared" si="77"/>
        <v>6</v>
      </c>
      <c r="AA275">
        <v>716.02</v>
      </c>
      <c r="AB275">
        <v>0</v>
      </c>
      <c r="AC275">
        <v>0</v>
      </c>
      <c r="AD275">
        <v>0</v>
      </c>
      <c r="AE275">
        <v>716.02</v>
      </c>
      <c r="AF275">
        <v>0</v>
      </c>
      <c r="AG275">
        <v>0</v>
      </c>
      <c r="AH275">
        <v>0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1</v>
      </c>
      <c r="AP275">
        <v>1</v>
      </c>
      <c r="AQ275">
        <v>0</v>
      </c>
      <c r="AR275">
        <v>0</v>
      </c>
      <c r="AS275" t="s">
        <v>3</v>
      </c>
      <c r="AT275">
        <v>6</v>
      </c>
      <c r="AU275" t="s">
        <v>3</v>
      </c>
      <c r="AV275">
        <v>0</v>
      </c>
      <c r="AW275">
        <v>2</v>
      </c>
      <c r="AX275">
        <v>90974219</v>
      </c>
      <c r="AY275">
        <v>1</v>
      </c>
      <c r="AZ275">
        <v>0</v>
      </c>
      <c r="BA275">
        <v>262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V275">
        <v>0</v>
      </c>
      <c r="CW275">
        <v>0</v>
      </c>
      <c r="CX275">
        <f>ROUND(Y275*Source!I118,9)</f>
        <v>6</v>
      </c>
      <c r="CY275">
        <f t="shared" si="78"/>
        <v>716.02</v>
      </c>
      <c r="CZ275">
        <f t="shared" si="79"/>
        <v>716.02</v>
      </c>
      <c r="DA275">
        <f t="shared" si="80"/>
        <v>1</v>
      </c>
      <c r="DB275">
        <f t="shared" si="81"/>
        <v>4296.12</v>
      </c>
      <c r="DC275">
        <f t="shared" si="82"/>
        <v>0</v>
      </c>
      <c r="DD275" t="s">
        <v>3</v>
      </c>
      <c r="DE275" t="s">
        <v>3</v>
      </c>
      <c r="DF275">
        <f t="shared" si="73"/>
        <v>4296.12</v>
      </c>
      <c r="DG275">
        <f t="shared" si="74"/>
        <v>0</v>
      </c>
      <c r="DH275">
        <f t="shared" si="75"/>
        <v>0</v>
      </c>
      <c r="DI275">
        <f t="shared" si="76"/>
        <v>0</v>
      </c>
      <c r="DJ275">
        <f t="shared" si="83"/>
        <v>4296.12</v>
      </c>
      <c r="DK275">
        <v>0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ROW(Source!A118)</f>
        <v>118</v>
      </c>
      <c r="B276">
        <v>90973531</v>
      </c>
      <c r="C276">
        <v>90974200</v>
      </c>
      <c r="D276">
        <v>0</v>
      </c>
      <c r="E276">
        <v>16101771</v>
      </c>
      <c r="F276">
        <v>1</v>
      </c>
      <c r="G276">
        <v>16101771</v>
      </c>
      <c r="H276">
        <v>3</v>
      </c>
      <c r="I276" t="s">
        <v>120</v>
      </c>
      <c r="J276" t="s">
        <v>3</v>
      </c>
      <c r="K276" t="s">
        <v>121</v>
      </c>
      <c r="L276">
        <v>1371</v>
      </c>
      <c r="N276">
        <v>1013</v>
      </c>
      <c r="O276" t="s">
        <v>57</v>
      </c>
      <c r="P276" t="s">
        <v>57</v>
      </c>
      <c r="Q276">
        <v>1</v>
      </c>
      <c r="W276">
        <v>0</v>
      </c>
      <c r="X276">
        <v>-1742523515</v>
      </c>
      <c r="Y276">
        <f t="shared" si="77"/>
        <v>1</v>
      </c>
      <c r="AA276">
        <v>1663.77</v>
      </c>
      <c r="AB276">
        <v>0</v>
      </c>
      <c r="AC276">
        <v>0</v>
      </c>
      <c r="AD276">
        <v>0</v>
      </c>
      <c r="AE276">
        <v>1663.77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 t="s">
        <v>3</v>
      </c>
      <c r="AT276">
        <v>1</v>
      </c>
      <c r="AU276" t="s">
        <v>3</v>
      </c>
      <c r="AV276">
        <v>0</v>
      </c>
      <c r="AW276">
        <v>1</v>
      </c>
      <c r="AX276">
        <v>-1</v>
      </c>
      <c r="AY276">
        <v>0</v>
      </c>
      <c r="AZ276">
        <v>0</v>
      </c>
      <c r="BA276" t="s">
        <v>3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V276">
        <v>0</v>
      </c>
      <c r="CW276">
        <v>0</v>
      </c>
      <c r="CX276">
        <f>ROUND(Y276*Source!I118,9)</f>
        <v>1</v>
      </c>
      <c r="CY276">
        <f t="shared" si="78"/>
        <v>1663.77</v>
      </c>
      <c r="CZ276">
        <f t="shared" si="79"/>
        <v>1663.77</v>
      </c>
      <c r="DA276">
        <f t="shared" si="80"/>
        <v>1</v>
      </c>
      <c r="DB276">
        <f t="shared" si="81"/>
        <v>1663.77</v>
      </c>
      <c r="DC276">
        <f t="shared" si="82"/>
        <v>0</v>
      </c>
      <c r="DD276" t="s">
        <v>3</v>
      </c>
      <c r="DE276" t="s">
        <v>3</v>
      </c>
      <c r="DF276">
        <f t="shared" si="73"/>
        <v>1663.77</v>
      </c>
      <c r="DG276">
        <f t="shared" si="74"/>
        <v>0</v>
      </c>
      <c r="DH276">
        <f t="shared" si="75"/>
        <v>0</v>
      </c>
      <c r="DI276">
        <f t="shared" si="76"/>
        <v>0</v>
      </c>
      <c r="DJ276">
        <f t="shared" si="83"/>
        <v>1663.77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ROW(Source!A120)</f>
        <v>120</v>
      </c>
      <c r="B277">
        <v>90973531</v>
      </c>
      <c r="C277">
        <v>90974221</v>
      </c>
      <c r="D277">
        <v>90756819</v>
      </c>
      <c r="E277">
        <v>16101771</v>
      </c>
      <c r="F277">
        <v>1</v>
      </c>
      <c r="G277">
        <v>16101771</v>
      </c>
      <c r="H277">
        <v>1</v>
      </c>
      <c r="I277" t="s">
        <v>304</v>
      </c>
      <c r="J277" t="s">
        <v>3</v>
      </c>
      <c r="K277" t="s">
        <v>305</v>
      </c>
      <c r="L277">
        <v>1191</v>
      </c>
      <c r="N277">
        <v>1013</v>
      </c>
      <c r="O277" t="s">
        <v>306</v>
      </c>
      <c r="P277" t="s">
        <v>306</v>
      </c>
      <c r="Q277">
        <v>1</v>
      </c>
      <c r="W277">
        <v>0</v>
      </c>
      <c r="X277">
        <v>476480486</v>
      </c>
      <c r="Y277">
        <f>(AT277*1.05)</f>
        <v>6.5100000000000007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</v>
      </c>
      <c r="AJ277">
        <v>1</v>
      </c>
      <c r="AK277">
        <v>1</v>
      </c>
      <c r="AL277">
        <v>1</v>
      </c>
      <c r="AM277">
        <v>-2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</v>
      </c>
      <c r="AT277">
        <v>6.2</v>
      </c>
      <c r="AU277" t="s">
        <v>19</v>
      </c>
      <c r="AV277">
        <v>1</v>
      </c>
      <c r="AW277">
        <v>2</v>
      </c>
      <c r="AX277">
        <v>90974223</v>
      </c>
      <c r="AY277">
        <v>1</v>
      </c>
      <c r="AZ277">
        <v>0</v>
      </c>
      <c r="BA277">
        <v>263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U277">
        <f>ROUND(AT277*Source!I120*AH277*AL277,2)</f>
        <v>0</v>
      </c>
      <c r="CV277">
        <f>ROUND(Y277*Source!I120,9)</f>
        <v>6.51</v>
      </c>
      <c r="CW277">
        <v>0</v>
      </c>
      <c r="CX277">
        <f>ROUND(Y277*Source!I120,9)</f>
        <v>6.51</v>
      </c>
      <c r="CY277">
        <f>AD277</f>
        <v>0</v>
      </c>
      <c r="CZ277">
        <f>AH277</f>
        <v>0</v>
      </c>
      <c r="DA277">
        <f>AL277</f>
        <v>1</v>
      </c>
      <c r="DB277">
        <f>ROUND((ROUND(AT277*CZ277,2)*1.05),6)</f>
        <v>0</v>
      </c>
      <c r="DC277">
        <f>ROUND((ROUND(AT277*AG277,2)*1.05),6)</f>
        <v>0</v>
      </c>
      <c r="DD277" t="s">
        <v>3</v>
      </c>
      <c r="DE277" t="s">
        <v>3</v>
      </c>
      <c r="DF277">
        <f t="shared" si="73"/>
        <v>0</v>
      </c>
      <c r="DG277">
        <f t="shared" si="74"/>
        <v>0</v>
      </c>
      <c r="DH277">
        <f t="shared" si="75"/>
        <v>0</v>
      </c>
      <c r="DI277">
        <f t="shared" si="76"/>
        <v>0</v>
      </c>
      <c r="DJ277">
        <f>DI277</f>
        <v>0</v>
      </c>
      <c r="DK277">
        <v>0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">
      <c r="A278">
        <f>ROW(Source!A121)</f>
        <v>121</v>
      </c>
      <c r="B278">
        <v>90973531</v>
      </c>
      <c r="C278">
        <v>90974224</v>
      </c>
      <c r="D278">
        <v>90756819</v>
      </c>
      <c r="E278">
        <v>16101771</v>
      </c>
      <c r="F278">
        <v>1</v>
      </c>
      <c r="G278">
        <v>16101771</v>
      </c>
      <c r="H278">
        <v>1</v>
      </c>
      <c r="I278" t="s">
        <v>304</v>
      </c>
      <c r="J278" t="s">
        <v>3</v>
      </c>
      <c r="K278" t="s">
        <v>305</v>
      </c>
      <c r="L278">
        <v>1191</v>
      </c>
      <c r="N278">
        <v>1013</v>
      </c>
      <c r="O278" t="s">
        <v>306</v>
      </c>
      <c r="P278" t="s">
        <v>306</v>
      </c>
      <c r="Q278">
        <v>1</v>
      </c>
      <c r="W278">
        <v>0</v>
      </c>
      <c r="X278">
        <v>476480486</v>
      </c>
      <c r="Y278">
        <f>(AT278*1.05)</f>
        <v>1.9530000000000003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M278">
        <v>-2</v>
      </c>
      <c r="AN278">
        <v>0</v>
      </c>
      <c r="AO278">
        <v>1</v>
      </c>
      <c r="AP278">
        <v>1</v>
      </c>
      <c r="AQ278">
        <v>0</v>
      </c>
      <c r="AR278">
        <v>0</v>
      </c>
      <c r="AS278" t="s">
        <v>3</v>
      </c>
      <c r="AT278">
        <v>1.86</v>
      </c>
      <c r="AU278" t="s">
        <v>19</v>
      </c>
      <c r="AV278">
        <v>1</v>
      </c>
      <c r="AW278">
        <v>2</v>
      </c>
      <c r="AX278">
        <v>90974228</v>
      </c>
      <c r="AY278">
        <v>1</v>
      </c>
      <c r="AZ278">
        <v>0</v>
      </c>
      <c r="BA278">
        <v>264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U278">
        <f>ROUND(AT278*Source!I121*AH278*AL278,2)</f>
        <v>0</v>
      </c>
      <c r="CV278">
        <f>ROUND(Y278*Source!I121,9)</f>
        <v>7.8120000000000003</v>
      </c>
      <c r="CW278">
        <v>0</v>
      </c>
      <c r="CX278">
        <f>ROUND(Y278*Source!I121,9)</f>
        <v>7.8120000000000003</v>
      </c>
      <c r="CY278">
        <f>AD278</f>
        <v>0</v>
      </c>
      <c r="CZ278">
        <f>AH278</f>
        <v>0</v>
      </c>
      <c r="DA278">
        <f>AL278</f>
        <v>1</v>
      </c>
      <c r="DB278">
        <f>ROUND((ROUND(AT278*CZ278,2)*1.05),6)</f>
        <v>0</v>
      </c>
      <c r="DC278">
        <f>ROUND((ROUND(AT278*AG278,2)*1.05),6)</f>
        <v>0</v>
      </c>
      <c r="DD278" t="s">
        <v>3</v>
      </c>
      <c r="DE278" t="s">
        <v>3</v>
      </c>
      <c r="DF278">
        <f t="shared" si="73"/>
        <v>0</v>
      </c>
      <c r="DG278">
        <f t="shared" si="74"/>
        <v>0</v>
      </c>
      <c r="DH278">
        <f t="shared" si="75"/>
        <v>0</v>
      </c>
      <c r="DI278">
        <f t="shared" si="76"/>
        <v>0</v>
      </c>
      <c r="DJ278">
        <f>DI278</f>
        <v>0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">
      <c r="A279">
        <f>ROW(Source!A121)</f>
        <v>121</v>
      </c>
      <c r="B279">
        <v>90973531</v>
      </c>
      <c r="C279">
        <v>90974224</v>
      </c>
      <c r="D279">
        <v>90758471</v>
      </c>
      <c r="E279">
        <v>1</v>
      </c>
      <c r="F279">
        <v>1</v>
      </c>
      <c r="G279">
        <v>16101771</v>
      </c>
      <c r="H279">
        <v>2</v>
      </c>
      <c r="I279" t="s">
        <v>307</v>
      </c>
      <c r="J279" t="s">
        <v>308</v>
      </c>
      <c r="K279" t="s">
        <v>309</v>
      </c>
      <c r="L279">
        <v>1368</v>
      </c>
      <c r="N279">
        <v>1011</v>
      </c>
      <c r="O279" t="s">
        <v>197</v>
      </c>
      <c r="P279" t="s">
        <v>197</v>
      </c>
      <c r="Q279">
        <v>1</v>
      </c>
      <c r="W279">
        <v>0</v>
      </c>
      <c r="X279">
        <v>-645154768</v>
      </c>
      <c r="Y279">
        <f>(AT279*1.05)</f>
        <v>0.17850000000000002</v>
      </c>
      <c r="AA279">
        <v>0</v>
      </c>
      <c r="AB279">
        <v>21.28</v>
      </c>
      <c r="AC279">
        <v>0.32</v>
      </c>
      <c r="AD279">
        <v>0</v>
      </c>
      <c r="AE279">
        <v>0</v>
      </c>
      <c r="AF279">
        <v>21.28</v>
      </c>
      <c r="AG279">
        <v>0.32</v>
      </c>
      <c r="AH279">
        <v>0</v>
      </c>
      <c r="AI279">
        <v>1</v>
      </c>
      <c r="AJ279">
        <v>1</v>
      </c>
      <c r="AK279">
        <v>1</v>
      </c>
      <c r="AL279">
        <v>1</v>
      </c>
      <c r="AM279">
        <v>-2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</v>
      </c>
      <c r="AT279">
        <v>0.17</v>
      </c>
      <c r="AU279" t="s">
        <v>19</v>
      </c>
      <c r="AV279">
        <v>0</v>
      </c>
      <c r="AW279">
        <v>2</v>
      </c>
      <c r="AX279">
        <v>90974229</v>
      </c>
      <c r="AY279">
        <v>1</v>
      </c>
      <c r="AZ279">
        <v>0</v>
      </c>
      <c r="BA279">
        <v>265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V279">
        <v>0</v>
      </c>
      <c r="CW279">
        <f>ROUND(Y279*Source!I121*DO279,9)</f>
        <v>0</v>
      </c>
      <c r="CX279">
        <f>ROUND(Y279*Source!I121,9)</f>
        <v>0.71399999999999997</v>
      </c>
      <c r="CY279">
        <f>AB279</f>
        <v>21.28</v>
      </c>
      <c r="CZ279">
        <f>AF279</f>
        <v>21.28</v>
      </c>
      <c r="DA279">
        <f>AJ279</f>
        <v>1</v>
      </c>
      <c r="DB279">
        <f>ROUND((ROUND(AT279*CZ279,2)*1.05),6)</f>
        <v>3.8010000000000002</v>
      </c>
      <c r="DC279">
        <f>ROUND((ROUND(AT279*AG279,2)*1.05),6)</f>
        <v>5.2499999999999998E-2</v>
      </c>
      <c r="DD279" t="s">
        <v>3</v>
      </c>
      <c r="DE279" t="s">
        <v>3</v>
      </c>
      <c r="DF279">
        <f t="shared" si="73"/>
        <v>0</v>
      </c>
      <c r="DG279">
        <f t="shared" si="74"/>
        <v>15.19</v>
      </c>
      <c r="DH279">
        <f t="shared" si="75"/>
        <v>0.23</v>
      </c>
      <c r="DI279">
        <f t="shared" si="76"/>
        <v>0</v>
      </c>
      <c r="DJ279">
        <f>DG279</f>
        <v>15.19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ROW(Source!A121)</f>
        <v>121</v>
      </c>
      <c r="B280">
        <v>90973531</v>
      </c>
      <c r="C280">
        <v>90974224</v>
      </c>
      <c r="D280">
        <v>90760495</v>
      </c>
      <c r="E280">
        <v>1</v>
      </c>
      <c r="F280">
        <v>1</v>
      </c>
      <c r="G280">
        <v>16101771</v>
      </c>
      <c r="H280">
        <v>3</v>
      </c>
      <c r="I280" t="s">
        <v>310</v>
      </c>
      <c r="J280" t="s">
        <v>311</v>
      </c>
      <c r="K280" t="s">
        <v>312</v>
      </c>
      <c r="L280">
        <v>1346</v>
      </c>
      <c r="N280">
        <v>1009</v>
      </c>
      <c r="O280" t="s">
        <v>43</v>
      </c>
      <c r="P280" t="s">
        <v>43</v>
      </c>
      <c r="Q280">
        <v>1</v>
      </c>
      <c r="W280">
        <v>0</v>
      </c>
      <c r="X280">
        <v>-8545782</v>
      </c>
      <c r="Y280">
        <f>AT280</f>
        <v>0.03</v>
      </c>
      <c r="AA280">
        <v>30.5</v>
      </c>
      <c r="AB280">
        <v>0</v>
      </c>
      <c r="AC280">
        <v>0</v>
      </c>
      <c r="AD280">
        <v>0</v>
      </c>
      <c r="AE280">
        <v>30.5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M280">
        <v>-2</v>
      </c>
      <c r="AN280">
        <v>0</v>
      </c>
      <c r="AO280">
        <v>1</v>
      </c>
      <c r="AP280">
        <v>0</v>
      </c>
      <c r="AQ280">
        <v>0</v>
      </c>
      <c r="AR280">
        <v>0</v>
      </c>
      <c r="AS280" t="s">
        <v>3</v>
      </c>
      <c r="AT280">
        <v>0.03</v>
      </c>
      <c r="AU280" t="s">
        <v>3</v>
      </c>
      <c r="AV280">
        <v>0</v>
      </c>
      <c r="AW280">
        <v>2</v>
      </c>
      <c r="AX280">
        <v>90974230</v>
      </c>
      <c r="AY280">
        <v>1</v>
      </c>
      <c r="AZ280">
        <v>0</v>
      </c>
      <c r="BA280">
        <v>266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ROUND(Y280*Source!I121,9)</f>
        <v>0.12</v>
      </c>
      <c r="CY280">
        <f>AA280</f>
        <v>30.5</v>
      </c>
      <c r="CZ280">
        <f>AE280</f>
        <v>30.5</v>
      </c>
      <c r="DA280">
        <f>AI280</f>
        <v>1</v>
      </c>
      <c r="DB280">
        <f>ROUND(ROUND(AT280*CZ280,2),6)</f>
        <v>0.92</v>
      </c>
      <c r="DC280">
        <f>ROUND(ROUND(AT280*AG280,2),6)</f>
        <v>0</v>
      </c>
      <c r="DD280" t="s">
        <v>3</v>
      </c>
      <c r="DE280" t="s">
        <v>3</v>
      </c>
      <c r="DF280">
        <f t="shared" si="73"/>
        <v>3.66</v>
      </c>
      <c r="DG280">
        <f t="shared" si="74"/>
        <v>0</v>
      </c>
      <c r="DH280">
        <f t="shared" si="75"/>
        <v>0</v>
      </c>
      <c r="DI280">
        <f t="shared" si="76"/>
        <v>0</v>
      </c>
      <c r="DJ280">
        <f>DF280</f>
        <v>3.66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ROW(Source!A122)</f>
        <v>122</v>
      </c>
      <c r="B281">
        <v>90973531</v>
      </c>
      <c r="C281">
        <v>90974231</v>
      </c>
      <c r="D281">
        <v>90756819</v>
      </c>
      <c r="E281">
        <v>16101771</v>
      </c>
      <c r="F281">
        <v>1</v>
      </c>
      <c r="G281">
        <v>16101771</v>
      </c>
      <c r="H281">
        <v>1</v>
      </c>
      <c r="I281" t="s">
        <v>304</v>
      </c>
      <c r="J281" t="s">
        <v>3</v>
      </c>
      <c r="K281" t="s">
        <v>305</v>
      </c>
      <c r="L281">
        <v>1191</v>
      </c>
      <c r="N281">
        <v>1013</v>
      </c>
      <c r="O281" t="s">
        <v>306</v>
      </c>
      <c r="P281" t="s">
        <v>306</v>
      </c>
      <c r="Q281">
        <v>1</v>
      </c>
      <c r="W281">
        <v>0</v>
      </c>
      <c r="X281">
        <v>476480486</v>
      </c>
      <c r="Y281">
        <f>(AT281*1.05)</f>
        <v>1.9530000000000003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</v>
      </c>
      <c r="AJ281">
        <v>1</v>
      </c>
      <c r="AK281">
        <v>1</v>
      </c>
      <c r="AL281">
        <v>1</v>
      </c>
      <c r="AM281">
        <v>-2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</v>
      </c>
      <c r="AT281">
        <v>1.86</v>
      </c>
      <c r="AU281" t="s">
        <v>19</v>
      </c>
      <c r="AV281">
        <v>1</v>
      </c>
      <c r="AW281">
        <v>2</v>
      </c>
      <c r="AX281">
        <v>90974236</v>
      </c>
      <c r="AY281">
        <v>1</v>
      </c>
      <c r="AZ281">
        <v>0</v>
      </c>
      <c r="BA281">
        <v>267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U281">
        <f>ROUND(AT281*Source!I122*AH281*AL281,2)</f>
        <v>0</v>
      </c>
      <c r="CV281">
        <f>ROUND(Y281*Source!I122,9)</f>
        <v>1.9530000000000001</v>
      </c>
      <c r="CW281">
        <v>0</v>
      </c>
      <c r="CX281">
        <f>ROUND(Y281*Source!I122,9)</f>
        <v>1.9530000000000001</v>
      </c>
      <c r="CY281">
        <f>AD281</f>
        <v>0</v>
      </c>
      <c r="CZ281">
        <f>AH281</f>
        <v>0</v>
      </c>
      <c r="DA281">
        <f>AL281</f>
        <v>1</v>
      </c>
      <c r="DB281">
        <f>ROUND((ROUND(AT281*CZ281,2)*1.05),6)</f>
        <v>0</v>
      </c>
      <c r="DC281">
        <f>ROUND((ROUND(AT281*AG281,2)*1.05),6)</f>
        <v>0</v>
      </c>
      <c r="DD281" t="s">
        <v>3</v>
      </c>
      <c r="DE281" t="s">
        <v>3</v>
      </c>
      <c r="DF281">
        <f t="shared" si="73"/>
        <v>0</v>
      </c>
      <c r="DG281">
        <f t="shared" si="74"/>
        <v>0</v>
      </c>
      <c r="DH281">
        <f t="shared" si="75"/>
        <v>0</v>
      </c>
      <c r="DI281">
        <f t="shared" si="76"/>
        <v>0</v>
      </c>
      <c r="DJ281">
        <f>DI281</f>
        <v>0</v>
      </c>
      <c r="DK281">
        <v>0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ROW(Source!A122)</f>
        <v>122</v>
      </c>
      <c r="B282">
        <v>90973531</v>
      </c>
      <c r="C282">
        <v>90974231</v>
      </c>
      <c r="D282">
        <v>90758471</v>
      </c>
      <c r="E282">
        <v>1</v>
      </c>
      <c r="F282">
        <v>1</v>
      </c>
      <c r="G282">
        <v>16101771</v>
      </c>
      <c r="H282">
        <v>2</v>
      </c>
      <c r="I282" t="s">
        <v>307</v>
      </c>
      <c r="J282" t="s">
        <v>308</v>
      </c>
      <c r="K282" t="s">
        <v>309</v>
      </c>
      <c r="L282">
        <v>1368</v>
      </c>
      <c r="N282">
        <v>1011</v>
      </c>
      <c r="O282" t="s">
        <v>197</v>
      </c>
      <c r="P282" t="s">
        <v>197</v>
      </c>
      <c r="Q282">
        <v>1</v>
      </c>
      <c r="W282">
        <v>0</v>
      </c>
      <c r="X282">
        <v>-645154768</v>
      </c>
      <c r="Y282">
        <f>(AT282*1.05)</f>
        <v>0.17850000000000002</v>
      </c>
      <c r="AA282">
        <v>0</v>
      </c>
      <c r="AB282">
        <v>21.28</v>
      </c>
      <c r="AC282">
        <v>0.32</v>
      </c>
      <c r="AD282">
        <v>0</v>
      </c>
      <c r="AE282">
        <v>0</v>
      </c>
      <c r="AF282">
        <v>21.28</v>
      </c>
      <c r="AG282">
        <v>0.32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-2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</v>
      </c>
      <c r="AT282">
        <v>0.17</v>
      </c>
      <c r="AU282" t="s">
        <v>19</v>
      </c>
      <c r="AV282">
        <v>0</v>
      </c>
      <c r="AW282">
        <v>2</v>
      </c>
      <c r="AX282">
        <v>90974237</v>
      </c>
      <c r="AY282">
        <v>1</v>
      </c>
      <c r="AZ282">
        <v>0</v>
      </c>
      <c r="BA282">
        <v>268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f>ROUND(Y282*Source!I122*DO282,9)</f>
        <v>0</v>
      </c>
      <c r="CX282">
        <f>ROUND(Y282*Source!I122,9)</f>
        <v>0.17849999999999999</v>
      </c>
      <c r="CY282">
        <f>AB282</f>
        <v>21.28</v>
      </c>
      <c r="CZ282">
        <f>AF282</f>
        <v>21.28</v>
      </c>
      <c r="DA282">
        <f>AJ282</f>
        <v>1</v>
      </c>
      <c r="DB282">
        <f>ROUND((ROUND(AT282*CZ282,2)*1.05),6)</f>
        <v>3.8010000000000002</v>
      </c>
      <c r="DC282">
        <f>ROUND((ROUND(AT282*AG282,2)*1.05),6)</f>
        <v>5.2499999999999998E-2</v>
      </c>
      <c r="DD282" t="s">
        <v>3</v>
      </c>
      <c r="DE282" t="s">
        <v>3</v>
      </c>
      <c r="DF282">
        <f t="shared" si="73"/>
        <v>0</v>
      </c>
      <c r="DG282">
        <f t="shared" si="74"/>
        <v>3.8</v>
      </c>
      <c r="DH282">
        <f t="shared" si="75"/>
        <v>0.06</v>
      </c>
      <c r="DI282">
        <f t="shared" si="76"/>
        <v>0</v>
      </c>
      <c r="DJ282">
        <f>DG282</f>
        <v>3.8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ROW(Source!A122)</f>
        <v>122</v>
      </c>
      <c r="B283">
        <v>90973531</v>
      </c>
      <c r="C283">
        <v>90974231</v>
      </c>
      <c r="D283">
        <v>90760495</v>
      </c>
      <c r="E283">
        <v>1</v>
      </c>
      <c r="F283">
        <v>1</v>
      </c>
      <c r="G283">
        <v>16101771</v>
      </c>
      <c r="H283">
        <v>3</v>
      </c>
      <c r="I283" t="s">
        <v>310</v>
      </c>
      <c r="J283" t="s">
        <v>311</v>
      </c>
      <c r="K283" t="s">
        <v>312</v>
      </c>
      <c r="L283">
        <v>1346</v>
      </c>
      <c r="N283">
        <v>1009</v>
      </c>
      <c r="O283" t="s">
        <v>43</v>
      </c>
      <c r="P283" t="s">
        <v>43</v>
      </c>
      <c r="Q283">
        <v>1</v>
      </c>
      <c r="W283">
        <v>0</v>
      </c>
      <c r="X283">
        <v>-8545782</v>
      </c>
      <c r="Y283">
        <f>AT283</f>
        <v>0.03</v>
      </c>
      <c r="AA283">
        <v>30.5</v>
      </c>
      <c r="AB283">
        <v>0</v>
      </c>
      <c r="AC283">
        <v>0</v>
      </c>
      <c r="AD283">
        <v>0</v>
      </c>
      <c r="AE283">
        <v>30.5</v>
      </c>
      <c r="AF283">
        <v>0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1</v>
      </c>
      <c r="AP283">
        <v>0</v>
      </c>
      <c r="AQ283">
        <v>0</v>
      </c>
      <c r="AR283">
        <v>0</v>
      </c>
      <c r="AS283" t="s">
        <v>3</v>
      </c>
      <c r="AT283">
        <v>0.03</v>
      </c>
      <c r="AU283" t="s">
        <v>3</v>
      </c>
      <c r="AV283">
        <v>0</v>
      </c>
      <c r="AW283">
        <v>2</v>
      </c>
      <c r="AX283">
        <v>90974238</v>
      </c>
      <c r="AY283">
        <v>1</v>
      </c>
      <c r="AZ283">
        <v>0</v>
      </c>
      <c r="BA283">
        <v>269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V283">
        <v>0</v>
      </c>
      <c r="CW283">
        <v>0</v>
      </c>
      <c r="CX283">
        <f>ROUND(Y283*Source!I122,9)</f>
        <v>0.03</v>
      </c>
      <c r="CY283">
        <f>AA283</f>
        <v>30.5</v>
      </c>
      <c r="CZ283">
        <f>AE283</f>
        <v>30.5</v>
      </c>
      <c r="DA283">
        <f>AI283</f>
        <v>1</v>
      </c>
      <c r="DB283">
        <f>ROUND(ROUND(AT283*CZ283,2),6)</f>
        <v>0.92</v>
      </c>
      <c r="DC283">
        <f>ROUND(ROUND(AT283*AG283,2),6)</f>
        <v>0</v>
      </c>
      <c r="DD283" t="s">
        <v>3</v>
      </c>
      <c r="DE283" t="s">
        <v>3</v>
      </c>
      <c r="DF283">
        <f t="shared" si="73"/>
        <v>0.92</v>
      </c>
      <c r="DG283">
        <f t="shared" si="74"/>
        <v>0</v>
      </c>
      <c r="DH283">
        <f t="shared" si="75"/>
        <v>0</v>
      </c>
      <c r="DI283">
        <f t="shared" si="76"/>
        <v>0</v>
      </c>
      <c r="DJ283">
        <f>DF283</f>
        <v>0.92</v>
      </c>
      <c r="DK283">
        <v>0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ROW(Source!A122)</f>
        <v>122</v>
      </c>
      <c r="B284">
        <v>90973531</v>
      </c>
      <c r="C284">
        <v>90974231</v>
      </c>
      <c r="D284">
        <v>0</v>
      </c>
      <c r="E284">
        <v>16101771</v>
      </c>
      <c r="F284">
        <v>1</v>
      </c>
      <c r="G284">
        <v>16101771</v>
      </c>
      <c r="H284">
        <v>3</v>
      </c>
      <c r="I284" t="s">
        <v>120</v>
      </c>
      <c r="J284" t="s">
        <v>3</v>
      </c>
      <c r="K284" t="s">
        <v>121</v>
      </c>
      <c r="L284">
        <v>1371</v>
      </c>
      <c r="N284">
        <v>1013</v>
      </c>
      <c r="O284" t="s">
        <v>57</v>
      </c>
      <c r="P284" t="s">
        <v>57</v>
      </c>
      <c r="Q284">
        <v>1</v>
      </c>
      <c r="W284">
        <v>0</v>
      </c>
      <c r="X284">
        <v>-1742523515</v>
      </c>
      <c r="Y284">
        <f>AT284</f>
        <v>1</v>
      </c>
      <c r="AA284">
        <v>1663.77</v>
      </c>
      <c r="AB284">
        <v>0</v>
      </c>
      <c r="AC284">
        <v>0</v>
      </c>
      <c r="AD284">
        <v>0</v>
      </c>
      <c r="AE284">
        <v>1663.77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 t="s">
        <v>3</v>
      </c>
      <c r="AT284">
        <v>1</v>
      </c>
      <c r="AU284" t="s">
        <v>3</v>
      </c>
      <c r="AV284">
        <v>0</v>
      </c>
      <c r="AW284">
        <v>1</v>
      </c>
      <c r="AX284">
        <v>-1</v>
      </c>
      <c r="AY284">
        <v>0</v>
      </c>
      <c r="AZ284">
        <v>0</v>
      </c>
      <c r="BA284" t="s">
        <v>3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ROUND(Y284*Source!I122,9)</f>
        <v>1</v>
      </c>
      <c r="CY284">
        <f>AA284</f>
        <v>1663.77</v>
      </c>
      <c r="CZ284">
        <f>AE284</f>
        <v>1663.77</v>
      </c>
      <c r="DA284">
        <f>AI284</f>
        <v>1</v>
      </c>
      <c r="DB284">
        <f>ROUND(ROUND(AT284*CZ284,2),6)</f>
        <v>1663.77</v>
      </c>
      <c r="DC284">
        <f>ROUND(ROUND(AT284*AG284,2),6)</f>
        <v>0</v>
      </c>
      <c r="DD284" t="s">
        <v>3</v>
      </c>
      <c r="DE284" t="s">
        <v>3</v>
      </c>
      <c r="DF284">
        <f t="shared" si="73"/>
        <v>1663.77</v>
      </c>
      <c r="DG284">
        <f t="shared" si="74"/>
        <v>0</v>
      </c>
      <c r="DH284">
        <f t="shared" si="75"/>
        <v>0</v>
      </c>
      <c r="DI284">
        <f t="shared" si="76"/>
        <v>0</v>
      </c>
      <c r="DJ284">
        <f>DF284</f>
        <v>1663.77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ROW(Source!A124)</f>
        <v>124</v>
      </c>
      <c r="B285">
        <v>90973531</v>
      </c>
      <c r="C285">
        <v>90974240</v>
      </c>
      <c r="D285">
        <v>90756819</v>
      </c>
      <c r="E285">
        <v>16101771</v>
      </c>
      <c r="F285">
        <v>1</v>
      </c>
      <c r="G285">
        <v>16101771</v>
      </c>
      <c r="H285">
        <v>1</v>
      </c>
      <c r="I285" t="s">
        <v>304</v>
      </c>
      <c r="J285" t="s">
        <v>3</v>
      </c>
      <c r="K285" t="s">
        <v>305</v>
      </c>
      <c r="L285">
        <v>1191</v>
      </c>
      <c r="N285">
        <v>1013</v>
      </c>
      <c r="O285" t="s">
        <v>306</v>
      </c>
      <c r="P285" t="s">
        <v>306</v>
      </c>
      <c r="Q285">
        <v>1</v>
      </c>
      <c r="W285">
        <v>0</v>
      </c>
      <c r="X285">
        <v>476480486</v>
      </c>
      <c r="Y285">
        <f>(AT285*1.05)</f>
        <v>1.6380000000000001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-2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3</v>
      </c>
      <c r="AT285">
        <v>1.56</v>
      </c>
      <c r="AU285" t="s">
        <v>19</v>
      </c>
      <c r="AV285">
        <v>1</v>
      </c>
      <c r="AW285">
        <v>2</v>
      </c>
      <c r="AX285">
        <v>90974244</v>
      </c>
      <c r="AY285">
        <v>1</v>
      </c>
      <c r="AZ285">
        <v>0</v>
      </c>
      <c r="BA285">
        <v>270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U285">
        <f>ROUND(AT285*Source!I124*AH285*AL285,2)</f>
        <v>0</v>
      </c>
      <c r="CV285">
        <f>ROUND(Y285*Source!I124,9)</f>
        <v>1.6379999999999999</v>
      </c>
      <c r="CW285">
        <v>0</v>
      </c>
      <c r="CX285">
        <f>ROUND(Y285*Source!I124,9)</f>
        <v>1.6379999999999999</v>
      </c>
      <c r="CY285">
        <f>AD285</f>
        <v>0</v>
      </c>
      <c r="CZ285">
        <f>AH285</f>
        <v>0</v>
      </c>
      <c r="DA285">
        <f>AL285</f>
        <v>1</v>
      </c>
      <c r="DB285">
        <f>ROUND((ROUND(AT285*CZ285,2)*1.05),6)</f>
        <v>0</v>
      </c>
      <c r="DC285">
        <f>ROUND((ROUND(AT285*AG285,2)*1.05),6)</f>
        <v>0</v>
      </c>
      <c r="DD285" t="s">
        <v>3</v>
      </c>
      <c r="DE285" t="s">
        <v>3</v>
      </c>
      <c r="DF285">
        <f t="shared" si="73"/>
        <v>0</v>
      </c>
      <c r="DG285">
        <f t="shared" si="74"/>
        <v>0</v>
      </c>
      <c r="DH285">
        <f t="shared" si="75"/>
        <v>0</v>
      </c>
      <c r="DI285">
        <f t="shared" si="76"/>
        <v>0</v>
      </c>
      <c r="DJ285">
        <f>DI285</f>
        <v>0</v>
      </c>
      <c r="DK285">
        <v>0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">
      <c r="A286">
        <f>ROW(Source!A124)</f>
        <v>124</v>
      </c>
      <c r="B286">
        <v>90973531</v>
      </c>
      <c r="C286">
        <v>90974240</v>
      </c>
      <c r="D286">
        <v>90758280</v>
      </c>
      <c r="E286">
        <v>1</v>
      </c>
      <c r="F286">
        <v>1</v>
      </c>
      <c r="G286">
        <v>16101771</v>
      </c>
      <c r="H286">
        <v>2</v>
      </c>
      <c r="I286" t="s">
        <v>421</v>
      </c>
      <c r="J286" t="s">
        <v>422</v>
      </c>
      <c r="K286" t="s">
        <v>423</v>
      </c>
      <c r="L286">
        <v>1368</v>
      </c>
      <c r="N286">
        <v>1011</v>
      </c>
      <c r="O286" t="s">
        <v>197</v>
      </c>
      <c r="P286" t="s">
        <v>197</v>
      </c>
      <c r="Q286">
        <v>1</v>
      </c>
      <c r="W286">
        <v>0</v>
      </c>
      <c r="X286">
        <v>-1931790398</v>
      </c>
      <c r="Y286">
        <f>(AT286*1.05)</f>
        <v>3.15E-2</v>
      </c>
      <c r="AA286">
        <v>0</v>
      </c>
      <c r="AB286">
        <v>59.97</v>
      </c>
      <c r="AC286">
        <v>0.85</v>
      </c>
      <c r="AD286">
        <v>0</v>
      </c>
      <c r="AE286">
        <v>0</v>
      </c>
      <c r="AF286">
        <v>59.97</v>
      </c>
      <c r="AG286">
        <v>0.85</v>
      </c>
      <c r="AH286">
        <v>0</v>
      </c>
      <c r="AI286">
        <v>1</v>
      </c>
      <c r="AJ286">
        <v>1</v>
      </c>
      <c r="AK286">
        <v>1</v>
      </c>
      <c r="AL286">
        <v>1</v>
      </c>
      <c r="AM286">
        <v>-2</v>
      </c>
      <c r="AN286">
        <v>0</v>
      </c>
      <c r="AO286">
        <v>1</v>
      </c>
      <c r="AP286">
        <v>1</v>
      </c>
      <c r="AQ286">
        <v>0</v>
      </c>
      <c r="AR286">
        <v>0</v>
      </c>
      <c r="AS286" t="s">
        <v>3</v>
      </c>
      <c r="AT286">
        <v>0.03</v>
      </c>
      <c r="AU286" t="s">
        <v>19</v>
      </c>
      <c r="AV286">
        <v>0</v>
      </c>
      <c r="AW286">
        <v>2</v>
      </c>
      <c r="AX286">
        <v>90974245</v>
      </c>
      <c r="AY286">
        <v>1</v>
      </c>
      <c r="AZ286">
        <v>0</v>
      </c>
      <c r="BA286">
        <v>271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V286">
        <v>0</v>
      </c>
      <c r="CW286">
        <f>ROUND(Y286*Source!I124*DO286,9)</f>
        <v>0</v>
      </c>
      <c r="CX286">
        <f>ROUND(Y286*Source!I124,9)</f>
        <v>3.15E-2</v>
      </c>
      <c r="CY286">
        <f>AB286</f>
        <v>59.97</v>
      </c>
      <c r="CZ286">
        <f>AF286</f>
        <v>59.97</v>
      </c>
      <c r="DA286">
        <f>AJ286</f>
        <v>1</v>
      </c>
      <c r="DB286">
        <f>ROUND((ROUND(AT286*CZ286,2)*1.05),6)</f>
        <v>1.89</v>
      </c>
      <c r="DC286">
        <f>ROUND((ROUND(AT286*AG286,2)*1.05),6)</f>
        <v>3.15E-2</v>
      </c>
      <c r="DD286" t="s">
        <v>3</v>
      </c>
      <c r="DE286" t="s">
        <v>3</v>
      </c>
      <c r="DF286">
        <f t="shared" si="73"/>
        <v>0</v>
      </c>
      <c r="DG286">
        <f t="shared" si="74"/>
        <v>1.89</v>
      </c>
      <c r="DH286">
        <f t="shared" si="75"/>
        <v>0.03</v>
      </c>
      <c r="DI286">
        <f t="shared" si="76"/>
        <v>0</v>
      </c>
      <c r="DJ286">
        <f>DG286</f>
        <v>1.89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">
      <c r="A287">
        <f>ROW(Source!A124)</f>
        <v>124</v>
      </c>
      <c r="B287">
        <v>90973531</v>
      </c>
      <c r="C287">
        <v>90974240</v>
      </c>
      <c r="D287">
        <v>90760495</v>
      </c>
      <c r="E287">
        <v>1</v>
      </c>
      <c r="F287">
        <v>1</v>
      </c>
      <c r="G287">
        <v>16101771</v>
      </c>
      <c r="H287">
        <v>3</v>
      </c>
      <c r="I287" t="s">
        <v>310</v>
      </c>
      <c r="J287" t="s">
        <v>311</v>
      </c>
      <c r="K287" t="s">
        <v>312</v>
      </c>
      <c r="L287">
        <v>1346</v>
      </c>
      <c r="N287">
        <v>1009</v>
      </c>
      <c r="O287" t="s">
        <v>43</v>
      </c>
      <c r="P287" t="s">
        <v>43</v>
      </c>
      <c r="Q287">
        <v>1</v>
      </c>
      <c r="W287">
        <v>0</v>
      </c>
      <c r="X287">
        <v>-8545782</v>
      </c>
      <c r="Y287">
        <f>AT287</f>
        <v>0.02</v>
      </c>
      <c r="AA287">
        <v>30.5</v>
      </c>
      <c r="AB287">
        <v>0</v>
      </c>
      <c r="AC287">
        <v>0</v>
      </c>
      <c r="AD287">
        <v>0</v>
      </c>
      <c r="AE287">
        <v>30.5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M287">
        <v>-2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</v>
      </c>
      <c r="AT287">
        <v>0.02</v>
      </c>
      <c r="AU287" t="s">
        <v>3</v>
      </c>
      <c r="AV287">
        <v>0</v>
      </c>
      <c r="AW287">
        <v>2</v>
      </c>
      <c r="AX287">
        <v>90974246</v>
      </c>
      <c r="AY287">
        <v>1</v>
      </c>
      <c r="AZ287">
        <v>0</v>
      </c>
      <c r="BA287">
        <v>272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V287">
        <v>0</v>
      </c>
      <c r="CW287">
        <v>0</v>
      </c>
      <c r="CX287">
        <f>ROUND(Y287*Source!I124,9)</f>
        <v>0.02</v>
      </c>
      <c r="CY287">
        <f>AA287</f>
        <v>30.5</v>
      </c>
      <c r="CZ287">
        <f>AE287</f>
        <v>30.5</v>
      </c>
      <c r="DA287">
        <f>AI287</f>
        <v>1</v>
      </c>
      <c r="DB287">
        <f>ROUND(ROUND(AT287*CZ287,2),6)</f>
        <v>0.61</v>
      </c>
      <c r="DC287">
        <f>ROUND(ROUND(AT287*AG287,2),6)</f>
        <v>0</v>
      </c>
      <c r="DD287" t="s">
        <v>3</v>
      </c>
      <c r="DE287" t="s">
        <v>3</v>
      </c>
      <c r="DF287">
        <f t="shared" si="73"/>
        <v>0.61</v>
      </c>
      <c r="DG287">
        <f t="shared" si="74"/>
        <v>0</v>
      </c>
      <c r="DH287">
        <f t="shared" si="75"/>
        <v>0</v>
      </c>
      <c r="DI287">
        <f t="shared" si="76"/>
        <v>0</v>
      </c>
      <c r="DJ287">
        <f>DF287</f>
        <v>0.61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ROW(Source!A125)</f>
        <v>125</v>
      </c>
      <c r="B288">
        <v>90973531</v>
      </c>
      <c r="C288">
        <v>90974247</v>
      </c>
      <c r="D288">
        <v>90756819</v>
      </c>
      <c r="E288">
        <v>16101771</v>
      </c>
      <c r="F288">
        <v>1</v>
      </c>
      <c r="G288">
        <v>16101771</v>
      </c>
      <c r="H288">
        <v>1</v>
      </c>
      <c r="I288" t="s">
        <v>304</v>
      </c>
      <c r="J288" t="s">
        <v>3</v>
      </c>
      <c r="K288" t="s">
        <v>305</v>
      </c>
      <c r="L288">
        <v>1191</v>
      </c>
      <c r="N288">
        <v>1013</v>
      </c>
      <c r="O288" t="s">
        <v>306</v>
      </c>
      <c r="P288" t="s">
        <v>306</v>
      </c>
      <c r="Q288">
        <v>1</v>
      </c>
      <c r="W288">
        <v>0</v>
      </c>
      <c r="X288">
        <v>476480486</v>
      </c>
      <c r="Y288">
        <f>(AT288*1.05)</f>
        <v>0.96600000000000008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M288">
        <v>-2</v>
      </c>
      <c r="AN288">
        <v>0</v>
      </c>
      <c r="AO288">
        <v>1</v>
      </c>
      <c r="AP288">
        <v>1</v>
      </c>
      <c r="AQ288">
        <v>0</v>
      </c>
      <c r="AR288">
        <v>0</v>
      </c>
      <c r="AS288" t="s">
        <v>3</v>
      </c>
      <c r="AT288">
        <v>0.92</v>
      </c>
      <c r="AU288" t="s">
        <v>19</v>
      </c>
      <c r="AV288">
        <v>1</v>
      </c>
      <c r="AW288">
        <v>2</v>
      </c>
      <c r="AX288">
        <v>90974250</v>
      </c>
      <c r="AY288">
        <v>1</v>
      </c>
      <c r="AZ288">
        <v>0</v>
      </c>
      <c r="BA288">
        <v>273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U288">
        <f>ROUND(AT288*Source!I125*AH288*AL288,2)</f>
        <v>0</v>
      </c>
      <c r="CV288">
        <f>ROUND(Y288*Source!I125,9)</f>
        <v>0.96599999999999997</v>
      </c>
      <c r="CW288">
        <v>0</v>
      </c>
      <c r="CX288">
        <f>ROUND(Y288*Source!I125,9)</f>
        <v>0.96599999999999997</v>
      </c>
      <c r="CY288">
        <f>AD288</f>
        <v>0</v>
      </c>
      <c r="CZ288">
        <f>AH288</f>
        <v>0</v>
      </c>
      <c r="DA288">
        <f>AL288</f>
        <v>1</v>
      </c>
      <c r="DB288">
        <f>ROUND((ROUND(AT288*CZ288,2)*1.05),6)</f>
        <v>0</v>
      </c>
      <c r="DC288">
        <f>ROUND((ROUND(AT288*AG288,2)*1.05),6)</f>
        <v>0</v>
      </c>
      <c r="DD288" t="s">
        <v>3</v>
      </c>
      <c r="DE288" t="s">
        <v>3</v>
      </c>
      <c r="DF288">
        <f t="shared" si="73"/>
        <v>0</v>
      </c>
      <c r="DG288">
        <f t="shared" si="74"/>
        <v>0</v>
      </c>
      <c r="DH288">
        <f t="shared" si="75"/>
        <v>0</v>
      </c>
      <c r="DI288">
        <f t="shared" si="76"/>
        <v>0</v>
      </c>
      <c r="DJ288">
        <f>DI288</f>
        <v>0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ROW(Source!A125)</f>
        <v>125</v>
      </c>
      <c r="B289">
        <v>90973531</v>
      </c>
      <c r="C289">
        <v>90974247</v>
      </c>
      <c r="D289">
        <v>90760495</v>
      </c>
      <c r="E289">
        <v>1</v>
      </c>
      <c r="F289">
        <v>1</v>
      </c>
      <c r="G289">
        <v>16101771</v>
      </c>
      <c r="H289">
        <v>3</v>
      </c>
      <c r="I289" t="s">
        <v>310</v>
      </c>
      <c r="J289" t="s">
        <v>311</v>
      </c>
      <c r="K289" t="s">
        <v>312</v>
      </c>
      <c r="L289">
        <v>1346</v>
      </c>
      <c r="N289">
        <v>1009</v>
      </c>
      <c r="O289" t="s">
        <v>43</v>
      </c>
      <c r="P289" t="s">
        <v>43</v>
      </c>
      <c r="Q289">
        <v>1</v>
      </c>
      <c r="W289">
        <v>0</v>
      </c>
      <c r="X289">
        <v>-8545782</v>
      </c>
      <c r="Y289">
        <f>AT289</f>
        <v>0.02</v>
      </c>
      <c r="AA289">
        <v>30.5</v>
      </c>
      <c r="AB289">
        <v>0</v>
      </c>
      <c r="AC289">
        <v>0</v>
      </c>
      <c r="AD289">
        <v>0</v>
      </c>
      <c r="AE289">
        <v>30.5</v>
      </c>
      <c r="AF289">
        <v>0</v>
      </c>
      <c r="AG289">
        <v>0</v>
      </c>
      <c r="AH289">
        <v>0</v>
      </c>
      <c r="AI289">
        <v>1</v>
      </c>
      <c r="AJ289">
        <v>1</v>
      </c>
      <c r="AK289">
        <v>1</v>
      </c>
      <c r="AL289">
        <v>1</v>
      </c>
      <c r="AM289">
        <v>-2</v>
      </c>
      <c r="AN289">
        <v>0</v>
      </c>
      <c r="AO289">
        <v>1</v>
      </c>
      <c r="AP289">
        <v>0</v>
      </c>
      <c r="AQ289">
        <v>0</v>
      </c>
      <c r="AR289">
        <v>0</v>
      </c>
      <c r="AS289" t="s">
        <v>3</v>
      </c>
      <c r="AT289">
        <v>0.02</v>
      </c>
      <c r="AU289" t="s">
        <v>3</v>
      </c>
      <c r="AV289">
        <v>0</v>
      </c>
      <c r="AW289">
        <v>2</v>
      </c>
      <c r="AX289">
        <v>90974251</v>
      </c>
      <c r="AY289">
        <v>1</v>
      </c>
      <c r="AZ289">
        <v>0</v>
      </c>
      <c r="BA289">
        <v>274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V289">
        <v>0</v>
      </c>
      <c r="CW289">
        <v>0</v>
      </c>
      <c r="CX289">
        <f>ROUND(Y289*Source!I125,9)</f>
        <v>0.02</v>
      </c>
      <c r="CY289">
        <f>AA289</f>
        <v>30.5</v>
      </c>
      <c r="CZ289">
        <f>AE289</f>
        <v>30.5</v>
      </c>
      <c r="DA289">
        <f>AI289</f>
        <v>1</v>
      </c>
      <c r="DB289">
        <f>ROUND(ROUND(AT289*CZ289,2),6)</f>
        <v>0.61</v>
      </c>
      <c r="DC289">
        <f>ROUND(ROUND(AT289*AG289,2),6)</f>
        <v>0</v>
      </c>
      <c r="DD289" t="s">
        <v>3</v>
      </c>
      <c r="DE289" t="s">
        <v>3</v>
      </c>
      <c r="DF289">
        <f t="shared" si="73"/>
        <v>0.61</v>
      </c>
      <c r="DG289">
        <f t="shared" si="74"/>
        <v>0</v>
      </c>
      <c r="DH289">
        <f t="shared" si="75"/>
        <v>0</v>
      </c>
      <c r="DI289">
        <f t="shared" si="76"/>
        <v>0</v>
      </c>
      <c r="DJ289">
        <f>DF289</f>
        <v>0.61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ROW(Source!A126)</f>
        <v>126</v>
      </c>
      <c r="B290">
        <v>90973531</v>
      </c>
      <c r="C290">
        <v>90974252</v>
      </c>
      <c r="D290">
        <v>90756819</v>
      </c>
      <c r="E290">
        <v>16101771</v>
      </c>
      <c r="F290">
        <v>1</v>
      </c>
      <c r="G290">
        <v>16101771</v>
      </c>
      <c r="H290">
        <v>1</v>
      </c>
      <c r="I290" t="s">
        <v>304</v>
      </c>
      <c r="J290" t="s">
        <v>3</v>
      </c>
      <c r="K290" t="s">
        <v>305</v>
      </c>
      <c r="L290">
        <v>1191</v>
      </c>
      <c r="N290">
        <v>1013</v>
      </c>
      <c r="O290" t="s">
        <v>306</v>
      </c>
      <c r="P290" t="s">
        <v>306</v>
      </c>
      <c r="Q290">
        <v>1</v>
      </c>
      <c r="W290">
        <v>0</v>
      </c>
      <c r="X290">
        <v>476480486</v>
      </c>
      <c r="Y290">
        <f>(AT290*1.05)</f>
        <v>0.96600000000000008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-2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0.92</v>
      </c>
      <c r="AU290" t="s">
        <v>19</v>
      </c>
      <c r="AV290">
        <v>1</v>
      </c>
      <c r="AW290">
        <v>2</v>
      </c>
      <c r="AX290">
        <v>90974255</v>
      </c>
      <c r="AY290">
        <v>1</v>
      </c>
      <c r="AZ290">
        <v>0</v>
      </c>
      <c r="BA290">
        <v>275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U290">
        <f>ROUND(AT290*Source!I126*AH290*AL290,2)</f>
        <v>0</v>
      </c>
      <c r="CV290">
        <f>ROUND(Y290*Source!I126,9)</f>
        <v>8.6940000000000008</v>
      </c>
      <c r="CW290">
        <v>0</v>
      </c>
      <c r="CX290">
        <f>ROUND(Y290*Source!I126,9)</f>
        <v>8.6940000000000008</v>
      </c>
      <c r="CY290">
        <f>AD290</f>
        <v>0</v>
      </c>
      <c r="CZ290">
        <f>AH290</f>
        <v>0</v>
      </c>
      <c r="DA290">
        <f>AL290</f>
        <v>1</v>
      </c>
      <c r="DB290">
        <f>ROUND((ROUND(AT290*CZ290,2)*1.05),6)</f>
        <v>0</v>
      </c>
      <c r="DC290">
        <f>ROUND((ROUND(AT290*AG290,2)*1.05),6)</f>
        <v>0</v>
      </c>
      <c r="DD290" t="s">
        <v>3</v>
      </c>
      <c r="DE290" t="s">
        <v>3</v>
      </c>
      <c r="DF290">
        <f t="shared" si="73"/>
        <v>0</v>
      </c>
      <c r="DG290">
        <f t="shared" si="74"/>
        <v>0</v>
      </c>
      <c r="DH290">
        <f t="shared" si="75"/>
        <v>0</v>
      </c>
      <c r="DI290">
        <f t="shared" si="76"/>
        <v>0</v>
      </c>
      <c r="DJ290">
        <f>DI290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ROW(Source!A126)</f>
        <v>126</v>
      </c>
      <c r="B291">
        <v>90973531</v>
      </c>
      <c r="C291">
        <v>90974252</v>
      </c>
      <c r="D291">
        <v>90760495</v>
      </c>
      <c r="E291">
        <v>1</v>
      </c>
      <c r="F291">
        <v>1</v>
      </c>
      <c r="G291">
        <v>16101771</v>
      </c>
      <c r="H291">
        <v>3</v>
      </c>
      <c r="I291" t="s">
        <v>310</v>
      </c>
      <c r="J291" t="s">
        <v>311</v>
      </c>
      <c r="K291" t="s">
        <v>312</v>
      </c>
      <c r="L291">
        <v>1346</v>
      </c>
      <c r="N291">
        <v>1009</v>
      </c>
      <c r="O291" t="s">
        <v>43</v>
      </c>
      <c r="P291" t="s">
        <v>43</v>
      </c>
      <c r="Q291">
        <v>1</v>
      </c>
      <c r="W291">
        <v>0</v>
      </c>
      <c r="X291">
        <v>-8545782</v>
      </c>
      <c r="Y291">
        <f>AT291</f>
        <v>0.02</v>
      </c>
      <c r="AA291">
        <v>30.5</v>
      </c>
      <c r="AB291">
        <v>0</v>
      </c>
      <c r="AC291">
        <v>0</v>
      </c>
      <c r="AD291">
        <v>0</v>
      </c>
      <c r="AE291">
        <v>30.5</v>
      </c>
      <c r="AF291">
        <v>0</v>
      </c>
      <c r="AG291">
        <v>0</v>
      </c>
      <c r="AH291">
        <v>0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1</v>
      </c>
      <c r="AP291">
        <v>0</v>
      </c>
      <c r="AQ291">
        <v>0</v>
      </c>
      <c r="AR291">
        <v>0</v>
      </c>
      <c r="AS291" t="s">
        <v>3</v>
      </c>
      <c r="AT291">
        <v>0.02</v>
      </c>
      <c r="AU291" t="s">
        <v>3</v>
      </c>
      <c r="AV291">
        <v>0</v>
      </c>
      <c r="AW291">
        <v>2</v>
      </c>
      <c r="AX291">
        <v>90974256</v>
      </c>
      <c r="AY291">
        <v>1</v>
      </c>
      <c r="AZ291">
        <v>0</v>
      </c>
      <c r="BA291">
        <v>276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V291">
        <v>0</v>
      </c>
      <c r="CW291">
        <v>0</v>
      </c>
      <c r="CX291">
        <f>ROUND(Y291*Source!I126,9)</f>
        <v>0.18</v>
      </c>
      <c r="CY291">
        <f>AA291</f>
        <v>30.5</v>
      </c>
      <c r="CZ291">
        <f>AE291</f>
        <v>30.5</v>
      </c>
      <c r="DA291">
        <f>AI291</f>
        <v>1</v>
      </c>
      <c r="DB291">
        <f>ROUND(ROUND(AT291*CZ291,2),6)</f>
        <v>0.61</v>
      </c>
      <c r="DC291">
        <f>ROUND(ROUND(AT291*AG291,2),6)</f>
        <v>0</v>
      </c>
      <c r="DD291" t="s">
        <v>3</v>
      </c>
      <c r="DE291" t="s">
        <v>3</v>
      </c>
      <c r="DF291">
        <f t="shared" si="73"/>
        <v>5.49</v>
      </c>
      <c r="DG291">
        <f t="shared" si="74"/>
        <v>0</v>
      </c>
      <c r="DH291">
        <f t="shared" si="75"/>
        <v>0</v>
      </c>
      <c r="DI291">
        <f t="shared" si="76"/>
        <v>0</v>
      </c>
      <c r="DJ291">
        <f>DF291</f>
        <v>5.49</v>
      </c>
      <c r="DK291">
        <v>0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ROW(Source!A127)</f>
        <v>127</v>
      </c>
      <c r="B292">
        <v>90973531</v>
      </c>
      <c r="C292">
        <v>90974257</v>
      </c>
      <c r="D292">
        <v>90756819</v>
      </c>
      <c r="E292">
        <v>16101771</v>
      </c>
      <c r="F292">
        <v>1</v>
      </c>
      <c r="G292">
        <v>16101771</v>
      </c>
      <c r="H292">
        <v>1</v>
      </c>
      <c r="I292" t="s">
        <v>304</v>
      </c>
      <c r="J292" t="s">
        <v>3</v>
      </c>
      <c r="K292" t="s">
        <v>305</v>
      </c>
      <c r="L292">
        <v>1191</v>
      </c>
      <c r="N292">
        <v>1013</v>
      </c>
      <c r="O292" t="s">
        <v>306</v>
      </c>
      <c r="P292" t="s">
        <v>306</v>
      </c>
      <c r="Q292">
        <v>1</v>
      </c>
      <c r="W292">
        <v>0</v>
      </c>
      <c r="X292">
        <v>476480486</v>
      </c>
      <c r="Y292">
        <f>(AT292*1.05)</f>
        <v>1.9530000000000003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</v>
      </c>
      <c r="AT292">
        <v>1.86</v>
      </c>
      <c r="AU292" t="s">
        <v>19</v>
      </c>
      <c r="AV292">
        <v>1</v>
      </c>
      <c r="AW292">
        <v>2</v>
      </c>
      <c r="AX292">
        <v>90974261</v>
      </c>
      <c r="AY292">
        <v>1</v>
      </c>
      <c r="AZ292">
        <v>0</v>
      </c>
      <c r="BA292">
        <v>277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U292">
        <f>ROUND(AT292*Source!I127*AH292*AL292,2)</f>
        <v>0</v>
      </c>
      <c r="CV292">
        <f>ROUND(Y292*Source!I127,9)</f>
        <v>9.7650000000000006</v>
      </c>
      <c r="CW292">
        <v>0</v>
      </c>
      <c r="CX292">
        <f>ROUND(Y292*Source!I127,9)</f>
        <v>9.7650000000000006</v>
      </c>
      <c r="CY292">
        <f>AD292</f>
        <v>0</v>
      </c>
      <c r="CZ292">
        <f>AH292</f>
        <v>0</v>
      </c>
      <c r="DA292">
        <f>AL292</f>
        <v>1</v>
      </c>
      <c r="DB292">
        <f>ROUND((ROUND(AT292*CZ292,2)*1.05),6)</f>
        <v>0</v>
      </c>
      <c r="DC292">
        <f>ROUND((ROUND(AT292*AG292,2)*1.05),6)</f>
        <v>0</v>
      </c>
      <c r="DD292" t="s">
        <v>3</v>
      </c>
      <c r="DE292" t="s">
        <v>3</v>
      </c>
      <c r="DF292">
        <f t="shared" si="73"/>
        <v>0</v>
      </c>
      <c r="DG292">
        <f t="shared" si="74"/>
        <v>0</v>
      </c>
      <c r="DH292">
        <f t="shared" si="75"/>
        <v>0</v>
      </c>
      <c r="DI292">
        <f t="shared" si="76"/>
        <v>0</v>
      </c>
      <c r="DJ292">
        <f>DI292</f>
        <v>0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ROW(Source!A127)</f>
        <v>127</v>
      </c>
      <c r="B293">
        <v>90973531</v>
      </c>
      <c r="C293">
        <v>90974257</v>
      </c>
      <c r="D293">
        <v>90758471</v>
      </c>
      <c r="E293">
        <v>1</v>
      </c>
      <c r="F293">
        <v>1</v>
      </c>
      <c r="G293">
        <v>16101771</v>
      </c>
      <c r="H293">
        <v>2</v>
      </c>
      <c r="I293" t="s">
        <v>307</v>
      </c>
      <c r="J293" t="s">
        <v>308</v>
      </c>
      <c r="K293" t="s">
        <v>309</v>
      </c>
      <c r="L293">
        <v>1368</v>
      </c>
      <c r="N293">
        <v>1011</v>
      </c>
      <c r="O293" t="s">
        <v>197</v>
      </c>
      <c r="P293" t="s">
        <v>197</v>
      </c>
      <c r="Q293">
        <v>1</v>
      </c>
      <c r="W293">
        <v>0</v>
      </c>
      <c r="X293">
        <v>-645154768</v>
      </c>
      <c r="Y293">
        <f>(AT293*1.05)</f>
        <v>0.17850000000000002</v>
      </c>
      <c r="AA293">
        <v>0</v>
      </c>
      <c r="AB293">
        <v>21.28</v>
      </c>
      <c r="AC293">
        <v>0.32</v>
      </c>
      <c r="AD293">
        <v>0</v>
      </c>
      <c r="AE293">
        <v>0</v>
      </c>
      <c r="AF293">
        <v>21.28</v>
      </c>
      <c r="AG293">
        <v>0.32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3</v>
      </c>
      <c r="AT293">
        <v>0.17</v>
      </c>
      <c r="AU293" t="s">
        <v>19</v>
      </c>
      <c r="AV293">
        <v>0</v>
      </c>
      <c r="AW293">
        <v>2</v>
      </c>
      <c r="AX293">
        <v>90974262</v>
      </c>
      <c r="AY293">
        <v>1</v>
      </c>
      <c r="AZ293">
        <v>0</v>
      </c>
      <c r="BA293">
        <v>278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V293">
        <v>0</v>
      </c>
      <c r="CW293">
        <f>ROUND(Y293*Source!I127*DO293,9)</f>
        <v>0</v>
      </c>
      <c r="CX293">
        <f>ROUND(Y293*Source!I127,9)</f>
        <v>0.89249999999999996</v>
      </c>
      <c r="CY293">
        <f>AB293</f>
        <v>21.28</v>
      </c>
      <c r="CZ293">
        <f>AF293</f>
        <v>21.28</v>
      </c>
      <c r="DA293">
        <f>AJ293</f>
        <v>1</v>
      </c>
      <c r="DB293">
        <f>ROUND((ROUND(AT293*CZ293,2)*1.05),6)</f>
        <v>3.8010000000000002</v>
      </c>
      <c r="DC293">
        <f>ROUND((ROUND(AT293*AG293,2)*1.05),6)</f>
        <v>5.2499999999999998E-2</v>
      </c>
      <c r="DD293" t="s">
        <v>3</v>
      </c>
      <c r="DE293" t="s">
        <v>3</v>
      </c>
      <c r="DF293">
        <f t="shared" si="73"/>
        <v>0</v>
      </c>
      <c r="DG293">
        <f t="shared" si="74"/>
        <v>18.989999999999998</v>
      </c>
      <c r="DH293">
        <f t="shared" si="75"/>
        <v>0.28999999999999998</v>
      </c>
      <c r="DI293">
        <f t="shared" si="76"/>
        <v>0</v>
      </c>
      <c r="DJ293">
        <f>DG293</f>
        <v>18.989999999999998</v>
      </c>
      <c r="DK293">
        <v>0</v>
      </c>
      <c r="DL293" t="s">
        <v>3</v>
      </c>
      <c r="DM293">
        <v>0</v>
      </c>
      <c r="DN293" t="s">
        <v>3</v>
      </c>
      <c r="DO293">
        <v>0</v>
      </c>
    </row>
    <row r="294" spans="1:119" x14ac:dyDescent="0.2">
      <c r="A294">
        <f>ROW(Source!A127)</f>
        <v>127</v>
      </c>
      <c r="B294">
        <v>90973531</v>
      </c>
      <c r="C294">
        <v>90974257</v>
      </c>
      <c r="D294">
        <v>90760495</v>
      </c>
      <c r="E294">
        <v>1</v>
      </c>
      <c r="F294">
        <v>1</v>
      </c>
      <c r="G294">
        <v>16101771</v>
      </c>
      <c r="H294">
        <v>3</v>
      </c>
      <c r="I294" t="s">
        <v>310</v>
      </c>
      <c r="J294" t="s">
        <v>311</v>
      </c>
      <c r="K294" t="s">
        <v>312</v>
      </c>
      <c r="L294">
        <v>1346</v>
      </c>
      <c r="N294">
        <v>1009</v>
      </c>
      <c r="O294" t="s">
        <v>43</v>
      </c>
      <c r="P294" t="s">
        <v>43</v>
      </c>
      <c r="Q294">
        <v>1</v>
      </c>
      <c r="W294">
        <v>0</v>
      </c>
      <c r="X294">
        <v>-8545782</v>
      </c>
      <c r="Y294">
        <f>AT294</f>
        <v>0.03</v>
      </c>
      <c r="AA294">
        <v>30.5</v>
      </c>
      <c r="AB294">
        <v>0</v>
      </c>
      <c r="AC294">
        <v>0</v>
      </c>
      <c r="AD294">
        <v>0</v>
      </c>
      <c r="AE294">
        <v>30.5</v>
      </c>
      <c r="AF294">
        <v>0</v>
      </c>
      <c r="AG294">
        <v>0</v>
      </c>
      <c r="AH294">
        <v>0</v>
      </c>
      <c r="AI294">
        <v>1</v>
      </c>
      <c r="AJ294">
        <v>1</v>
      </c>
      <c r="AK294">
        <v>1</v>
      </c>
      <c r="AL294">
        <v>1</v>
      </c>
      <c r="AM294">
        <v>-2</v>
      </c>
      <c r="AN294">
        <v>0</v>
      </c>
      <c r="AO294">
        <v>1</v>
      </c>
      <c r="AP294">
        <v>0</v>
      </c>
      <c r="AQ294">
        <v>0</v>
      </c>
      <c r="AR294">
        <v>0</v>
      </c>
      <c r="AS294" t="s">
        <v>3</v>
      </c>
      <c r="AT294">
        <v>0.03</v>
      </c>
      <c r="AU294" t="s">
        <v>3</v>
      </c>
      <c r="AV294">
        <v>0</v>
      </c>
      <c r="AW294">
        <v>2</v>
      </c>
      <c r="AX294">
        <v>90974263</v>
      </c>
      <c r="AY294">
        <v>1</v>
      </c>
      <c r="AZ294">
        <v>0</v>
      </c>
      <c r="BA294">
        <v>279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V294">
        <v>0</v>
      </c>
      <c r="CW294">
        <v>0</v>
      </c>
      <c r="CX294">
        <f>ROUND(Y294*Source!I127,9)</f>
        <v>0.15</v>
      </c>
      <c r="CY294">
        <f>AA294</f>
        <v>30.5</v>
      </c>
      <c r="CZ294">
        <f>AE294</f>
        <v>30.5</v>
      </c>
      <c r="DA294">
        <f>AI294</f>
        <v>1</v>
      </c>
      <c r="DB294">
        <f>ROUND(ROUND(AT294*CZ294,2),6)</f>
        <v>0.92</v>
      </c>
      <c r="DC294">
        <f>ROUND(ROUND(AT294*AG294,2),6)</f>
        <v>0</v>
      </c>
      <c r="DD294" t="s">
        <v>3</v>
      </c>
      <c r="DE294" t="s">
        <v>3</v>
      </c>
      <c r="DF294">
        <f t="shared" si="73"/>
        <v>4.58</v>
      </c>
      <c r="DG294">
        <f t="shared" si="74"/>
        <v>0</v>
      </c>
      <c r="DH294">
        <f t="shared" si="75"/>
        <v>0</v>
      </c>
      <c r="DI294">
        <f t="shared" si="76"/>
        <v>0</v>
      </c>
      <c r="DJ294">
        <f>DF294</f>
        <v>4.58</v>
      </c>
      <c r="DK294">
        <v>0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">
      <c r="A295">
        <f>ROW(Source!A128)</f>
        <v>128</v>
      </c>
      <c r="B295">
        <v>90973531</v>
      </c>
      <c r="C295">
        <v>90974264</v>
      </c>
      <c r="D295">
        <v>90756819</v>
      </c>
      <c r="E295">
        <v>16101771</v>
      </c>
      <c r="F295">
        <v>1</v>
      </c>
      <c r="G295">
        <v>16101771</v>
      </c>
      <c r="H295">
        <v>1</v>
      </c>
      <c r="I295" t="s">
        <v>304</v>
      </c>
      <c r="J295" t="s">
        <v>3</v>
      </c>
      <c r="K295" t="s">
        <v>305</v>
      </c>
      <c r="L295">
        <v>1191</v>
      </c>
      <c r="N295">
        <v>1013</v>
      </c>
      <c r="O295" t="s">
        <v>306</v>
      </c>
      <c r="P295" t="s">
        <v>306</v>
      </c>
      <c r="Q295">
        <v>1</v>
      </c>
      <c r="W295">
        <v>0</v>
      </c>
      <c r="X295">
        <v>476480486</v>
      </c>
      <c r="Y295">
        <f>AT295</f>
        <v>0.92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M295">
        <v>-2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3</v>
      </c>
      <c r="AT295">
        <v>0.92</v>
      </c>
      <c r="AU295" t="s">
        <v>3</v>
      </c>
      <c r="AV295">
        <v>1</v>
      </c>
      <c r="AW295">
        <v>2</v>
      </c>
      <c r="AX295">
        <v>90974267</v>
      </c>
      <c r="AY295">
        <v>1</v>
      </c>
      <c r="AZ295">
        <v>0</v>
      </c>
      <c r="BA295">
        <v>280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U295">
        <f>ROUND(AT295*Source!I128*AH295*AL295,2)</f>
        <v>0</v>
      </c>
      <c r="CV295">
        <f>ROUND(Y295*Source!I128,9)</f>
        <v>0.92</v>
      </c>
      <c r="CW295">
        <v>0</v>
      </c>
      <c r="CX295">
        <f>ROUND(Y295*Source!I128,9)</f>
        <v>0.92</v>
      </c>
      <c r="CY295">
        <f>AD295</f>
        <v>0</v>
      </c>
      <c r="CZ295">
        <f>AH295</f>
        <v>0</v>
      </c>
      <c r="DA295">
        <f>AL295</f>
        <v>1</v>
      </c>
      <c r="DB295">
        <f>ROUND(ROUND(AT295*CZ295,2),6)</f>
        <v>0</v>
      </c>
      <c r="DC295">
        <f>ROUND(ROUND(AT295*AG295,2),6)</f>
        <v>0</v>
      </c>
      <c r="DD295" t="s">
        <v>3</v>
      </c>
      <c r="DE295" t="s">
        <v>3</v>
      </c>
      <c r="DF295">
        <f t="shared" si="73"/>
        <v>0</v>
      </c>
      <c r="DG295">
        <f t="shared" si="74"/>
        <v>0</v>
      </c>
      <c r="DH295">
        <f t="shared" si="75"/>
        <v>0</v>
      </c>
      <c r="DI295">
        <f t="shared" si="76"/>
        <v>0</v>
      </c>
      <c r="DJ295">
        <f>DI295</f>
        <v>0</v>
      </c>
      <c r="DK295">
        <v>0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ROW(Source!A128)</f>
        <v>128</v>
      </c>
      <c r="B296">
        <v>90973531</v>
      </c>
      <c r="C296">
        <v>90974264</v>
      </c>
      <c r="D296">
        <v>90760495</v>
      </c>
      <c r="E296">
        <v>1</v>
      </c>
      <c r="F296">
        <v>1</v>
      </c>
      <c r="G296">
        <v>16101771</v>
      </c>
      <c r="H296">
        <v>3</v>
      </c>
      <c r="I296" t="s">
        <v>310</v>
      </c>
      <c r="J296" t="s">
        <v>311</v>
      </c>
      <c r="K296" t="s">
        <v>312</v>
      </c>
      <c r="L296">
        <v>1346</v>
      </c>
      <c r="N296">
        <v>1009</v>
      </c>
      <c r="O296" t="s">
        <v>43</v>
      </c>
      <c r="P296" t="s">
        <v>43</v>
      </c>
      <c r="Q296">
        <v>1</v>
      </c>
      <c r="W296">
        <v>0</v>
      </c>
      <c r="X296">
        <v>-8545782</v>
      </c>
      <c r="Y296">
        <f>AT296</f>
        <v>0.02</v>
      </c>
      <c r="AA296">
        <v>30.5</v>
      </c>
      <c r="AB296">
        <v>0</v>
      </c>
      <c r="AC296">
        <v>0</v>
      </c>
      <c r="AD296">
        <v>0</v>
      </c>
      <c r="AE296">
        <v>30.5</v>
      </c>
      <c r="AF296">
        <v>0</v>
      </c>
      <c r="AG296">
        <v>0</v>
      </c>
      <c r="AH296">
        <v>0</v>
      </c>
      <c r="AI296">
        <v>1</v>
      </c>
      <c r="AJ296">
        <v>1</v>
      </c>
      <c r="AK296">
        <v>1</v>
      </c>
      <c r="AL296">
        <v>1</v>
      </c>
      <c r="AM296">
        <v>-2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</v>
      </c>
      <c r="AT296">
        <v>0.02</v>
      </c>
      <c r="AU296" t="s">
        <v>3</v>
      </c>
      <c r="AV296">
        <v>0</v>
      </c>
      <c r="AW296">
        <v>2</v>
      </c>
      <c r="AX296">
        <v>90974268</v>
      </c>
      <c r="AY296">
        <v>1</v>
      </c>
      <c r="AZ296">
        <v>0</v>
      </c>
      <c r="BA296">
        <v>281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v>0</v>
      </c>
      <c r="CX296">
        <f>ROUND(Y296*Source!I128,9)</f>
        <v>0.02</v>
      </c>
      <c r="CY296">
        <f>AA296</f>
        <v>30.5</v>
      </c>
      <c r="CZ296">
        <f>AE296</f>
        <v>30.5</v>
      </c>
      <c r="DA296">
        <f>AI296</f>
        <v>1</v>
      </c>
      <c r="DB296">
        <f>ROUND(ROUND(AT296*CZ296,2),6)</f>
        <v>0.61</v>
      </c>
      <c r="DC296">
        <f>ROUND(ROUND(AT296*AG296,2),6)</f>
        <v>0</v>
      </c>
      <c r="DD296" t="s">
        <v>3</v>
      </c>
      <c r="DE296" t="s">
        <v>3</v>
      </c>
      <c r="DF296">
        <f t="shared" si="73"/>
        <v>0.61</v>
      </c>
      <c r="DG296">
        <f t="shared" si="74"/>
        <v>0</v>
      </c>
      <c r="DH296">
        <f t="shared" si="75"/>
        <v>0</v>
      </c>
      <c r="DI296">
        <f t="shared" si="76"/>
        <v>0</v>
      </c>
      <c r="DJ296">
        <f>DF296</f>
        <v>0.61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ROW(Source!A129)</f>
        <v>129</v>
      </c>
      <c r="B297">
        <v>90973531</v>
      </c>
      <c r="C297">
        <v>90974269</v>
      </c>
      <c r="D297">
        <v>90756819</v>
      </c>
      <c r="E297">
        <v>16101771</v>
      </c>
      <c r="F297">
        <v>1</v>
      </c>
      <c r="G297">
        <v>16101771</v>
      </c>
      <c r="H297">
        <v>1</v>
      </c>
      <c r="I297" t="s">
        <v>304</v>
      </c>
      <c r="J297" t="s">
        <v>3</v>
      </c>
      <c r="K297" t="s">
        <v>305</v>
      </c>
      <c r="L297">
        <v>1191</v>
      </c>
      <c r="N297">
        <v>1013</v>
      </c>
      <c r="O297" t="s">
        <v>306</v>
      </c>
      <c r="P297" t="s">
        <v>306</v>
      </c>
      <c r="Q297">
        <v>1</v>
      </c>
      <c r="W297">
        <v>0</v>
      </c>
      <c r="X297">
        <v>476480486</v>
      </c>
      <c r="Y297">
        <f>(AT297*1.05)</f>
        <v>1.9530000000000003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M297">
        <v>-2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3</v>
      </c>
      <c r="AT297">
        <v>1.86</v>
      </c>
      <c r="AU297" t="s">
        <v>19</v>
      </c>
      <c r="AV297">
        <v>1</v>
      </c>
      <c r="AW297">
        <v>2</v>
      </c>
      <c r="AX297">
        <v>90974273</v>
      </c>
      <c r="AY297">
        <v>1</v>
      </c>
      <c r="AZ297">
        <v>0</v>
      </c>
      <c r="BA297">
        <v>282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U297">
        <f>ROUND(AT297*Source!I129*AH297*AL297,2)</f>
        <v>0</v>
      </c>
      <c r="CV297">
        <f>ROUND(Y297*Source!I129,9)</f>
        <v>1.9530000000000001</v>
      </c>
      <c r="CW297">
        <v>0</v>
      </c>
      <c r="CX297">
        <f>ROUND(Y297*Source!I129,9)</f>
        <v>1.9530000000000001</v>
      </c>
      <c r="CY297">
        <f>AD297</f>
        <v>0</v>
      </c>
      <c r="CZ297">
        <f>AH297</f>
        <v>0</v>
      </c>
      <c r="DA297">
        <f>AL297</f>
        <v>1</v>
      </c>
      <c r="DB297">
        <f>ROUND((ROUND(AT297*CZ297,2)*1.05),6)</f>
        <v>0</v>
      </c>
      <c r="DC297">
        <f>ROUND((ROUND(AT297*AG297,2)*1.05),6)</f>
        <v>0</v>
      </c>
      <c r="DD297" t="s">
        <v>3</v>
      </c>
      <c r="DE297" t="s">
        <v>3</v>
      </c>
      <c r="DF297">
        <f t="shared" si="73"/>
        <v>0</v>
      </c>
      <c r="DG297">
        <f t="shared" si="74"/>
        <v>0</v>
      </c>
      <c r="DH297">
        <f t="shared" si="75"/>
        <v>0</v>
      </c>
      <c r="DI297">
        <f t="shared" si="76"/>
        <v>0</v>
      </c>
      <c r="DJ297">
        <f>DI297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ROW(Source!A129)</f>
        <v>129</v>
      </c>
      <c r="B298">
        <v>90973531</v>
      </c>
      <c r="C298">
        <v>90974269</v>
      </c>
      <c r="D298">
        <v>90758471</v>
      </c>
      <c r="E298">
        <v>1</v>
      </c>
      <c r="F298">
        <v>1</v>
      </c>
      <c r="G298">
        <v>16101771</v>
      </c>
      <c r="H298">
        <v>2</v>
      </c>
      <c r="I298" t="s">
        <v>307</v>
      </c>
      <c r="J298" t="s">
        <v>308</v>
      </c>
      <c r="K298" t="s">
        <v>309</v>
      </c>
      <c r="L298">
        <v>1368</v>
      </c>
      <c r="N298">
        <v>1011</v>
      </c>
      <c r="O298" t="s">
        <v>197</v>
      </c>
      <c r="P298" t="s">
        <v>197</v>
      </c>
      <c r="Q298">
        <v>1</v>
      </c>
      <c r="W298">
        <v>0</v>
      </c>
      <c r="X298">
        <v>-645154768</v>
      </c>
      <c r="Y298">
        <f>(AT298*1.05)</f>
        <v>0.17850000000000002</v>
      </c>
      <c r="AA298">
        <v>0</v>
      </c>
      <c r="AB298">
        <v>21.28</v>
      </c>
      <c r="AC298">
        <v>0.32</v>
      </c>
      <c r="AD298">
        <v>0</v>
      </c>
      <c r="AE298">
        <v>0</v>
      </c>
      <c r="AF298">
        <v>21.28</v>
      </c>
      <c r="AG298">
        <v>0.32</v>
      </c>
      <c r="AH298">
        <v>0</v>
      </c>
      <c r="AI298">
        <v>1</v>
      </c>
      <c r="AJ298">
        <v>1</v>
      </c>
      <c r="AK298">
        <v>1</v>
      </c>
      <c r="AL298">
        <v>1</v>
      </c>
      <c r="AM298">
        <v>-2</v>
      </c>
      <c r="AN298">
        <v>0</v>
      </c>
      <c r="AO298">
        <v>1</v>
      </c>
      <c r="AP298">
        <v>1</v>
      </c>
      <c r="AQ298">
        <v>0</v>
      </c>
      <c r="AR298">
        <v>0</v>
      </c>
      <c r="AS298" t="s">
        <v>3</v>
      </c>
      <c r="AT298">
        <v>0.17</v>
      </c>
      <c r="AU298" t="s">
        <v>19</v>
      </c>
      <c r="AV298">
        <v>0</v>
      </c>
      <c r="AW298">
        <v>2</v>
      </c>
      <c r="AX298">
        <v>90974274</v>
      </c>
      <c r="AY298">
        <v>1</v>
      </c>
      <c r="AZ298">
        <v>0</v>
      </c>
      <c r="BA298">
        <v>283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V298">
        <v>0</v>
      </c>
      <c r="CW298">
        <f>ROUND(Y298*Source!I129*DO298,9)</f>
        <v>0</v>
      </c>
      <c r="CX298">
        <f>ROUND(Y298*Source!I129,9)</f>
        <v>0.17849999999999999</v>
      </c>
      <c r="CY298">
        <f>AB298</f>
        <v>21.28</v>
      </c>
      <c r="CZ298">
        <f>AF298</f>
        <v>21.28</v>
      </c>
      <c r="DA298">
        <f>AJ298</f>
        <v>1</v>
      </c>
      <c r="DB298">
        <f>ROUND((ROUND(AT298*CZ298,2)*1.05),6)</f>
        <v>3.8010000000000002</v>
      </c>
      <c r="DC298">
        <f>ROUND((ROUND(AT298*AG298,2)*1.05),6)</f>
        <v>5.2499999999999998E-2</v>
      </c>
      <c r="DD298" t="s">
        <v>3</v>
      </c>
      <c r="DE298" t="s">
        <v>3</v>
      </c>
      <c r="DF298">
        <f t="shared" si="73"/>
        <v>0</v>
      </c>
      <c r="DG298">
        <f t="shared" si="74"/>
        <v>3.8</v>
      </c>
      <c r="DH298">
        <f t="shared" si="75"/>
        <v>0.06</v>
      </c>
      <c r="DI298">
        <f t="shared" si="76"/>
        <v>0</v>
      </c>
      <c r="DJ298">
        <f>DG298</f>
        <v>3.8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ROW(Source!A129)</f>
        <v>129</v>
      </c>
      <c r="B299">
        <v>90973531</v>
      </c>
      <c r="C299">
        <v>90974269</v>
      </c>
      <c r="D299">
        <v>90760495</v>
      </c>
      <c r="E299">
        <v>1</v>
      </c>
      <c r="F299">
        <v>1</v>
      </c>
      <c r="G299">
        <v>16101771</v>
      </c>
      <c r="H299">
        <v>3</v>
      </c>
      <c r="I299" t="s">
        <v>310</v>
      </c>
      <c r="J299" t="s">
        <v>311</v>
      </c>
      <c r="K299" t="s">
        <v>312</v>
      </c>
      <c r="L299">
        <v>1346</v>
      </c>
      <c r="N299">
        <v>1009</v>
      </c>
      <c r="O299" t="s">
        <v>43</v>
      </c>
      <c r="P299" t="s">
        <v>43</v>
      </c>
      <c r="Q299">
        <v>1</v>
      </c>
      <c r="W299">
        <v>0</v>
      </c>
      <c r="X299">
        <v>-8545782</v>
      </c>
      <c r="Y299">
        <f>AT299</f>
        <v>0.03</v>
      </c>
      <c r="AA299">
        <v>30.5</v>
      </c>
      <c r="AB299">
        <v>0</v>
      </c>
      <c r="AC299">
        <v>0</v>
      </c>
      <c r="AD299">
        <v>0</v>
      </c>
      <c r="AE299">
        <v>30.5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M299">
        <v>-2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3</v>
      </c>
      <c r="AT299">
        <v>0.03</v>
      </c>
      <c r="AU299" t="s">
        <v>3</v>
      </c>
      <c r="AV299">
        <v>0</v>
      </c>
      <c r="AW299">
        <v>2</v>
      </c>
      <c r="AX299">
        <v>90974275</v>
      </c>
      <c r="AY299">
        <v>1</v>
      </c>
      <c r="AZ299">
        <v>0</v>
      </c>
      <c r="BA299">
        <v>284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ROUND(Y299*Source!I129,9)</f>
        <v>0.03</v>
      </c>
      <c r="CY299">
        <f>AA299</f>
        <v>30.5</v>
      </c>
      <c r="CZ299">
        <f>AE299</f>
        <v>30.5</v>
      </c>
      <c r="DA299">
        <f>AI299</f>
        <v>1</v>
      </c>
      <c r="DB299">
        <f>ROUND(ROUND(AT299*CZ299,2),6)</f>
        <v>0.92</v>
      </c>
      <c r="DC299">
        <f>ROUND(ROUND(AT299*AG299,2),6)</f>
        <v>0</v>
      </c>
      <c r="DD299" t="s">
        <v>3</v>
      </c>
      <c r="DE299" t="s">
        <v>3</v>
      </c>
      <c r="DF299">
        <f t="shared" si="73"/>
        <v>0.92</v>
      </c>
      <c r="DG299">
        <f t="shared" si="74"/>
        <v>0</v>
      </c>
      <c r="DH299">
        <f t="shared" si="75"/>
        <v>0</v>
      </c>
      <c r="DI299">
        <f t="shared" si="76"/>
        <v>0</v>
      </c>
      <c r="DJ299">
        <f>DF299</f>
        <v>0.92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ROW(Source!A130)</f>
        <v>130</v>
      </c>
      <c r="B300">
        <v>90973531</v>
      </c>
      <c r="C300">
        <v>90974276</v>
      </c>
      <c r="D300">
        <v>90756819</v>
      </c>
      <c r="E300">
        <v>16101771</v>
      </c>
      <c r="F300">
        <v>1</v>
      </c>
      <c r="G300">
        <v>16101771</v>
      </c>
      <c r="H300">
        <v>1</v>
      </c>
      <c r="I300" t="s">
        <v>304</v>
      </c>
      <c r="J300" t="s">
        <v>3</v>
      </c>
      <c r="K300" t="s">
        <v>305</v>
      </c>
      <c r="L300">
        <v>1191</v>
      </c>
      <c r="N300">
        <v>1013</v>
      </c>
      <c r="O300" t="s">
        <v>306</v>
      </c>
      <c r="P300" t="s">
        <v>306</v>
      </c>
      <c r="Q300">
        <v>1</v>
      </c>
      <c r="W300">
        <v>0</v>
      </c>
      <c r="X300">
        <v>476480486</v>
      </c>
      <c r="Y300">
        <f>(AT300*1.05)</f>
        <v>0.96600000000000008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M300">
        <v>-2</v>
      </c>
      <c r="AN300">
        <v>0</v>
      </c>
      <c r="AO300">
        <v>1</v>
      </c>
      <c r="AP300">
        <v>1</v>
      </c>
      <c r="AQ300">
        <v>0</v>
      </c>
      <c r="AR300">
        <v>0</v>
      </c>
      <c r="AS300" t="s">
        <v>3</v>
      </c>
      <c r="AT300">
        <v>0.92</v>
      </c>
      <c r="AU300" t="s">
        <v>19</v>
      </c>
      <c r="AV300">
        <v>1</v>
      </c>
      <c r="AW300">
        <v>2</v>
      </c>
      <c r="AX300">
        <v>90974279</v>
      </c>
      <c r="AY300">
        <v>1</v>
      </c>
      <c r="AZ300">
        <v>0</v>
      </c>
      <c r="BA300">
        <v>285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U300">
        <f>ROUND(AT300*Source!I130*AH300*AL300,2)</f>
        <v>0</v>
      </c>
      <c r="CV300">
        <f>ROUND(Y300*Source!I130,9)</f>
        <v>0.96599999999999997</v>
      </c>
      <c r="CW300">
        <v>0</v>
      </c>
      <c r="CX300">
        <f>ROUND(Y300*Source!I130,9)</f>
        <v>0.96599999999999997</v>
      </c>
      <c r="CY300">
        <f>AD300</f>
        <v>0</v>
      </c>
      <c r="CZ300">
        <f>AH300</f>
        <v>0</v>
      </c>
      <c r="DA300">
        <f>AL300</f>
        <v>1</v>
      </c>
      <c r="DB300">
        <f>ROUND((ROUND(AT300*CZ300,2)*1.05),6)</f>
        <v>0</v>
      </c>
      <c r="DC300">
        <f>ROUND((ROUND(AT300*AG300,2)*1.05),6)</f>
        <v>0</v>
      </c>
      <c r="DD300" t="s">
        <v>3</v>
      </c>
      <c r="DE300" t="s">
        <v>3</v>
      </c>
      <c r="DF300">
        <f t="shared" si="73"/>
        <v>0</v>
      </c>
      <c r="DG300">
        <f t="shared" si="74"/>
        <v>0</v>
      </c>
      <c r="DH300">
        <f t="shared" si="75"/>
        <v>0</v>
      </c>
      <c r="DI300">
        <f t="shared" si="76"/>
        <v>0</v>
      </c>
      <c r="DJ300">
        <f>DI300</f>
        <v>0</v>
      </c>
      <c r="DK300">
        <v>0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ROW(Source!A130)</f>
        <v>130</v>
      </c>
      <c r="B301">
        <v>90973531</v>
      </c>
      <c r="C301">
        <v>90974276</v>
      </c>
      <c r="D301">
        <v>90760495</v>
      </c>
      <c r="E301">
        <v>1</v>
      </c>
      <c r="F301">
        <v>1</v>
      </c>
      <c r="G301">
        <v>16101771</v>
      </c>
      <c r="H301">
        <v>3</v>
      </c>
      <c r="I301" t="s">
        <v>310</v>
      </c>
      <c r="J301" t="s">
        <v>311</v>
      </c>
      <c r="K301" t="s">
        <v>312</v>
      </c>
      <c r="L301">
        <v>1346</v>
      </c>
      <c r="N301">
        <v>1009</v>
      </c>
      <c r="O301" t="s">
        <v>43</v>
      </c>
      <c r="P301" t="s">
        <v>43</v>
      </c>
      <c r="Q301">
        <v>1</v>
      </c>
      <c r="W301">
        <v>0</v>
      </c>
      <c r="X301">
        <v>-8545782</v>
      </c>
      <c r="Y301">
        <f>AT301</f>
        <v>0.02</v>
      </c>
      <c r="AA301">
        <v>30.5</v>
      </c>
      <c r="AB301">
        <v>0</v>
      </c>
      <c r="AC301">
        <v>0</v>
      </c>
      <c r="AD301">
        <v>0</v>
      </c>
      <c r="AE301">
        <v>30.5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1</v>
      </c>
      <c r="AP301">
        <v>0</v>
      </c>
      <c r="AQ301">
        <v>0</v>
      </c>
      <c r="AR301">
        <v>0</v>
      </c>
      <c r="AS301" t="s">
        <v>3</v>
      </c>
      <c r="AT301">
        <v>0.02</v>
      </c>
      <c r="AU301" t="s">
        <v>3</v>
      </c>
      <c r="AV301">
        <v>0</v>
      </c>
      <c r="AW301">
        <v>2</v>
      </c>
      <c r="AX301">
        <v>90974280</v>
      </c>
      <c r="AY301">
        <v>1</v>
      </c>
      <c r="AZ301">
        <v>0</v>
      </c>
      <c r="BA301">
        <v>286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v>0</v>
      </c>
      <c r="CX301">
        <f>ROUND(Y301*Source!I130,9)</f>
        <v>0.02</v>
      </c>
      <c r="CY301">
        <f>AA301</f>
        <v>30.5</v>
      </c>
      <c r="CZ301">
        <f>AE301</f>
        <v>30.5</v>
      </c>
      <c r="DA301">
        <f>AI301</f>
        <v>1</v>
      </c>
      <c r="DB301">
        <f>ROUND(ROUND(AT301*CZ301,2),6)</f>
        <v>0.61</v>
      </c>
      <c r="DC301">
        <f>ROUND(ROUND(AT301*AG301,2),6)</f>
        <v>0</v>
      </c>
      <c r="DD301" t="s">
        <v>3</v>
      </c>
      <c r="DE301" t="s">
        <v>3</v>
      </c>
      <c r="DF301">
        <f t="shared" si="73"/>
        <v>0.61</v>
      </c>
      <c r="DG301">
        <f t="shared" si="74"/>
        <v>0</v>
      </c>
      <c r="DH301">
        <f t="shared" si="75"/>
        <v>0</v>
      </c>
      <c r="DI301">
        <f t="shared" si="76"/>
        <v>0</v>
      </c>
      <c r="DJ301">
        <f>DF301</f>
        <v>0.61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ROW(Source!A131)</f>
        <v>131</v>
      </c>
      <c r="B302">
        <v>90973531</v>
      </c>
      <c r="C302">
        <v>90974281</v>
      </c>
      <c r="D302">
        <v>90756819</v>
      </c>
      <c r="E302">
        <v>16101771</v>
      </c>
      <c r="F302">
        <v>1</v>
      </c>
      <c r="G302">
        <v>16101771</v>
      </c>
      <c r="H302">
        <v>1</v>
      </c>
      <c r="I302" t="s">
        <v>304</v>
      </c>
      <c r="J302" t="s">
        <v>3</v>
      </c>
      <c r="K302" t="s">
        <v>305</v>
      </c>
      <c r="L302">
        <v>1191</v>
      </c>
      <c r="N302">
        <v>1013</v>
      </c>
      <c r="O302" t="s">
        <v>306</v>
      </c>
      <c r="P302" t="s">
        <v>306</v>
      </c>
      <c r="Q302">
        <v>1</v>
      </c>
      <c r="W302">
        <v>0</v>
      </c>
      <c r="X302">
        <v>476480486</v>
      </c>
      <c r="Y302">
        <f>(AT302*1.05)</f>
        <v>0.94500000000000006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1</v>
      </c>
      <c r="AP302">
        <v>1</v>
      </c>
      <c r="AQ302">
        <v>0</v>
      </c>
      <c r="AR302">
        <v>0</v>
      </c>
      <c r="AS302" t="s">
        <v>3</v>
      </c>
      <c r="AT302">
        <v>0.9</v>
      </c>
      <c r="AU302" t="s">
        <v>19</v>
      </c>
      <c r="AV302">
        <v>1</v>
      </c>
      <c r="AW302">
        <v>2</v>
      </c>
      <c r="AX302">
        <v>90974284</v>
      </c>
      <c r="AY302">
        <v>1</v>
      </c>
      <c r="AZ302">
        <v>0</v>
      </c>
      <c r="BA302">
        <v>287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U302">
        <f>ROUND(AT302*Source!I131*AH302*AL302,2)</f>
        <v>0</v>
      </c>
      <c r="CV302">
        <f>ROUND(Y302*Source!I131,9)</f>
        <v>2.835</v>
      </c>
      <c r="CW302">
        <v>0</v>
      </c>
      <c r="CX302">
        <f>ROUND(Y302*Source!I131,9)</f>
        <v>2.835</v>
      </c>
      <c r="CY302">
        <f>AD302</f>
        <v>0</v>
      </c>
      <c r="CZ302">
        <f>AH302</f>
        <v>0</v>
      </c>
      <c r="DA302">
        <f>AL302</f>
        <v>1</v>
      </c>
      <c r="DB302">
        <f>ROUND((ROUND(AT302*CZ302,2)*1.05),6)</f>
        <v>0</v>
      </c>
      <c r="DC302">
        <f>ROUND((ROUND(AT302*AG302,2)*1.05),6)</f>
        <v>0</v>
      </c>
      <c r="DD302" t="s">
        <v>3</v>
      </c>
      <c r="DE302" t="s">
        <v>3</v>
      </c>
      <c r="DF302">
        <f t="shared" si="73"/>
        <v>0</v>
      </c>
      <c r="DG302">
        <f t="shared" si="74"/>
        <v>0</v>
      </c>
      <c r="DH302">
        <f t="shared" si="75"/>
        <v>0</v>
      </c>
      <c r="DI302">
        <f t="shared" si="76"/>
        <v>0</v>
      </c>
      <c r="DJ302">
        <f>DI302</f>
        <v>0</v>
      </c>
      <c r="DK302">
        <v>0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">
      <c r="A303">
        <f>ROW(Source!A131)</f>
        <v>131</v>
      </c>
      <c r="B303">
        <v>90973531</v>
      </c>
      <c r="C303">
        <v>90974281</v>
      </c>
      <c r="D303">
        <v>90758998</v>
      </c>
      <c r="E303">
        <v>1</v>
      </c>
      <c r="F303">
        <v>1</v>
      </c>
      <c r="G303">
        <v>16101771</v>
      </c>
      <c r="H303">
        <v>3</v>
      </c>
      <c r="I303" t="s">
        <v>41</v>
      </c>
      <c r="J303" t="s">
        <v>44</v>
      </c>
      <c r="K303" t="s">
        <v>42</v>
      </c>
      <c r="L303">
        <v>1346</v>
      </c>
      <c r="N303">
        <v>1009</v>
      </c>
      <c r="O303" t="s">
        <v>43</v>
      </c>
      <c r="P303" t="s">
        <v>43</v>
      </c>
      <c r="Q303">
        <v>1</v>
      </c>
      <c r="W303">
        <v>0</v>
      </c>
      <c r="X303">
        <v>930069253</v>
      </c>
      <c r="Y303">
        <f>AT303</f>
        <v>1.8</v>
      </c>
      <c r="AA303">
        <v>878.99</v>
      </c>
      <c r="AB303">
        <v>0</v>
      </c>
      <c r="AC303">
        <v>0</v>
      </c>
      <c r="AD303">
        <v>0</v>
      </c>
      <c r="AE303">
        <v>878.99</v>
      </c>
      <c r="AF303">
        <v>0</v>
      </c>
      <c r="AG303">
        <v>0</v>
      </c>
      <c r="AH303">
        <v>0</v>
      </c>
      <c r="AI303">
        <v>1</v>
      </c>
      <c r="AJ303">
        <v>1</v>
      </c>
      <c r="AK303">
        <v>1</v>
      </c>
      <c r="AL303">
        <v>1</v>
      </c>
      <c r="AM303">
        <v>0</v>
      </c>
      <c r="AN303">
        <v>0</v>
      </c>
      <c r="AO303">
        <v>0</v>
      </c>
      <c r="AP303">
        <v>1</v>
      </c>
      <c r="AQ303">
        <v>0</v>
      </c>
      <c r="AR303">
        <v>0</v>
      </c>
      <c r="AS303" t="s">
        <v>3</v>
      </c>
      <c r="AT303">
        <v>1.8</v>
      </c>
      <c r="AU303" t="s">
        <v>3</v>
      </c>
      <c r="AV303">
        <v>0</v>
      </c>
      <c r="AW303">
        <v>1</v>
      </c>
      <c r="AX303">
        <v>-1</v>
      </c>
      <c r="AY303">
        <v>0</v>
      </c>
      <c r="AZ303">
        <v>0</v>
      </c>
      <c r="BA303" t="s">
        <v>3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v>0</v>
      </c>
      <c r="CX303">
        <f>ROUND(Y303*Source!I131,9)</f>
        <v>5.4</v>
      </c>
      <c r="CY303">
        <f>AA303</f>
        <v>878.99</v>
      </c>
      <c r="CZ303">
        <f>AE303</f>
        <v>878.99</v>
      </c>
      <c r="DA303">
        <f>AI303</f>
        <v>1</v>
      </c>
      <c r="DB303">
        <f>ROUND(ROUND(AT303*CZ303,2),6)</f>
        <v>1582.18</v>
      </c>
      <c r="DC303">
        <f>ROUND(ROUND(AT303*AG303,2),6)</f>
        <v>0</v>
      </c>
      <c r="DD303" t="s">
        <v>3</v>
      </c>
      <c r="DE303" t="s">
        <v>3</v>
      </c>
      <c r="DF303">
        <f t="shared" si="73"/>
        <v>4746.55</v>
      </c>
      <c r="DG303">
        <f t="shared" si="74"/>
        <v>0</v>
      </c>
      <c r="DH303">
        <f t="shared" si="75"/>
        <v>0</v>
      </c>
      <c r="DI303">
        <f t="shared" si="76"/>
        <v>0</v>
      </c>
      <c r="DJ303">
        <f>DF303</f>
        <v>4746.55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">
      <c r="A304">
        <f>ROW(Source!A133)</f>
        <v>133</v>
      </c>
      <c r="B304">
        <v>90973531</v>
      </c>
      <c r="C304">
        <v>90974287</v>
      </c>
      <c r="D304">
        <v>90756819</v>
      </c>
      <c r="E304">
        <v>16101771</v>
      </c>
      <c r="F304">
        <v>1</v>
      </c>
      <c r="G304">
        <v>16101771</v>
      </c>
      <c r="H304">
        <v>1</v>
      </c>
      <c r="I304" t="s">
        <v>304</v>
      </c>
      <c r="J304" t="s">
        <v>3</v>
      </c>
      <c r="K304" t="s">
        <v>305</v>
      </c>
      <c r="L304">
        <v>1191</v>
      </c>
      <c r="N304">
        <v>1013</v>
      </c>
      <c r="O304" t="s">
        <v>306</v>
      </c>
      <c r="P304" t="s">
        <v>306</v>
      </c>
      <c r="Q304">
        <v>1</v>
      </c>
      <c r="W304">
        <v>0</v>
      </c>
      <c r="X304">
        <v>476480486</v>
      </c>
      <c r="Y304">
        <f>(AT304*1.05)</f>
        <v>38.85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1</v>
      </c>
      <c r="AJ304">
        <v>1</v>
      </c>
      <c r="AK304">
        <v>1</v>
      </c>
      <c r="AL304">
        <v>1</v>
      </c>
      <c r="AM304">
        <v>-2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3</v>
      </c>
      <c r="AT304">
        <v>37</v>
      </c>
      <c r="AU304" t="s">
        <v>19</v>
      </c>
      <c r="AV304">
        <v>1</v>
      </c>
      <c r="AW304">
        <v>2</v>
      </c>
      <c r="AX304">
        <v>90974298</v>
      </c>
      <c r="AY304">
        <v>1</v>
      </c>
      <c r="AZ304">
        <v>0</v>
      </c>
      <c r="BA304">
        <v>289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U304">
        <f>ROUND(AT304*Source!I133*AH304*AL304,2)</f>
        <v>0</v>
      </c>
      <c r="CV304">
        <f>ROUND(Y304*Source!I133,9)</f>
        <v>38.85</v>
      </c>
      <c r="CW304">
        <v>0</v>
      </c>
      <c r="CX304">
        <f>ROUND(Y304*Source!I133,9)</f>
        <v>38.85</v>
      </c>
      <c r="CY304">
        <f>AD304</f>
        <v>0</v>
      </c>
      <c r="CZ304">
        <f>AH304</f>
        <v>0</v>
      </c>
      <c r="DA304">
        <f>AL304</f>
        <v>1</v>
      </c>
      <c r="DB304">
        <f>ROUND((ROUND(AT304*CZ304,2)*1.05),6)</f>
        <v>0</v>
      </c>
      <c r="DC304">
        <f>ROUND((ROUND(AT304*AG304,2)*1.05),6)</f>
        <v>0</v>
      </c>
      <c r="DD304" t="s">
        <v>3</v>
      </c>
      <c r="DE304" t="s">
        <v>3</v>
      </c>
      <c r="DF304">
        <f t="shared" si="73"/>
        <v>0</v>
      </c>
      <c r="DG304">
        <f t="shared" si="74"/>
        <v>0</v>
      </c>
      <c r="DH304">
        <f t="shared" si="75"/>
        <v>0</v>
      </c>
      <c r="DI304">
        <f t="shared" si="76"/>
        <v>0</v>
      </c>
      <c r="DJ304">
        <f>DI304</f>
        <v>0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ROW(Source!A133)</f>
        <v>133</v>
      </c>
      <c r="B305">
        <v>90973531</v>
      </c>
      <c r="C305">
        <v>90974287</v>
      </c>
      <c r="D305">
        <v>90759750</v>
      </c>
      <c r="E305">
        <v>1</v>
      </c>
      <c r="F305">
        <v>1</v>
      </c>
      <c r="G305">
        <v>16101771</v>
      </c>
      <c r="H305">
        <v>3</v>
      </c>
      <c r="I305" t="s">
        <v>313</v>
      </c>
      <c r="J305" t="s">
        <v>314</v>
      </c>
      <c r="K305" t="s">
        <v>315</v>
      </c>
      <c r="L305">
        <v>1348</v>
      </c>
      <c r="N305">
        <v>1009</v>
      </c>
      <c r="O305" t="s">
        <v>158</v>
      </c>
      <c r="P305" t="s">
        <v>158</v>
      </c>
      <c r="Q305">
        <v>1000</v>
      </c>
      <c r="W305">
        <v>0</v>
      </c>
      <c r="X305">
        <v>-496941986</v>
      </c>
      <c r="Y305">
        <f t="shared" ref="Y305:Y313" si="84">AT305</f>
        <v>5.9999999999999995E-4</v>
      </c>
      <c r="AA305">
        <v>153824.85</v>
      </c>
      <c r="AB305">
        <v>0</v>
      </c>
      <c r="AC305">
        <v>0</v>
      </c>
      <c r="AD305">
        <v>0</v>
      </c>
      <c r="AE305">
        <v>153824.85</v>
      </c>
      <c r="AF305">
        <v>0</v>
      </c>
      <c r="AG305">
        <v>0</v>
      </c>
      <c r="AH305">
        <v>0</v>
      </c>
      <c r="AI305">
        <v>1</v>
      </c>
      <c r="AJ305">
        <v>1</v>
      </c>
      <c r="AK305">
        <v>1</v>
      </c>
      <c r="AL305">
        <v>1</v>
      </c>
      <c r="AM305">
        <v>-2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3</v>
      </c>
      <c r="AT305">
        <v>5.9999999999999995E-4</v>
      </c>
      <c r="AU305" t="s">
        <v>3</v>
      </c>
      <c r="AV305">
        <v>0</v>
      </c>
      <c r="AW305">
        <v>2</v>
      </c>
      <c r="AX305">
        <v>90974299</v>
      </c>
      <c r="AY305">
        <v>1</v>
      </c>
      <c r="AZ305">
        <v>0</v>
      </c>
      <c r="BA305">
        <v>290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ROUND(Y305*Source!I133,9)</f>
        <v>5.9999999999999995E-4</v>
      </c>
      <c r="CY305">
        <f t="shared" ref="CY305:CY313" si="85">AA305</f>
        <v>153824.85</v>
      </c>
      <c r="CZ305">
        <f t="shared" ref="CZ305:CZ313" si="86">AE305</f>
        <v>153824.85</v>
      </c>
      <c r="DA305">
        <f t="shared" ref="DA305:DA313" si="87">AI305</f>
        <v>1</v>
      </c>
      <c r="DB305">
        <f t="shared" ref="DB305:DB313" si="88">ROUND(ROUND(AT305*CZ305,2),6)</f>
        <v>92.29</v>
      </c>
      <c r="DC305">
        <f t="shared" ref="DC305:DC313" si="89">ROUND(ROUND(AT305*AG305,2),6)</f>
        <v>0</v>
      </c>
      <c r="DD305" t="s">
        <v>3</v>
      </c>
      <c r="DE305" t="s">
        <v>3</v>
      </c>
      <c r="DF305">
        <f t="shared" si="73"/>
        <v>92.29</v>
      </c>
      <c r="DG305">
        <f t="shared" si="74"/>
        <v>0</v>
      </c>
      <c r="DH305">
        <f t="shared" si="75"/>
        <v>0</v>
      </c>
      <c r="DI305">
        <f t="shared" si="76"/>
        <v>0</v>
      </c>
      <c r="DJ305">
        <f t="shared" ref="DJ305:DJ313" si="90">DF305</f>
        <v>92.29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ROW(Source!A133)</f>
        <v>133</v>
      </c>
      <c r="B306">
        <v>90973531</v>
      </c>
      <c r="C306">
        <v>90974287</v>
      </c>
      <c r="D306">
        <v>90760584</v>
      </c>
      <c r="E306">
        <v>1</v>
      </c>
      <c r="F306">
        <v>1</v>
      </c>
      <c r="G306">
        <v>16101771</v>
      </c>
      <c r="H306">
        <v>3</v>
      </c>
      <c r="I306" t="s">
        <v>316</v>
      </c>
      <c r="J306" t="s">
        <v>317</v>
      </c>
      <c r="K306" t="s">
        <v>318</v>
      </c>
      <c r="L306">
        <v>1348</v>
      </c>
      <c r="N306">
        <v>1009</v>
      </c>
      <c r="O306" t="s">
        <v>158</v>
      </c>
      <c r="P306" t="s">
        <v>158</v>
      </c>
      <c r="Q306">
        <v>1000</v>
      </c>
      <c r="W306">
        <v>0</v>
      </c>
      <c r="X306">
        <v>1639876342</v>
      </c>
      <c r="Y306">
        <f t="shared" si="84"/>
        <v>4.0000000000000002E-4</v>
      </c>
      <c r="AA306">
        <v>213306.14</v>
      </c>
      <c r="AB306">
        <v>0</v>
      </c>
      <c r="AC306">
        <v>0</v>
      </c>
      <c r="AD306">
        <v>0</v>
      </c>
      <c r="AE306">
        <v>213306.14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M306">
        <v>-2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3</v>
      </c>
      <c r="AT306">
        <v>4.0000000000000002E-4</v>
      </c>
      <c r="AU306" t="s">
        <v>3</v>
      </c>
      <c r="AV306">
        <v>0</v>
      </c>
      <c r="AW306">
        <v>2</v>
      </c>
      <c r="AX306">
        <v>90974300</v>
      </c>
      <c r="AY306">
        <v>1</v>
      </c>
      <c r="AZ306">
        <v>0</v>
      </c>
      <c r="BA306">
        <v>291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ROUND(Y306*Source!I133,9)</f>
        <v>4.0000000000000002E-4</v>
      </c>
      <c r="CY306">
        <f t="shared" si="85"/>
        <v>213306.14</v>
      </c>
      <c r="CZ306">
        <f t="shared" si="86"/>
        <v>213306.14</v>
      </c>
      <c r="DA306">
        <f t="shared" si="87"/>
        <v>1</v>
      </c>
      <c r="DB306">
        <f t="shared" si="88"/>
        <v>85.32</v>
      </c>
      <c r="DC306">
        <f t="shared" si="89"/>
        <v>0</v>
      </c>
      <c r="DD306" t="s">
        <v>3</v>
      </c>
      <c r="DE306" t="s">
        <v>3</v>
      </c>
      <c r="DF306">
        <f t="shared" si="73"/>
        <v>85.32</v>
      </c>
      <c r="DG306">
        <f t="shared" si="74"/>
        <v>0</v>
      </c>
      <c r="DH306">
        <f t="shared" si="75"/>
        <v>0</v>
      </c>
      <c r="DI306">
        <f t="shared" si="76"/>
        <v>0</v>
      </c>
      <c r="DJ306">
        <f t="shared" si="90"/>
        <v>85.32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ROW(Source!A133)</f>
        <v>133</v>
      </c>
      <c r="B307">
        <v>90973531</v>
      </c>
      <c r="C307">
        <v>90974287</v>
      </c>
      <c r="D307">
        <v>90758951</v>
      </c>
      <c r="E307">
        <v>1</v>
      </c>
      <c r="F307">
        <v>1</v>
      </c>
      <c r="G307">
        <v>16101771</v>
      </c>
      <c r="H307">
        <v>3</v>
      </c>
      <c r="I307" t="s">
        <v>319</v>
      </c>
      <c r="J307" t="s">
        <v>320</v>
      </c>
      <c r="K307" t="s">
        <v>321</v>
      </c>
      <c r="L307">
        <v>1339</v>
      </c>
      <c r="N307">
        <v>1007</v>
      </c>
      <c r="O307" t="s">
        <v>27</v>
      </c>
      <c r="P307" t="s">
        <v>27</v>
      </c>
      <c r="Q307">
        <v>1</v>
      </c>
      <c r="W307">
        <v>0</v>
      </c>
      <c r="X307">
        <v>-517283807</v>
      </c>
      <c r="Y307">
        <f t="shared" si="84"/>
        <v>2</v>
      </c>
      <c r="AA307">
        <v>102.81</v>
      </c>
      <c r="AB307">
        <v>0</v>
      </c>
      <c r="AC307">
        <v>0</v>
      </c>
      <c r="AD307">
        <v>0</v>
      </c>
      <c r="AE307">
        <v>102.81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M307">
        <v>-2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3</v>
      </c>
      <c r="AT307">
        <v>2</v>
      </c>
      <c r="AU307" t="s">
        <v>3</v>
      </c>
      <c r="AV307">
        <v>0</v>
      </c>
      <c r="AW307">
        <v>2</v>
      </c>
      <c r="AX307">
        <v>90974301</v>
      </c>
      <c r="AY307">
        <v>1</v>
      </c>
      <c r="AZ307">
        <v>0</v>
      </c>
      <c r="BA307">
        <v>292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V307">
        <v>0</v>
      </c>
      <c r="CW307">
        <v>0</v>
      </c>
      <c r="CX307">
        <f>ROUND(Y307*Source!I133,9)</f>
        <v>2</v>
      </c>
      <c r="CY307">
        <f t="shared" si="85"/>
        <v>102.81</v>
      </c>
      <c r="CZ307">
        <f t="shared" si="86"/>
        <v>102.81</v>
      </c>
      <c r="DA307">
        <f t="shared" si="87"/>
        <v>1</v>
      </c>
      <c r="DB307">
        <f t="shared" si="88"/>
        <v>205.62</v>
      </c>
      <c r="DC307">
        <f t="shared" si="89"/>
        <v>0</v>
      </c>
      <c r="DD307" t="s">
        <v>3</v>
      </c>
      <c r="DE307" t="s">
        <v>3</v>
      </c>
      <c r="DF307">
        <f t="shared" si="73"/>
        <v>205.62</v>
      </c>
      <c r="DG307">
        <f t="shared" si="74"/>
        <v>0</v>
      </c>
      <c r="DH307">
        <f t="shared" si="75"/>
        <v>0</v>
      </c>
      <c r="DI307">
        <f t="shared" si="76"/>
        <v>0</v>
      </c>
      <c r="DJ307">
        <f t="shared" si="90"/>
        <v>205.62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ROW(Source!A133)</f>
        <v>133</v>
      </c>
      <c r="B308">
        <v>90973531</v>
      </c>
      <c r="C308">
        <v>90974287</v>
      </c>
      <c r="D308">
        <v>90758943</v>
      </c>
      <c r="E308">
        <v>1</v>
      </c>
      <c r="F308">
        <v>1</v>
      </c>
      <c r="G308">
        <v>16101771</v>
      </c>
      <c r="H308">
        <v>3</v>
      </c>
      <c r="I308" t="s">
        <v>322</v>
      </c>
      <c r="J308" t="s">
        <v>323</v>
      </c>
      <c r="K308" t="s">
        <v>324</v>
      </c>
      <c r="L308">
        <v>1339</v>
      </c>
      <c r="N308">
        <v>1007</v>
      </c>
      <c r="O308" t="s">
        <v>27</v>
      </c>
      <c r="P308" t="s">
        <v>27</v>
      </c>
      <c r="Q308">
        <v>1</v>
      </c>
      <c r="W308">
        <v>0</v>
      </c>
      <c r="X308">
        <v>-313368864</v>
      </c>
      <c r="Y308">
        <f t="shared" si="84"/>
        <v>1</v>
      </c>
      <c r="AA308">
        <v>804.29</v>
      </c>
      <c r="AB308">
        <v>0</v>
      </c>
      <c r="AC308">
        <v>0</v>
      </c>
      <c r="AD308">
        <v>0</v>
      </c>
      <c r="AE308">
        <v>804.29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M308">
        <v>-2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</v>
      </c>
      <c r="AT308">
        <v>1</v>
      </c>
      <c r="AU308" t="s">
        <v>3</v>
      </c>
      <c r="AV308">
        <v>0</v>
      </c>
      <c r="AW308">
        <v>2</v>
      </c>
      <c r="AX308">
        <v>90974302</v>
      </c>
      <c r="AY308">
        <v>1</v>
      </c>
      <c r="AZ308">
        <v>0</v>
      </c>
      <c r="BA308">
        <v>293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V308">
        <v>0</v>
      </c>
      <c r="CW308">
        <v>0</v>
      </c>
      <c r="CX308">
        <f>ROUND(Y308*Source!I133,9)</f>
        <v>1</v>
      </c>
      <c r="CY308">
        <f t="shared" si="85"/>
        <v>804.29</v>
      </c>
      <c r="CZ308">
        <f t="shared" si="86"/>
        <v>804.29</v>
      </c>
      <c r="DA308">
        <f t="shared" si="87"/>
        <v>1</v>
      </c>
      <c r="DB308">
        <f t="shared" si="88"/>
        <v>804.29</v>
      </c>
      <c r="DC308">
        <f t="shared" si="89"/>
        <v>0</v>
      </c>
      <c r="DD308" t="s">
        <v>3</v>
      </c>
      <c r="DE308" t="s">
        <v>3</v>
      </c>
      <c r="DF308">
        <f t="shared" si="73"/>
        <v>804.29</v>
      </c>
      <c r="DG308">
        <f t="shared" si="74"/>
        <v>0</v>
      </c>
      <c r="DH308">
        <f t="shared" si="75"/>
        <v>0</v>
      </c>
      <c r="DI308">
        <f t="shared" si="76"/>
        <v>0</v>
      </c>
      <c r="DJ308">
        <f t="shared" si="90"/>
        <v>804.29</v>
      </c>
      <c r="DK308">
        <v>0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ROW(Source!A133)</f>
        <v>133</v>
      </c>
      <c r="B309">
        <v>90973531</v>
      </c>
      <c r="C309">
        <v>90974287</v>
      </c>
      <c r="D309">
        <v>90759133</v>
      </c>
      <c r="E309">
        <v>1</v>
      </c>
      <c r="F309">
        <v>1</v>
      </c>
      <c r="G309">
        <v>16101771</v>
      </c>
      <c r="H309">
        <v>3</v>
      </c>
      <c r="I309" t="s">
        <v>325</v>
      </c>
      <c r="J309" t="s">
        <v>326</v>
      </c>
      <c r="K309" t="s">
        <v>327</v>
      </c>
      <c r="L309">
        <v>1348</v>
      </c>
      <c r="N309">
        <v>1009</v>
      </c>
      <c r="O309" t="s">
        <v>158</v>
      </c>
      <c r="P309" t="s">
        <v>158</v>
      </c>
      <c r="Q309">
        <v>1000</v>
      </c>
      <c r="W309">
        <v>0</v>
      </c>
      <c r="X309">
        <v>-1208000286</v>
      </c>
      <c r="Y309">
        <f t="shared" si="84"/>
        <v>1.4400000000000001E-3</v>
      </c>
      <c r="AA309">
        <v>87055.15</v>
      </c>
      <c r="AB309">
        <v>0</v>
      </c>
      <c r="AC309">
        <v>0</v>
      </c>
      <c r="AD309">
        <v>0</v>
      </c>
      <c r="AE309">
        <v>87055.15</v>
      </c>
      <c r="AF309">
        <v>0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M309">
        <v>-2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</v>
      </c>
      <c r="AT309">
        <v>1.4400000000000001E-3</v>
      </c>
      <c r="AU309" t="s">
        <v>3</v>
      </c>
      <c r="AV309">
        <v>0</v>
      </c>
      <c r="AW309">
        <v>2</v>
      </c>
      <c r="AX309">
        <v>90974303</v>
      </c>
      <c r="AY309">
        <v>1</v>
      </c>
      <c r="AZ309">
        <v>0</v>
      </c>
      <c r="BA309">
        <v>294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V309">
        <v>0</v>
      </c>
      <c r="CW309">
        <v>0</v>
      </c>
      <c r="CX309">
        <f>ROUND(Y309*Source!I133,9)</f>
        <v>1.4400000000000001E-3</v>
      </c>
      <c r="CY309">
        <f t="shared" si="85"/>
        <v>87055.15</v>
      </c>
      <c r="CZ309">
        <f t="shared" si="86"/>
        <v>87055.15</v>
      </c>
      <c r="DA309">
        <f t="shared" si="87"/>
        <v>1</v>
      </c>
      <c r="DB309">
        <f t="shared" si="88"/>
        <v>125.36</v>
      </c>
      <c r="DC309">
        <f t="shared" si="89"/>
        <v>0</v>
      </c>
      <c r="DD309" t="s">
        <v>3</v>
      </c>
      <c r="DE309" t="s">
        <v>3</v>
      </c>
      <c r="DF309">
        <f t="shared" si="73"/>
        <v>125.36</v>
      </c>
      <c r="DG309">
        <f t="shared" si="74"/>
        <v>0</v>
      </c>
      <c r="DH309">
        <f t="shared" si="75"/>
        <v>0</v>
      </c>
      <c r="DI309">
        <f t="shared" si="76"/>
        <v>0</v>
      </c>
      <c r="DJ309">
        <f t="shared" si="90"/>
        <v>125.36</v>
      </c>
      <c r="DK309">
        <v>0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ROW(Source!A133)</f>
        <v>133</v>
      </c>
      <c r="B310">
        <v>90973531</v>
      </c>
      <c r="C310">
        <v>90974287</v>
      </c>
      <c r="D310">
        <v>90756832</v>
      </c>
      <c r="E310">
        <v>16101771</v>
      </c>
      <c r="F310">
        <v>1</v>
      </c>
      <c r="G310">
        <v>16101771</v>
      </c>
      <c r="H310">
        <v>3</v>
      </c>
      <c r="I310" t="s">
        <v>328</v>
      </c>
      <c r="J310" t="s">
        <v>3</v>
      </c>
      <c r="K310" t="s">
        <v>329</v>
      </c>
      <c r="L310">
        <v>1348</v>
      </c>
      <c r="N310">
        <v>1009</v>
      </c>
      <c r="O310" t="s">
        <v>158</v>
      </c>
      <c r="P310" t="s">
        <v>158</v>
      </c>
      <c r="Q310">
        <v>1000</v>
      </c>
      <c r="W310">
        <v>0</v>
      </c>
      <c r="X310">
        <v>-1698336702</v>
      </c>
      <c r="Y310">
        <f t="shared" si="84"/>
        <v>1.6000000000000001E-4</v>
      </c>
      <c r="AA310">
        <v>96930</v>
      </c>
      <c r="AB310">
        <v>0</v>
      </c>
      <c r="AC310">
        <v>0</v>
      </c>
      <c r="AD310">
        <v>0</v>
      </c>
      <c r="AE310">
        <v>96930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M310">
        <v>-2</v>
      </c>
      <c r="AN310">
        <v>0</v>
      </c>
      <c r="AO310">
        <v>1</v>
      </c>
      <c r="AP310">
        <v>1</v>
      </c>
      <c r="AQ310">
        <v>0</v>
      </c>
      <c r="AR310">
        <v>0</v>
      </c>
      <c r="AS310" t="s">
        <v>3</v>
      </c>
      <c r="AT310">
        <v>1.6000000000000001E-4</v>
      </c>
      <c r="AU310" t="s">
        <v>3</v>
      </c>
      <c r="AV310">
        <v>0</v>
      </c>
      <c r="AW310">
        <v>2</v>
      </c>
      <c r="AX310">
        <v>90974304</v>
      </c>
      <c r="AY310">
        <v>1</v>
      </c>
      <c r="AZ310">
        <v>0</v>
      </c>
      <c r="BA310">
        <v>295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V310">
        <v>0</v>
      </c>
      <c r="CW310">
        <v>0</v>
      </c>
      <c r="CX310">
        <f>ROUND(Y310*Source!I133,9)</f>
        <v>1.6000000000000001E-4</v>
      </c>
      <c r="CY310">
        <f t="shared" si="85"/>
        <v>96930</v>
      </c>
      <c r="CZ310">
        <f t="shared" si="86"/>
        <v>96930</v>
      </c>
      <c r="DA310">
        <f t="shared" si="87"/>
        <v>1</v>
      </c>
      <c r="DB310">
        <f t="shared" si="88"/>
        <v>15.51</v>
      </c>
      <c r="DC310">
        <f t="shared" si="89"/>
        <v>0</v>
      </c>
      <c r="DD310" t="s">
        <v>3</v>
      </c>
      <c r="DE310" t="s">
        <v>3</v>
      </c>
      <c r="DF310">
        <f t="shared" si="73"/>
        <v>15.51</v>
      </c>
      <c r="DG310">
        <f t="shared" si="74"/>
        <v>0</v>
      </c>
      <c r="DH310">
        <f t="shared" si="75"/>
        <v>0</v>
      </c>
      <c r="DI310">
        <f t="shared" si="76"/>
        <v>0</v>
      </c>
      <c r="DJ310">
        <f t="shared" si="90"/>
        <v>15.51</v>
      </c>
      <c r="DK310">
        <v>0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ROW(Source!A133)</f>
        <v>133</v>
      </c>
      <c r="B311">
        <v>90973531</v>
      </c>
      <c r="C311">
        <v>90974287</v>
      </c>
      <c r="D311">
        <v>90769402</v>
      </c>
      <c r="E311">
        <v>1</v>
      </c>
      <c r="F311">
        <v>1</v>
      </c>
      <c r="G311">
        <v>16101771</v>
      </c>
      <c r="H311">
        <v>3</v>
      </c>
      <c r="I311" t="s">
        <v>330</v>
      </c>
      <c r="J311" t="s">
        <v>331</v>
      </c>
      <c r="K311" t="s">
        <v>332</v>
      </c>
      <c r="L311">
        <v>1354</v>
      </c>
      <c r="N311">
        <v>1010</v>
      </c>
      <c r="O311" t="s">
        <v>48</v>
      </c>
      <c r="P311" t="s">
        <v>48</v>
      </c>
      <c r="Q311">
        <v>1</v>
      </c>
      <c r="W311">
        <v>0</v>
      </c>
      <c r="X311">
        <v>-675982514</v>
      </c>
      <c r="Y311">
        <f t="shared" si="84"/>
        <v>1</v>
      </c>
      <c r="AA311">
        <v>1529.15</v>
      </c>
      <c r="AB311">
        <v>0</v>
      </c>
      <c r="AC311">
        <v>0</v>
      </c>
      <c r="AD311">
        <v>0</v>
      </c>
      <c r="AE311">
        <v>1529.15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M311">
        <v>-2</v>
      </c>
      <c r="AN311">
        <v>0</v>
      </c>
      <c r="AO311">
        <v>1</v>
      </c>
      <c r="AP311">
        <v>1</v>
      </c>
      <c r="AQ311">
        <v>0</v>
      </c>
      <c r="AR311">
        <v>0</v>
      </c>
      <c r="AS311" t="s">
        <v>3</v>
      </c>
      <c r="AT311">
        <v>1</v>
      </c>
      <c r="AU311" t="s">
        <v>3</v>
      </c>
      <c r="AV311">
        <v>0</v>
      </c>
      <c r="AW311">
        <v>2</v>
      </c>
      <c r="AX311">
        <v>90974305</v>
      </c>
      <c r="AY311">
        <v>1</v>
      </c>
      <c r="AZ311">
        <v>0</v>
      </c>
      <c r="BA311">
        <v>296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V311">
        <v>0</v>
      </c>
      <c r="CW311">
        <v>0</v>
      </c>
      <c r="CX311">
        <f>ROUND(Y311*Source!I133,9)</f>
        <v>1</v>
      </c>
      <c r="CY311">
        <f t="shared" si="85"/>
        <v>1529.15</v>
      </c>
      <c r="CZ311">
        <f t="shared" si="86"/>
        <v>1529.15</v>
      </c>
      <c r="DA311">
        <f t="shared" si="87"/>
        <v>1</v>
      </c>
      <c r="DB311">
        <f t="shared" si="88"/>
        <v>1529.15</v>
      </c>
      <c r="DC311">
        <f t="shared" si="89"/>
        <v>0</v>
      </c>
      <c r="DD311" t="s">
        <v>3</v>
      </c>
      <c r="DE311" t="s">
        <v>3</v>
      </c>
      <c r="DF311">
        <f t="shared" si="73"/>
        <v>1529.15</v>
      </c>
      <c r="DG311">
        <f t="shared" si="74"/>
        <v>0</v>
      </c>
      <c r="DH311">
        <f t="shared" si="75"/>
        <v>0</v>
      </c>
      <c r="DI311">
        <f t="shared" si="76"/>
        <v>0</v>
      </c>
      <c r="DJ311">
        <f t="shared" si="90"/>
        <v>1529.15</v>
      </c>
      <c r="DK311">
        <v>0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ROW(Source!A133)</f>
        <v>133</v>
      </c>
      <c r="B312">
        <v>90973531</v>
      </c>
      <c r="C312">
        <v>90974287</v>
      </c>
      <c r="D312">
        <v>90769403</v>
      </c>
      <c r="E312">
        <v>1</v>
      </c>
      <c r="F312">
        <v>1</v>
      </c>
      <c r="G312">
        <v>16101771</v>
      </c>
      <c r="H312">
        <v>3</v>
      </c>
      <c r="I312" t="s">
        <v>333</v>
      </c>
      <c r="J312" t="s">
        <v>334</v>
      </c>
      <c r="K312" t="s">
        <v>335</v>
      </c>
      <c r="L312">
        <v>1354</v>
      </c>
      <c r="N312">
        <v>1010</v>
      </c>
      <c r="O312" t="s">
        <v>48</v>
      </c>
      <c r="P312" t="s">
        <v>48</v>
      </c>
      <c r="Q312">
        <v>1</v>
      </c>
      <c r="W312">
        <v>0</v>
      </c>
      <c r="X312">
        <v>-1760326418</v>
      </c>
      <c r="Y312">
        <f t="shared" si="84"/>
        <v>6</v>
      </c>
      <c r="AA312">
        <v>716.02</v>
      </c>
      <c r="AB312">
        <v>0</v>
      </c>
      <c r="AC312">
        <v>0</v>
      </c>
      <c r="AD312">
        <v>0</v>
      </c>
      <c r="AE312">
        <v>716.02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1</v>
      </c>
      <c r="AP312">
        <v>1</v>
      </c>
      <c r="AQ312">
        <v>0</v>
      </c>
      <c r="AR312">
        <v>0</v>
      </c>
      <c r="AS312" t="s">
        <v>3</v>
      </c>
      <c r="AT312">
        <v>6</v>
      </c>
      <c r="AU312" t="s">
        <v>3</v>
      </c>
      <c r="AV312">
        <v>0</v>
      </c>
      <c r="AW312">
        <v>2</v>
      </c>
      <c r="AX312">
        <v>90974306</v>
      </c>
      <c r="AY312">
        <v>1</v>
      </c>
      <c r="AZ312">
        <v>0</v>
      </c>
      <c r="BA312">
        <v>297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V312">
        <v>0</v>
      </c>
      <c r="CW312">
        <v>0</v>
      </c>
      <c r="CX312">
        <f>ROUND(Y312*Source!I133,9)</f>
        <v>6</v>
      </c>
      <c r="CY312">
        <f t="shared" si="85"/>
        <v>716.02</v>
      </c>
      <c r="CZ312">
        <f t="shared" si="86"/>
        <v>716.02</v>
      </c>
      <c r="DA312">
        <f t="shared" si="87"/>
        <v>1</v>
      </c>
      <c r="DB312">
        <f t="shared" si="88"/>
        <v>4296.12</v>
      </c>
      <c r="DC312">
        <f t="shared" si="89"/>
        <v>0</v>
      </c>
      <c r="DD312" t="s">
        <v>3</v>
      </c>
      <c r="DE312" t="s">
        <v>3</v>
      </c>
      <c r="DF312">
        <f t="shared" si="73"/>
        <v>4296.12</v>
      </c>
      <c r="DG312">
        <f t="shared" si="74"/>
        <v>0</v>
      </c>
      <c r="DH312">
        <f t="shared" si="75"/>
        <v>0</v>
      </c>
      <c r="DI312">
        <f t="shared" si="76"/>
        <v>0</v>
      </c>
      <c r="DJ312">
        <f t="shared" si="90"/>
        <v>4296.12</v>
      </c>
      <c r="DK312">
        <v>0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ROW(Source!A133)</f>
        <v>133</v>
      </c>
      <c r="B313">
        <v>90973531</v>
      </c>
      <c r="C313">
        <v>90974287</v>
      </c>
      <c r="D313">
        <v>0</v>
      </c>
      <c r="E313">
        <v>16101771</v>
      </c>
      <c r="F313">
        <v>1</v>
      </c>
      <c r="G313">
        <v>16101771</v>
      </c>
      <c r="H313">
        <v>3</v>
      </c>
      <c r="I313" t="s">
        <v>120</v>
      </c>
      <c r="J313" t="s">
        <v>3</v>
      </c>
      <c r="K313" t="s">
        <v>121</v>
      </c>
      <c r="L313">
        <v>1371</v>
      </c>
      <c r="N313">
        <v>1013</v>
      </c>
      <c r="O313" t="s">
        <v>57</v>
      </c>
      <c r="P313" t="s">
        <v>57</v>
      </c>
      <c r="Q313">
        <v>1</v>
      </c>
      <c r="W313">
        <v>0</v>
      </c>
      <c r="X313">
        <v>-1742523515</v>
      </c>
      <c r="Y313">
        <f t="shared" si="84"/>
        <v>1</v>
      </c>
      <c r="AA313">
        <v>1663.77</v>
      </c>
      <c r="AB313">
        <v>0</v>
      </c>
      <c r="AC313">
        <v>0</v>
      </c>
      <c r="AD313">
        <v>0</v>
      </c>
      <c r="AE313">
        <v>1663.77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t="s">
        <v>3</v>
      </c>
      <c r="AT313">
        <v>1</v>
      </c>
      <c r="AU313" t="s">
        <v>3</v>
      </c>
      <c r="AV313">
        <v>0</v>
      </c>
      <c r="AW313">
        <v>1</v>
      </c>
      <c r="AX313">
        <v>-1</v>
      </c>
      <c r="AY313">
        <v>0</v>
      </c>
      <c r="AZ313">
        <v>0</v>
      </c>
      <c r="BA313" t="s">
        <v>3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V313">
        <v>0</v>
      </c>
      <c r="CW313">
        <v>0</v>
      </c>
      <c r="CX313">
        <f>ROUND(Y313*Source!I133,9)</f>
        <v>1</v>
      </c>
      <c r="CY313">
        <f t="shared" si="85"/>
        <v>1663.77</v>
      </c>
      <c r="CZ313">
        <f t="shared" si="86"/>
        <v>1663.77</v>
      </c>
      <c r="DA313">
        <f t="shared" si="87"/>
        <v>1</v>
      </c>
      <c r="DB313">
        <f t="shared" si="88"/>
        <v>1663.77</v>
      </c>
      <c r="DC313">
        <f t="shared" si="89"/>
        <v>0</v>
      </c>
      <c r="DD313" t="s">
        <v>3</v>
      </c>
      <c r="DE313" t="s">
        <v>3</v>
      </c>
      <c r="DF313">
        <f t="shared" si="73"/>
        <v>1663.77</v>
      </c>
      <c r="DG313">
        <f t="shared" si="74"/>
        <v>0</v>
      </c>
      <c r="DH313">
        <f t="shared" si="75"/>
        <v>0</v>
      </c>
      <c r="DI313">
        <f t="shared" si="76"/>
        <v>0</v>
      </c>
      <c r="DJ313">
        <f t="shared" si="90"/>
        <v>1663.77</v>
      </c>
      <c r="DK313">
        <v>0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ROW(Source!A135)</f>
        <v>135</v>
      </c>
      <c r="B314">
        <v>90973531</v>
      </c>
      <c r="C314">
        <v>90974308</v>
      </c>
      <c r="D314">
        <v>90756819</v>
      </c>
      <c r="E314">
        <v>16101771</v>
      </c>
      <c r="F314">
        <v>1</v>
      </c>
      <c r="G314">
        <v>16101771</v>
      </c>
      <c r="H314">
        <v>1</v>
      </c>
      <c r="I314" t="s">
        <v>304</v>
      </c>
      <c r="J314" t="s">
        <v>3</v>
      </c>
      <c r="K314" t="s">
        <v>305</v>
      </c>
      <c r="L314">
        <v>1191</v>
      </c>
      <c r="N314">
        <v>1013</v>
      </c>
      <c r="O314" t="s">
        <v>306</v>
      </c>
      <c r="P314" t="s">
        <v>306</v>
      </c>
      <c r="Q314">
        <v>1</v>
      </c>
      <c r="W314">
        <v>0</v>
      </c>
      <c r="X314">
        <v>476480486</v>
      </c>
      <c r="Y314">
        <f>(AT314*1.05)</f>
        <v>1.9530000000000003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1.86</v>
      </c>
      <c r="AU314" t="s">
        <v>19</v>
      </c>
      <c r="AV314">
        <v>1</v>
      </c>
      <c r="AW314">
        <v>2</v>
      </c>
      <c r="AX314">
        <v>90974313</v>
      </c>
      <c r="AY314">
        <v>1</v>
      </c>
      <c r="AZ314">
        <v>0</v>
      </c>
      <c r="BA314">
        <v>298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U314">
        <f>ROUND(AT314*Source!I135*AH314*AL314,2)</f>
        <v>0</v>
      </c>
      <c r="CV314">
        <f>ROUND(Y314*Source!I135,9)</f>
        <v>1.9530000000000001</v>
      </c>
      <c r="CW314">
        <v>0</v>
      </c>
      <c r="CX314">
        <f>ROUND(Y314*Source!I135,9)</f>
        <v>1.9530000000000001</v>
      </c>
      <c r="CY314">
        <f>AD314</f>
        <v>0</v>
      </c>
      <c r="CZ314">
        <f>AH314</f>
        <v>0</v>
      </c>
      <c r="DA314">
        <f>AL314</f>
        <v>1</v>
      </c>
      <c r="DB314">
        <f>ROUND((ROUND(AT314*CZ314,2)*1.05),6)</f>
        <v>0</v>
      </c>
      <c r="DC314">
        <f>ROUND((ROUND(AT314*AG314,2)*1.05),6)</f>
        <v>0</v>
      </c>
      <c r="DD314" t="s">
        <v>3</v>
      </c>
      <c r="DE314" t="s">
        <v>3</v>
      </c>
      <c r="DF314">
        <f t="shared" si="73"/>
        <v>0</v>
      </c>
      <c r="DG314">
        <f t="shared" si="74"/>
        <v>0</v>
      </c>
      <c r="DH314">
        <f t="shared" si="75"/>
        <v>0</v>
      </c>
      <c r="DI314">
        <f t="shared" si="76"/>
        <v>0</v>
      </c>
      <c r="DJ314">
        <f>DI314</f>
        <v>0</v>
      </c>
      <c r="DK314">
        <v>0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ROW(Source!A135)</f>
        <v>135</v>
      </c>
      <c r="B315">
        <v>90973531</v>
      </c>
      <c r="C315">
        <v>90974308</v>
      </c>
      <c r="D315">
        <v>90758471</v>
      </c>
      <c r="E315">
        <v>1</v>
      </c>
      <c r="F315">
        <v>1</v>
      </c>
      <c r="G315">
        <v>16101771</v>
      </c>
      <c r="H315">
        <v>2</v>
      </c>
      <c r="I315" t="s">
        <v>307</v>
      </c>
      <c r="J315" t="s">
        <v>308</v>
      </c>
      <c r="K315" t="s">
        <v>309</v>
      </c>
      <c r="L315">
        <v>1368</v>
      </c>
      <c r="N315">
        <v>1011</v>
      </c>
      <c r="O315" t="s">
        <v>197</v>
      </c>
      <c r="P315" t="s">
        <v>197</v>
      </c>
      <c r="Q315">
        <v>1</v>
      </c>
      <c r="W315">
        <v>0</v>
      </c>
      <c r="X315">
        <v>-645154768</v>
      </c>
      <c r="Y315">
        <f>(AT315*1.05)</f>
        <v>0.17850000000000002</v>
      </c>
      <c r="AA315">
        <v>0</v>
      </c>
      <c r="AB315">
        <v>21.28</v>
      </c>
      <c r="AC315">
        <v>0.32</v>
      </c>
      <c r="AD315">
        <v>0</v>
      </c>
      <c r="AE315">
        <v>0</v>
      </c>
      <c r="AF315">
        <v>21.28</v>
      </c>
      <c r="AG315">
        <v>0.32</v>
      </c>
      <c r="AH315">
        <v>0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1</v>
      </c>
      <c r="AP315">
        <v>1</v>
      </c>
      <c r="AQ315">
        <v>0</v>
      </c>
      <c r="AR315">
        <v>0</v>
      </c>
      <c r="AS315" t="s">
        <v>3</v>
      </c>
      <c r="AT315">
        <v>0.17</v>
      </c>
      <c r="AU315" t="s">
        <v>19</v>
      </c>
      <c r="AV315">
        <v>0</v>
      </c>
      <c r="AW315">
        <v>2</v>
      </c>
      <c r="AX315">
        <v>90974314</v>
      </c>
      <c r="AY315">
        <v>1</v>
      </c>
      <c r="AZ315">
        <v>0</v>
      </c>
      <c r="BA315">
        <v>299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V315">
        <v>0</v>
      </c>
      <c r="CW315">
        <f>ROUND(Y315*Source!I135*DO315,9)</f>
        <v>0</v>
      </c>
      <c r="CX315">
        <f>ROUND(Y315*Source!I135,9)</f>
        <v>0.17849999999999999</v>
      </c>
      <c r="CY315">
        <f>AB315</f>
        <v>21.28</v>
      </c>
      <c r="CZ315">
        <f>AF315</f>
        <v>21.28</v>
      </c>
      <c r="DA315">
        <f>AJ315</f>
        <v>1</v>
      </c>
      <c r="DB315">
        <f>ROUND((ROUND(AT315*CZ315,2)*1.05),6)</f>
        <v>3.8010000000000002</v>
      </c>
      <c r="DC315">
        <f>ROUND((ROUND(AT315*AG315,2)*1.05),6)</f>
        <v>5.2499999999999998E-2</v>
      </c>
      <c r="DD315" t="s">
        <v>3</v>
      </c>
      <c r="DE315" t="s">
        <v>3</v>
      </c>
      <c r="DF315">
        <f t="shared" si="73"/>
        <v>0</v>
      </c>
      <c r="DG315">
        <f t="shared" si="74"/>
        <v>3.8</v>
      </c>
      <c r="DH315">
        <f t="shared" si="75"/>
        <v>0.06</v>
      </c>
      <c r="DI315">
        <f t="shared" si="76"/>
        <v>0</v>
      </c>
      <c r="DJ315">
        <f>DG315</f>
        <v>3.8</v>
      </c>
      <c r="DK315">
        <v>0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ROW(Source!A135)</f>
        <v>135</v>
      </c>
      <c r="B316">
        <v>90973531</v>
      </c>
      <c r="C316">
        <v>90974308</v>
      </c>
      <c r="D316">
        <v>90760495</v>
      </c>
      <c r="E316">
        <v>1</v>
      </c>
      <c r="F316">
        <v>1</v>
      </c>
      <c r="G316">
        <v>16101771</v>
      </c>
      <c r="H316">
        <v>3</v>
      </c>
      <c r="I316" t="s">
        <v>310</v>
      </c>
      <c r="J316" t="s">
        <v>311</v>
      </c>
      <c r="K316" t="s">
        <v>312</v>
      </c>
      <c r="L316">
        <v>1346</v>
      </c>
      <c r="N316">
        <v>1009</v>
      </c>
      <c r="O316" t="s">
        <v>43</v>
      </c>
      <c r="P316" t="s">
        <v>43</v>
      </c>
      <c r="Q316">
        <v>1</v>
      </c>
      <c r="W316">
        <v>0</v>
      </c>
      <c r="X316">
        <v>-8545782</v>
      </c>
      <c r="Y316">
        <f>AT316</f>
        <v>0.03</v>
      </c>
      <c r="AA316">
        <v>30.5</v>
      </c>
      <c r="AB316">
        <v>0</v>
      </c>
      <c r="AC316">
        <v>0</v>
      </c>
      <c r="AD316">
        <v>0</v>
      </c>
      <c r="AE316">
        <v>30.5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3</v>
      </c>
      <c r="AT316">
        <v>0.03</v>
      </c>
      <c r="AU316" t="s">
        <v>3</v>
      </c>
      <c r="AV316">
        <v>0</v>
      </c>
      <c r="AW316">
        <v>2</v>
      </c>
      <c r="AX316">
        <v>90974315</v>
      </c>
      <c r="AY316">
        <v>1</v>
      </c>
      <c r="AZ316">
        <v>0</v>
      </c>
      <c r="BA316">
        <v>300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V316">
        <v>0</v>
      </c>
      <c r="CW316">
        <v>0</v>
      </c>
      <c r="CX316">
        <f>ROUND(Y316*Source!I135,9)</f>
        <v>0.03</v>
      </c>
      <c r="CY316">
        <f>AA316</f>
        <v>30.5</v>
      </c>
      <c r="CZ316">
        <f>AE316</f>
        <v>30.5</v>
      </c>
      <c r="DA316">
        <f>AI316</f>
        <v>1</v>
      </c>
      <c r="DB316">
        <f>ROUND(ROUND(AT316*CZ316,2),6)</f>
        <v>0.92</v>
      </c>
      <c r="DC316">
        <f>ROUND(ROUND(AT316*AG316,2),6)</f>
        <v>0</v>
      </c>
      <c r="DD316" t="s">
        <v>3</v>
      </c>
      <c r="DE316" t="s">
        <v>3</v>
      </c>
      <c r="DF316">
        <f t="shared" si="73"/>
        <v>0.92</v>
      </c>
      <c r="DG316">
        <f t="shared" si="74"/>
        <v>0</v>
      </c>
      <c r="DH316">
        <f t="shared" si="75"/>
        <v>0</v>
      </c>
      <c r="DI316">
        <f t="shared" si="76"/>
        <v>0</v>
      </c>
      <c r="DJ316">
        <f>DF316</f>
        <v>0.92</v>
      </c>
      <c r="DK316">
        <v>0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ROW(Source!A135)</f>
        <v>135</v>
      </c>
      <c r="B317">
        <v>90973531</v>
      </c>
      <c r="C317">
        <v>90974308</v>
      </c>
      <c r="D317">
        <v>0</v>
      </c>
      <c r="E317">
        <v>16101771</v>
      </c>
      <c r="F317">
        <v>1</v>
      </c>
      <c r="G317">
        <v>16101771</v>
      </c>
      <c r="H317">
        <v>3</v>
      </c>
      <c r="I317" t="s">
        <v>120</v>
      </c>
      <c r="J317" t="s">
        <v>3</v>
      </c>
      <c r="K317" t="s">
        <v>121</v>
      </c>
      <c r="L317">
        <v>1371</v>
      </c>
      <c r="N317">
        <v>1013</v>
      </c>
      <c r="O317" t="s">
        <v>57</v>
      </c>
      <c r="P317" t="s">
        <v>57</v>
      </c>
      <c r="Q317">
        <v>1</v>
      </c>
      <c r="W317">
        <v>0</v>
      </c>
      <c r="X317">
        <v>-1742523515</v>
      </c>
      <c r="Y317">
        <f>AT317</f>
        <v>1</v>
      </c>
      <c r="AA317">
        <v>1663.77</v>
      </c>
      <c r="AB317">
        <v>0</v>
      </c>
      <c r="AC317">
        <v>0</v>
      </c>
      <c r="AD317">
        <v>0</v>
      </c>
      <c r="AE317">
        <v>1663.77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 t="s">
        <v>3</v>
      </c>
      <c r="AT317">
        <v>1</v>
      </c>
      <c r="AU317" t="s">
        <v>3</v>
      </c>
      <c r="AV317">
        <v>0</v>
      </c>
      <c r="AW317">
        <v>1</v>
      </c>
      <c r="AX317">
        <v>-1</v>
      </c>
      <c r="AY317">
        <v>0</v>
      </c>
      <c r="AZ317">
        <v>0</v>
      </c>
      <c r="BA317" t="s">
        <v>3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V317">
        <v>0</v>
      </c>
      <c r="CW317">
        <v>0</v>
      </c>
      <c r="CX317">
        <f>ROUND(Y317*Source!I135,9)</f>
        <v>1</v>
      </c>
      <c r="CY317">
        <f>AA317</f>
        <v>1663.77</v>
      </c>
      <c r="CZ317">
        <f>AE317</f>
        <v>1663.77</v>
      </c>
      <c r="DA317">
        <f>AI317</f>
        <v>1</v>
      </c>
      <c r="DB317">
        <f>ROUND(ROUND(AT317*CZ317,2),6)</f>
        <v>1663.77</v>
      </c>
      <c r="DC317">
        <f>ROUND(ROUND(AT317*AG317,2),6)</f>
        <v>0</v>
      </c>
      <c r="DD317" t="s">
        <v>3</v>
      </c>
      <c r="DE317" t="s">
        <v>3</v>
      </c>
      <c r="DF317">
        <f t="shared" si="73"/>
        <v>1663.77</v>
      </c>
      <c r="DG317">
        <f t="shared" si="74"/>
        <v>0</v>
      </c>
      <c r="DH317">
        <f t="shared" si="75"/>
        <v>0</v>
      </c>
      <c r="DI317">
        <f t="shared" si="76"/>
        <v>0</v>
      </c>
      <c r="DJ317">
        <f>DF317</f>
        <v>1663.77</v>
      </c>
      <c r="DK317">
        <v>0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ROW(Source!A137)</f>
        <v>137</v>
      </c>
      <c r="B318">
        <v>90973531</v>
      </c>
      <c r="C318">
        <v>90974317</v>
      </c>
      <c r="D318">
        <v>90756819</v>
      </c>
      <c r="E318">
        <v>16101771</v>
      </c>
      <c r="F318">
        <v>1</v>
      </c>
      <c r="G318">
        <v>16101771</v>
      </c>
      <c r="H318">
        <v>1</v>
      </c>
      <c r="I318" t="s">
        <v>304</v>
      </c>
      <c r="J318" t="s">
        <v>3</v>
      </c>
      <c r="K318" t="s">
        <v>305</v>
      </c>
      <c r="L318">
        <v>1191</v>
      </c>
      <c r="N318">
        <v>1013</v>
      </c>
      <c r="O318" t="s">
        <v>306</v>
      </c>
      <c r="P318" t="s">
        <v>306</v>
      </c>
      <c r="Q318">
        <v>1</v>
      </c>
      <c r="W318">
        <v>0</v>
      </c>
      <c r="X318">
        <v>476480486</v>
      </c>
      <c r="Y318">
        <f>AT318</f>
        <v>0.6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3</v>
      </c>
      <c r="AT318">
        <v>0.6</v>
      </c>
      <c r="AU318" t="s">
        <v>3</v>
      </c>
      <c r="AV318">
        <v>1</v>
      </c>
      <c r="AW318">
        <v>2</v>
      </c>
      <c r="AX318">
        <v>90974321</v>
      </c>
      <c r="AY318">
        <v>1</v>
      </c>
      <c r="AZ318">
        <v>0</v>
      </c>
      <c r="BA318">
        <v>301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U318">
        <f>ROUND(AT318*Source!I137*AH318*AL318,2)</f>
        <v>0</v>
      </c>
      <c r="CV318">
        <f>ROUND(Y318*Source!I137,9)</f>
        <v>0.6</v>
      </c>
      <c r="CW318">
        <v>0</v>
      </c>
      <c r="CX318">
        <f>ROUND(Y318*Source!I137,9)</f>
        <v>0.6</v>
      </c>
      <c r="CY318">
        <f>AD318</f>
        <v>0</v>
      </c>
      <c r="CZ318">
        <f>AH318</f>
        <v>0</v>
      </c>
      <c r="DA318">
        <f>AL318</f>
        <v>1</v>
      </c>
      <c r="DB318">
        <f>ROUND(ROUND(AT318*CZ318,2),6)</f>
        <v>0</v>
      </c>
      <c r="DC318">
        <f>ROUND(ROUND(AT318*AG318,2),6)</f>
        <v>0</v>
      </c>
      <c r="DD318" t="s">
        <v>3</v>
      </c>
      <c r="DE318" t="s">
        <v>3</v>
      </c>
      <c r="DF318">
        <f t="shared" si="73"/>
        <v>0</v>
      </c>
      <c r="DG318">
        <f t="shared" si="74"/>
        <v>0</v>
      </c>
      <c r="DH318">
        <f t="shared" si="75"/>
        <v>0</v>
      </c>
      <c r="DI318">
        <f t="shared" si="76"/>
        <v>0</v>
      </c>
      <c r="DJ318">
        <f>DI318</f>
        <v>0</v>
      </c>
      <c r="DK318">
        <v>0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ROW(Source!A137)</f>
        <v>137</v>
      </c>
      <c r="B319">
        <v>90973531</v>
      </c>
      <c r="C319">
        <v>90974317</v>
      </c>
      <c r="D319">
        <v>90759844</v>
      </c>
      <c r="E319">
        <v>1</v>
      </c>
      <c r="F319">
        <v>1</v>
      </c>
      <c r="G319">
        <v>16101771</v>
      </c>
      <c r="H319">
        <v>3</v>
      </c>
      <c r="I319" t="s">
        <v>400</v>
      </c>
      <c r="J319" t="s">
        <v>401</v>
      </c>
      <c r="K319" t="s">
        <v>402</v>
      </c>
      <c r="L319">
        <v>1348</v>
      </c>
      <c r="N319">
        <v>1009</v>
      </c>
      <c r="O319" t="s">
        <v>158</v>
      </c>
      <c r="P319" t="s">
        <v>158</v>
      </c>
      <c r="Q319">
        <v>1000</v>
      </c>
      <c r="W319">
        <v>0</v>
      </c>
      <c r="X319">
        <v>2033632406</v>
      </c>
      <c r="Y319">
        <f>AT319</f>
        <v>3.0000000000000001E-5</v>
      </c>
      <c r="AA319">
        <v>276193.31</v>
      </c>
      <c r="AB319">
        <v>0</v>
      </c>
      <c r="AC319">
        <v>0</v>
      </c>
      <c r="AD319">
        <v>0</v>
      </c>
      <c r="AE319">
        <v>276193.31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3</v>
      </c>
      <c r="AT319">
        <v>3.0000000000000001E-5</v>
      </c>
      <c r="AU319" t="s">
        <v>3</v>
      </c>
      <c r="AV319">
        <v>0</v>
      </c>
      <c r="AW319">
        <v>2</v>
      </c>
      <c r="AX319">
        <v>90974322</v>
      </c>
      <c r="AY319">
        <v>1</v>
      </c>
      <c r="AZ319">
        <v>0</v>
      </c>
      <c r="BA319">
        <v>302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V319">
        <v>0</v>
      </c>
      <c r="CW319">
        <v>0</v>
      </c>
      <c r="CX319">
        <f>ROUND(Y319*Source!I137,9)</f>
        <v>3.0000000000000001E-5</v>
      </c>
      <c r="CY319">
        <f>AA319</f>
        <v>276193.31</v>
      </c>
      <c r="CZ319">
        <f>AE319</f>
        <v>276193.31</v>
      </c>
      <c r="DA319">
        <f>AI319</f>
        <v>1</v>
      </c>
      <c r="DB319">
        <f>ROUND(ROUND(AT319*CZ319,2),6)</f>
        <v>8.2899999999999991</v>
      </c>
      <c r="DC319">
        <f>ROUND(ROUND(AT319*AG319,2),6)</f>
        <v>0</v>
      </c>
      <c r="DD319" t="s">
        <v>3</v>
      </c>
      <c r="DE319" t="s">
        <v>3</v>
      </c>
      <c r="DF319">
        <f t="shared" si="73"/>
        <v>8.2899999999999991</v>
      </c>
      <c r="DG319">
        <f t="shared" si="74"/>
        <v>0</v>
      </c>
      <c r="DH319">
        <f t="shared" si="75"/>
        <v>0</v>
      </c>
      <c r="DI319">
        <f t="shared" si="76"/>
        <v>0</v>
      </c>
      <c r="DJ319">
        <f>DF319</f>
        <v>8.2899999999999991</v>
      </c>
      <c r="DK319">
        <v>0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ROW(Source!A137)</f>
        <v>137</v>
      </c>
      <c r="B320">
        <v>90973531</v>
      </c>
      <c r="C320">
        <v>90974317</v>
      </c>
      <c r="D320">
        <v>90761165</v>
      </c>
      <c r="E320">
        <v>1</v>
      </c>
      <c r="F320">
        <v>1</v>
      </c>
      <c r="G320">
        <v>16101771</v>
      </c>
      <c r="H320">
        <v>3</v>
      </c>
      <c r="I320" t="s">
        <v>403</v>
      </c>
      <c r="J320" t="s">
        <v>404</v>
      </c>
      <c r="K320" t="s">
        <v>405</v>
      </c>
      <c r="L320">
        <v>1354</v>
      </c>
      <c r="N320">
        <v>1010</v>
      </c>
      <c r="O320" t="s">
        <v>48</v>
      </c>
      <c r="P320" t="s">
        <v>48</v>
      </c>
      <c r="Q320">
        <v>1</v>
      </c>
      <c r="W320">
        <v>0</v>
      </c>
      <c r="X320">
        <v>287844490</v>
      </c>
      <c r="Y320">
        <f>AT320</f>
        <v>1</v>
      </c>
      <c r="AA320">
        <v>160.11000000000001</v>
      </c>
      <c r="AB320">
        <v>0</v>
      </c>
      <c r="AC320">
        <v>0</v>
      </c>
      <c r="AD320">
        <v>0</v>
      </c>
      <c r="AE320">
        <v>160.11000000000001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3</v>
      </c>
      <c r="AT320">
        <v>1</v>
      </c>
      <c r="AU320" t="s">
        <v>3</v>
      </c>
      <c r="AV320">
        <v>0</v>
      </c>
      <c r="AW320">
        <v>2</v>
      </c>
      <c r="AX320">
        <v>90974323</v>
      </c>
      <c r="AY320">
        <v>1</v>
      </c>
      <c r="AZ320">
        <v>0</v>
      </c>
      <c r="BA320">
        <v>303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V320">
        <v>0</v>
      </c>
      <c r="CW320">
        <v>0</v>
      </c>
      <c r="CX320">
        <f>ROUND(Y320*Source!I137,9)</f>
        <v>1</v>
      </c>
      <c r="CY320">
        <f>AA320</f>
        <v>160.11000000000001</v>
      </c>
      <c r="CZ320">
        <f>AE320</f>
        <v>160.11000000000001</v>
      </c>
      <c r="DA320">
        <f>AI320</f>
        <v>1</v>
      </c>
      <c r="DB320">
        <f>ROUND(ROUND(AT320*CZ320,2),6)</f>
        <v>160.11000000000001</v>
      </c>
      <c r="DC320">
        <f>ROUND(ROUND(AT320*AG320,2),6)</f>
        <v>0</v>
      </c>
      <c r="DD320" t="s">
        <v>3</v>
      </c>
      <c r="DE320" t="s">
        <v>3</v>
      </c>
      <c r="DF320">
        <f t="shared" si="73"/>
        <v>160.11000000000001</v>
      </c>
      <c r="DG320">
        <f t="shared" si="74"/>
        <v>0</v>
      </c>
      <c r="DH320">
        <f t="shared" si="75"/>
        <v>0</v>
      </c>
      <c r="DI320">
        <f t="shared" si="76"/>
        <v>0</v>
      </c>
      <c r="DJ320">
        <f>DF320</f>
        <v>160.11000000000001</v>
      </c>
      <c r="DK320">
        <v>0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ROW(Source!A138)</f>
        <v>138</v>
      </c>
      <c r="B321">
        <v>90973531</v>
      </c>
      <c r="C321">
        <v>90974324</v>
      </c>
      <c r="D321">
        <v>90756819</v>
      </c>
      <c r="E321">
        <v>16101771</v>
      </c>
      <c r="F321">
        <v>1</v>
      </c>
      <c r="G321">
        <v>16101771</v>
      </c>
      <c r="H321">
        <v>1</v>
      </c>
      <c r="I321" t="s">
        <v>304</v>
      </c>
      <c r="J321" t="s">
        <v>3</v>
      </c>
      <c r="K321" t="s">
        <v>305</v>
      </c>
      <c r="L321">
        <v>1191</v>
      </c>
      <c r="N321">
        <v>1013</v>
      </c>
      <c r="O321" t="s">
        <v>306</v>
      </c>
      <c r="P321" t="s">
        <v>306</v>
      </c>
      <c r="Q321">
        <v>1</v>
      </c>
      <c r="W321">
        <v>0</v>
      </c>
      <c r="X321">
        <v>476480486</v>
      </c>
      <c r="Y321">
        <f>(AT321*1.05)</f>
        <v>1.9530000000000003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1</v>
      </c>
      <c r="AP321">
        <v>1</v>
      </c>
      <c r="AQ321">
        <v>0</v>
      </c>
      <c r="AR321">
        <v>0</v>
      </c>
      <c r="AS321" t="s">
        <v>3</v>
      </c>
      <c r="AT321">
        <v>1.86</v>
      </c>
      <c r="AU321" t="s">
        <v>19</v>
      </c>
      <c r="AV321">
        <v>1</v>
      </c>
      <c r="AW321">
        <v>2</v>
      </c>
      <c r="AX321">
        <v>90974328</v>
      </c>
      <c r="AY321">
        <v>1</v>
      </c>
      <c r="AZ321">
        <v>0</v>
      </c>
      <c r="BA321">
        <v>304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U321">
        <f>ROUND(AT321*Source!I138*AH321*AL321,2)</f>
        <v>0</v>
      </c>
      <c r="CV321">
        <f>ROUND(Y321*Source!I138,9)</f>
        <v>1.9530000000000001</v>
      </c>
      <c r="CW321">
        <v>0</v>
      </c>
      <c r="CX321">
        <f>ROUND(Y321*Source!I138,9)</f>
        <v>1.9530000000000001</v>
      </c>
      <c r="CY321">
        <f>AD321</f>
        <v>0</v>
      </c>
      <c r="CZ321">
        <f>AH321</f>
        <v>0</v>
      </c>
      <c r="DA321">
        <f>AL321</f>
        <v>1</v>
      </c>
      <c r="DB321">
        <f>ROUND((ROUND(AT321*CZ321,2)*1.05),6)</f>
        <v>0</v>
      </c>
      <c r="DC321">
        <f>ROUND((ROUND(AT321*AG321,2)*1.05),6)</f>
        <v>0</v>
      </c>
      <c r="DD321" t="s">
        <v>3</v>
      </c>
      <c r="DE321" t="s">
        <v>3</v>
      </c>
      <c r="DF321">
        <f t="shared" ref="DF321:DF350" si="91">ROUND(ROUND(AE321,2)*CX321,2)</f>
        <v>0</v>
      </c>
      <c r="DG321">
        <f t="shared" ref="DG321:DG350" si="92">ROUND(ROUND(AF321,2)*CX321,2)</f>
        <v>0</v>
      </c>
      <c r="DH321">
        <f t="shared" ref="DH321:DH350" si="93">ROUND(ROUND(AG321,2)*CX321,2)</f>
        <v>0</v>
      </c>
      <c r="DI321">
        <f t="shared" ref="DI321:DI350" si="94">ROUND(ROUND(AH321,2)*CX321,2)</f>
        <v>0</v>
      </c>
      <c r="DJ321">
        <f>DI321</f>
        <v>0</v>
      </c>
      <c r="DK321">
        <v>0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">
      <c r="A322">
        <f>ROW(Source!A138)</f>
        <v>138</v>
      </c>
      <c r="B322">
        <v>90973531</v>
      </c>
      <c r="C322">
        <v>90974324</v>
      </c>
      <c r="D322">
        <v>90758471</v>
      </c>
      <c r="E322">
        <v>1</v>
      </c>
      <c r="F322">
        <v>1</v>
      </c>
      <c r="G322">
        <v>16101771</v>
      </c>
      <c r="H322">
        <v>2</v>
      </c>
      <c r="I322" t="s">
        <v>307</v>
      </c>
      <c r="J322" t="s">
        <v>308</v>
      </c>
      <c r="K322" t="s">
        <v>309</v>
      </c>
      <c r="L322">
        <v>1368</v>
      </c>
      <c r="N322">
        <v>1011</v>
      </c>
      <c r="O322" t="s">
        <v>197</v>
      </c>
      <c r="P322" t="s">
        <v>197</v>
      </c>
      <c r="Q322">
        <v>1</v>
      </c>
      <c r="W322">
        <v>0</v>
      </c>
      <c r="X322">
        <v>-645154768</v>
      </c>
      <c r="Y322">
        <f>(AT322*1.05)</f>
        <v>0.17850000000000002</v>
      </c>
      <c r="AA322">
        <v>0</v>
      </c>
      <c r="AB322">
        <v>21.28</v>
      </c>
      <c r="AC322">
        <v>0.32</v>
      </c>
      <c r="AD322">
        <v>0</v>
      </c>
      <c r="AE322">
        <v>0</v>
      </c>
      <c r="AF322">
        <v>21.28</v>
      </c>
      <c r="AG322">
        <v>0.32</v>
      </c>
      <c r="AH322">
        <v>0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</v>
      </c>
      <c r="AT322">
        <v>0.17</v>
      </c>
      <c r="AU322" t="s">
        <v>19</v>
      </c>
      <c r="AV322">
        <v>0</v>
      </c>
      <c r="AW322">
        <v>2</v>
      </c>
      <c r="AX322">
        <v>90974329</v>
      </c>
      <c r="AY322">
        <v>1</v>
      </c>
      <c r="AZ322">
        <v>0</v>
      </c>
      <c r="BA322">
        <v>305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V322">
        <v>0</v>
      </c>
      <c r="CW322">
        <f>ROUND(Y322*Source!I138*DO322,9)</f>
        <v>0</v>
      </c>
      <c r="CX322">
        <f>ROUND(Y322*Source!I138,9)</f>
        <v>0.17849999999999999</v>
      </c>
      <c r="CY322">
        <f>AB322</f>
        <v>21.28</v>
      </c>
      <c r="CZ322">
        <f>AF322</f>
        <v>21.28</v>
      </c>
      <c r="DA322">
        <f>AJ322</f>
        <v>1</v>
      </c>
      <c r="DB322">
        <f>ROUND((ROUND(AT322*CZ322,2)*1.05),6)</f>
        <v>3.8010000000000002</v>
      </c>
      <c r="DC322">
        <f>ROUND((ROUND(AT322*AG322,2)*1.05),6)</f>
        <v>5.2499999999999998E-2</v>
      </c>
      <c r="DD322" t="s">
        <v>3</v>
      </c>
      <c r="DE322" t="s">
        <v>3</v>
      </c>
      <c r="DF322">
        <f t="shared" si="91"/>
        <v>0</v>
      </c>
      <c r="DG322">
        <f t="shared" si="92"/>
        <v>3.8</v>
      </c>
      <c r="DH322">
        <f t="shared" si="93"/>
        <v>0.06</v>
      </c>
      <c r="DI322">
        <f t="shared" si="94"/>
        <v>0</v>
      </c>
      <c r="DJ322">
        <f>DG322</f>
        <v>3.8</v>
      </c>
      <c r="DK322">
        <v>0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">
      <c r="A323">
        <f>ROW(Source!A138)</f>
        <v>138</v>
      </c>
      <c r="B323">
        <v>90973531</v>
      </c>
      <c r="C323">
        <v>90974324</v>
      </c>
      <c r="D323">
        <v>90760495</v>
      </c>
      <c r="E323">
        <v>1</v>
      </c>
      <c r="F323">
        <v>1</v>
      </c>
      <c r="G323">
        <v>16101771</v>
      </c>
      <c r="H323">
        <v>3</v>
      </c>
      <c r="I323" t="s">
        <v>310</v>
      </c>
      <c r="J323" t="s">
        <v>311</v>
      </c>
      <c r="K323" t="s">
        <v>312</v>
      </c>
      <c r="L323">
        <v>1346</v>
      </c>
      <c r="N323">
        <v>1009</v>
      </c>
      <c r="O323" t="s">
        <v>43</v>
      </c>
      <c r="P323" t="s">
        <v>43</v>
      </c>
      <c r="Q323">
        <v>1</v>
      </c>
      <c r="W323">
        <v>0</v>
      </c>
      <c r="X323">
        <v>-8545782</v>
      </c>
      <c r="Y323">
        <f>AT323</f>
        <v>0.03</v>
      </c>
      <c r="AA323">
        <v>30.5</v>
      </c>
      <c r="AB323">
        <v>0</v>
      </c>
      <c r="AC323">
        <v>0</v>
      </c>
      <c r="AD323">
        <v>0</v>
      </c>
      <c r="AE323">
        <v>30.5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3</v>
      </c>
      <c r="AT323">
        <v>0.03</v>
      </c>
      <c r="AU323" t="s">
        <v>3</v>
      </c>
      <c r="AV323">
        <v>0</v>
      </c>
      <c r="AW323">
        <v>2</v>
      </c>
      <c r="AX323">
        <v>90974330</v>
      </c>
      <c r="AY323">
        <v>1</v>
      </c>
      <c r="AZ323">
        <v>0</v>
      </c>
      <c r="BA323">
        <v>306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V323">
        <v>0</v>
      </c>
      <c r="CW323">
        <v>0</v>
      </c>
      <c r="CX323">
        <f>ROUND(Y323*Source!I138,9)</f>
        <v>0.03</v>
      </c>
      <c r="CY323">
        <f>AA323</f>
        <v>30.5</v>
      </c>
      <c r="CZ323">
        <f>AE323</f>
        <v>30.5</v>
      </c>
      <c r="DA323">
        <f>AI323</f>
        <v>1</v>
      </c>
      <c r="DB323">
        <f>ROUND(ROUND(AT323*CZ323,2),6)</f>
        <v>0.92</v>
      </c>
      <c r="DC323">
        <f>ROUND(ROUND(AT323*AG323,2),6)</f>
        <v>0</v>
      </c>
      <c r="DD323" t="s">
        <v>3</v>
      </c>
      <c r="DE323" t="s">
        <v>3</v>
      </c>
      <c r="DF323">
        <f t="shared" si="91"/>
        <v>0.92</v>
      </c>
      <c r="DG323">
        <f t="shared" si="92"/>
        <v>0</v>
      </c>
      <c r="DH323">
        <f t="shared" si="93"/>
        <v>0</v>
      </c>
      <c r="DI323">
        <f t="shared" si="94"/>
        <v>0</v>
      </c>
      <c r="DJ323">
        <f>DF323</f>
        <v>0.92</v>
      </c>
      <c r="DK323">
        <v>0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ROW(Source!A139)</f>
        <v>139</v>
      </c>
      <c r="B324">
        <v>90973531</v>
      </c>
      <c r="C324">
        <v>90974331</v>
      </c>
      <c r="D324">
        <v>90756819</v>
      </c>
      <c r="E324">
        <v>16101771</v>
      </c>
      <c r="F324">
        <v>1</v>
      </c>
      <c r="G324">
        <v>16101771</v>
      </c>
      <c r="H324">
        <v>1</v>
      </c>
      <c r="I324" t="s">
        <v>304</v>
      </c>
      <c r="J324" t="s">
        <v>3</v>
      </c>
      <c r="K324" t="s">
        <v>305</v>
      </c>
      <c r="L324">
        <v>1191</v>
      </c>
      <c r="N324">
        <v>1013</v>
      </c>
      <c r="O324" t="s">
        <v>306</v>
      </c>
      <c r="P324" t="s">
        <v>306</v>
      </c>
      <c r="Q324">
        <v>1</v>
      </c>
      <c r="W324">
        <v>0</v>
      </c>
      <c r="X324">
        <v>476480486</v>
      </c>
      <c r="Y324">
        <f>(AT324*1.05)</f>
        <v>0.96600000000000008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</v>
      </c>
      <c r="AT324">
        <v>0.92</v>
      </c>
      <c r="AU324" t="s">
        <v>19</v>
      </c>
      <c r="AV324">
        <v>1</v>
      </c>
      <c r="AW324">
        <v>2</v>
      </c>
      <c r="AX324">
        <v>90974334</v>
      </c>
      <c r="AY324">
        <v>1</v>
      </c>
      <c r="AZ324">
        <v>0</v>
      </c>
      <c r="BA324">
        <v>307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U324">
        <f>ROUND(AT324*Source!I139*AH324*AL324,2)</f>
        <v>0</v>
      </c>
      <c r="CV324">
        <f>ROUND(Y324*Source!I139,9)</f>
        <v>0.96599999999999997</v>
      </c>
      <c r="CW324">
        <v>0</v>
      </c>
      <c r="CX324">
        <f>ROUND(Y324*Source!I139,9)</f>
        <v>0.96599999999999997</v>
      </c>
      <c r="CY324">
        <f>AD324</f>
        <v>0</v>
      </c>
      <c r="CZ324">
        <f>AH324</f>
        <v>0</v>
      </c>
      <c r="DA324">
        <f>AL324</f>
        <v>1</v>
      </c>
      <c r="DB324">
        <f>ROUND((ROUND(AT324*CZ324,2)*1.05),6)</f>
        <v>0</v>
      </c>
      <c r="DC324">
        <f>ROUND((ROUND(AT324*AG324,2)*1.05),6)</f>
        <v>0</v>
      </c>
      <c r="DD324" t="s">
        <v>3</v>
      </c>
      <c r="DE324" t="s">
        <v>3</v>
      </c>
      <c r="DF324">
        <f t="shared" si="91"/>
        <v>0</v>
      </c>
      <c r="DG324">
        <f t="shared" si="92"/>
        <v>0</v>
      </c>
      <c r="DH324">
        <f t="shared" si="93"/>
        <v>0</v>
      </c>
      <c r="DI324">
        <f t="shared" si="94"/>
        <v>0</v>
      </c>
      <c r="DJ324">
        <f>DI324</f>
        <v>0</v>
      </c>
      <c r="DK324">
        <v>0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ROW(Source!A139)</f>
        <v>139</v>
      </c>
      <c r="B325">
        <v>90973531</v>
      </c>
      <c r="C325">
        <v>90974331</v>
      </c>
      <c r="D325">
        <v>90760495</v>
      </c>
      <c r="E325">
        <v>1</v>
      </c>
      <c r="F325">
        <v>1</v>
      </c>
      <c r="G325">
        <v>16101771</v>
      </c>
      <c r="H325">
        <v>3</v>
      </c>
      <c r="I325" t="s">
        <v>310</v>
      </c>
      <c r="J325" t="s">
        <v>311</v>
      </c>
      <c r="K325" t="s">
        <v>312</v>
      </c>
      <c r="L325">
        <v>1346</v>
      </c>
      <c r="N325">
        <v>1009</v>
      </c>
      <c r="O325" t="s">
        <v>43</v>
      </c>
      <c r="P325" t="s">
        <v>43</v>
      </c>
      <c r="Q325">
        <v>1</v>
      </c>
      <c r="W325">
        <v>0</v>
      </c>
      <c r="X325">
        <v>-8545782</v>
      </c>
      <c r="Y325">
        <f>AT325</f>
        <v>0.02</v>
      </c>
      <c r="AA325">
        <v>30.5</v>
      </c>
      <c r="AB325">
        <v>0</v>
      </c>
      <c r="AC325">
        <v>0</v>
      </c>
      <c r="AD325">
        <v>0</v>
      </c>
      <c r="AE325">
        <v>30.5</v>
      </c>
      <c r="AF325">
        <v>0</v>
      </c>
      <c r="AG325">
        <v>0</v>
      </c>
      <c r="AH325">
        <v>0</v>
      </c>
      <c r="AI325">
        <v>1</v>
      </c>
      <c r="AJ325">
        <v>1</v>
      </c>
      <c r="AK325">
        <v>1</v>
      </c>
      <c r="AL325">
        <v>1</v>
      </c>
      <c r="AM325">
        <v>-2</v>
      </c>
      <c r="AN325">
        <v>0</v>
      </c>
      <c r="AO325">
        <v>1</v>
      </c>
      <c r="AP325">
        <v>0</v>
      </c>
      <c r="AQ325">
        <v>0</v>
      </c>
      <c r="AR325">
        <v>0</v>
      </c>
      <c r="AS325" t="s">
        <v>3</v>
      </c>
      <c r="AT325">
        <v>0.02</v>
      </c>
      <c r="AU325" t="s">
        <v>3</v>
      </c>
      <c r="AV325">
        <v>0</v>
      </c>
      <c r="AW325">
        <v>2</v>
      </c>
      <c r="AX325">
        <v>90974335</v>
      </c>
      <c r="AY325">
        <v>1</v>
      </c>
      <c r="AZ325">
        <v>0</v>
      </c>
      <c r="BA325">
        <v>308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V325">
        <v>0</v>
      </c>
      <c r="CW325">
        <v>0</v>
      </c>
      <c r="CX325">
        <f>ROUND(Y325*Source!I139,9)</f>
        <v>0.02</v>
      </c>
      <c r="CY325">
        <f>AA325</f>
        <v>30.5</v>
      </c>
      <c r="CZ325">
        <f>AE325</f>
        <v>30.5</v>
      </c>
      <c r="DA325">
        <f>AI325</f>
        <v>1</v>
      </c>
      <c r="DB325">
        <f>ROUND(ROUND(AT325*CZ325,2),6)</f>
        <v>0.61</v>
      </c>
      <c r="DC325">
        <f>ROUND(ROUND(AT325*AG325,2),6)</f>
        <v>0</v>
      </c>
      <c r="DD325" t="s">
        <v>3</v>
      </c>
      <c r="DE325" t="s">
        <v>3</v>
      </c>
      <c r="DF325">
        <f t="shared" si="91"/>
        <v>0.61</v>
      </c>
      <c r="DG325">
        <f t="shared" si="92"/>
        <v>0</v>
      </c>
      <c r="DH325">
        <f t="shared" si="93"/>
        <v>0</v>
      </c>
      <c r="DI325">
        <f t="shared" si="94"/>
        <v>0</v>
      </c>
      <c r="DJ325">
        <f>DF325</f>
        <v>0.61</v>
      </c>
      <c r="DK325">
        <v>0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ROW(Source!A140)</f>
        <v>140</v>
      </c>
      <c r="B326">
        <v>90973531</v>
      </c>
      <c r="C326">
        <v>90974336</v>
      </c>
      <c r="D326">
        <v>90756819</v>
      </c>
      <c r="E326">
        <v>16101771</v>
      </c>
      <c r="F326">
        <v>1</v>
      </c>
      <c r="G326">
        <v>16101771</v>
      </c>
      <c r="H326">
        <v>1</v>
      </c>
      <c r="I326" t="s">
        <v>304</v>
      </c>
      <c r="J326" t="s">
        <v>3</v>
      </c>
      <c r="K326" t="s">
        <v>305</v>
      </c>
      <c r="L326">
        <v>1191</v>
      </c>
      <c r="N326">
        <v>1013</v>
      </c>
      <c r="O326" t="s">
        <v>306</v>
      </c>
      <c r="P326" t="s">
        <v>306</v>
      </c>
      <c r="Q326">
        <v>1</v>
      </c>
      <c r="W326">
        <v>0</v>
      </c>
      <c r="X326">
        <v>476480486</v>
      </c>
      <c r="Y326">
        <f>(AT326*1.05)</f>
        <v>6.5100000000000007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</v>
      </c>
      <c r="AT326">
        <v>6.2</v>
      </c>
      <c r="AU326" t="s">
        <v>19</v>
      </c>
      <c r="AV326">
        <v>1</v>
      </c>
      <c r="AW326">
        <v>2</v>
      </c>
      <c r="AX326">
        <v>90974338</v>
      </c>
      <c r="AY326">
        <v>1</v>
      </c>
      <c r="AZ326">
        <v>0</v>
      </c>
      <c r="BA326">
        <v>309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U326">
        <f>ROUND(AT326*Source!I140*AH326*AL326,2)</f>
        <v>0</v>
      </c>
      <c r="CV326">
        <f>ROUND(Y326*Source!I140,9)</f>
        <v>6.51</v>
      </c>
      <c r="CW326">
        <v>0</v>
      </c>
      <c r="CX326">
        <f>ROUND(Y326*Source!I140,9)</f>
        <v>6.51</v>
      </c>
      <c r="CY326">
        <f>AD326</f>
        <v>0</v>
      </c>
      <c r="CZ326">
        <f>AH326</f>
        <v>0</v>
      </c>
      <c r="DA326">
        <f>AL326</f>
        <v>1</v>
      </c>
      <c r="DB326">
        <f>ROUND((ROUND(AT326*CZ326,2)*1.05),6)</f>
        <v>0</v>
      </c>
      <c r="DC326">
        <f>ROUND((ROUND(AT326*AG326,2)*1.05),6)</f>
        <v>0</v>
      </c>
      <c r="DD326" t="s">
        <v>3</v>
      </c>
      <c r="DE326" t="s">
        <v>3</v>
      </c>
      <c r="DF326">
        <f t="shared" si="91"/>
        <v>0</v>
      </c>
      <c r="DG326">
        <f t="shared" si="92"/>
        <v>0</v>
      </c>
      <c r="DH326">
        <f t="shared" si="93"/>
        <v>0</v>
      </c>
      <c r="DI326">
        <f t="shared" si="94"/>
        <v>0</v>
      </c>
      <c r="DJ326">
        <f>DI326</f>
        <v>0</v>
      </c>
      <c r="DK326">
        <v>0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ROW(Source!A141)</f>
        <v>141</v>
      </c>
      <c r="B327">
        <v>90973531</v>
      </c>
      <c r="C327">
        <v>90974339</v>
      </c>
      <c r="D327">
        <v>90756819</v>
      </c>
      <c r="E327">
        <v>16101771</v>
      </c>
      <c r="F327">
        <v>1</v>
      </c>
      <c r="G327">
        <v>16101771</v>
      </c>
      <c r="H327">
        <v>1</v>
      </c>
      <c r="I327" t="s">
        <v>304</v>
      </c>
      <c r="J327" t="s">
        <v>3</v>
      </c>
      <c r="K327" t="s">
        <v>305</v>
      </c>
      <c r="L327">
        <v>1191</v>
      </c>
      <c r="N327">
        <v>1013</v>
      </c>
      <c r="O327" t="s">
        <v>306</v>
      </c>
      <c r="P327" t="s">
        <v>306</v>
      </c>
      <c r="Q327">
        <v>1</v>
      </c>
      <c r="W327">
        <v>0</v>
      </c>
      <c r="X327">
        <v>476480486</v>
      </c>
      <c r="Y327">
        <f>(AT327*1.05)</f>
        <v>1.9530000000000003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3</v>
      </c>
      <c r="AT327">
        <v>1.86</v>
      </c>
      <c r="AU327" t="s">
        <v>19</v>
      </c>
      <c r="AV327">
        <v>1</v>
      </c>
      <c r="AW327">
        <v>2</v>
      </c>
      <c r="AX327">
        <v>90974343</v>
      </c>
      <c r="AY327">
        <v>1</v>
      </c>
      <c r="AZ327">
        <v>0</v>
      </c>
      <c r="BA327">
        <v>310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U327">
        <f>ROUND(AT327*Source!I141*AH327*AL327,2)</f>
        <v>0</v>
      </c>
      <c r="CV327">
        <f>ROUND(Y327*Source!I141,9)</f>
        <v>1.9530000000000001</v>
      </c>
      <c r="CW327">
        <v>0</v>
      </c>
      <c r="CX327">
        <f>ROUND(Y327*Source!I141,9)</f>
        <v>1.9530000000000001</v>
      </c>
      <c r="CY327">
        <f>AD327</f>
        <v>0</v>
      </c>
      <c r="CZ327">
        <f>AH327</f>
        <v>0</v>
      </c>
      <c r="DA327">
        <f>AL327</f>
        <v>1</v>
      </c>
      <c r="DB327">
        <f>ROUND((ROUND(AT327*CZ327,2)*1.05),6)</f>
        <v>0</v>
      </c>
      <c r="DC327">
        <f>ROUND((ROUND(AT327*AG327,2)*1.05),6)</f>
        <v>0</v>
      </c>
      <c r="DD327" t="s">
        <v>3</v>
      </c>
      <c r="DE327" t="s">
        <v>3</v>
      </c>
      <c r="DF327">
        <f t="shared" si="91"/>
        <v>0</v>
      </c>
      <c r="DG327">
        <f t="shared" si="92"/>
        <v>0</v>
      </c>
      <c r="DH327">
        <f t="shared" si="93"/>
        <v>0</v>
      </c>
      <c r="DI327">
        <f t="shared" si="94"/>
        <v>0</v>
      </c>
      <c r="DJ327">
        <f>DI327</f>
        <v>0</v>
      </c>
      <c r="DK327">
        <v>0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ROW(Source!A141)</f>
        <v>141</v>
      </c>
      <c r="B328">
        <v>90973531</v>
      </c>
      <c r="C328">
        <v>90974339</v>
      </c>
      <c r="D328">
        <v>90758471</v>
      </c>
      <c r="E328">
        <v>1</v>
      </c>
      <c r="F328">
        <v>1</v>
      </c>
      <c r="G328">
        <v>16101771</v>
      </c>
      <c r="H328">
        <v>2</v>
      </c>
      <c r="I328" t="s">
        <v>307</v>
      </c>
      <c r="J328" t="s">
        <v>308</v>
      </c>
      <c r="K328" t="s">
        <v>309</v>
      </c>
      <c r="L328">
        <v>1368</v>
      </c>
      <c r="N328">
        <v>1011</v>
      </c>
      <c r="O328" t="s">
        <v>197</v>
      </c>
      <c r="P328" t="s">
        <v>197</v>
      </c>
      <c r="Q328">
        <v>1</v>
      </c>
      <c r="W328">
        <v>0</v>
      </c>
      <c r="X328">
        <v>-645154768</v>
      </c>
      <c r="Y328">
        <f>(AT328*1.05)</f>
        <v>0.17850000000000002</v>
      </c>
      <c r="AA328">
        <v>0</v>
      </c>
      <c r="AB328">
        <v>21.28</v>
      </c>
      <c r="AC328">
        <v>0.32</v>
      </c>
      <c r="AD328">
        <v>0</v>
      </c>
      <c r="AE328">
        <v>0</v>
      </c>
      <c r="AF328">
        <v>21.28</v>
      </c>
      <c r="AG328">
        <v>0.32</v>
      </c>
      <c r="AH328">
        <v>0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</v>
      </c>
      <c r="AT328">
        <v>0.17</v>
      </c>
      <c r="AU328" t="s">
        <v>19</v>
      </c>
      <c r="AV328">
        <v>0</v>
      </c>
      <c r="AW328">
        <v>2</v>
      </c>
      <c r="AX328">
        <v>90974344</v>
      </c>
      <c r="AY328">
        <v>1</v>
      </c>
      <c r="AZ328">
        <v>0</v>
      </c>
      <c r="BA328">
        <v>311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V328">
        <v>0</v>
      </c>
      <c r="CW328">
        <f>ROUND(Y328*Source!I141*DO328,9)</f>
        <v>0</v>
      </c>
      <c r="CX328">
        <f>ROUND(Y328*Source!I141,9)</f>
        <v>0.17849999999999999</v>
      </c>
      <c r="CY328">
        <f>AB328</f>
        <v>21.28</v>
      </c>
      <c r="CZ328">
        <f>AF328</f>
        <v>21.28</v>
      </c>
      <c r="DA328">
        <f>AJ328</f>
        <v>1</v>
      </c>
      <c r="DB328">
        <f>ROUND((ROUND(AT328*CZ328,2)*1.05),6)</f>
        <v>3.8010000000000002</v>
      </c>
      <c r="DC328">
        <f>ROUND((ROUND(AT328*AG328,2)*1.05),6)</f>
        <v>5.2499999999999998E-2</v>
      </c>
      <c r="DD328" t="s">
        <v>3</v>
      </c>
      <c r="DE328" t="s">
        <v>3</v>
      </c>
      <c r="DF328">
        <f t="shared" si="91"/>
        <v>0</v>
      </c>
      <c r="DG328">
        <f t="shared" si="92"/>
        <v>3.8</v>
      </c>
      <c r="DH328">
        <f t="shared" si="93"/>
        <v>0.06</v>
      </c>
      <c r="DI328">
        <f t="shared" si="94"/>
        <v>0</v>
      </c>
      <c r="DJ328">
        <f>DG328</f>
        <v>3.8</v>
      </c>
      <c r="DK328">
        <v>0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ROW(Source!A141)</f>
        <v>141</v>
      </c>
      <c r="B329">
        <v>90973531</v>
      </c>
      <c r="C329">
        <v>90974339</v>
      </c>
      <c r="D329">
        <v>90760495</v>
      </c>
      <c r="E329">
        <v>1</v>
      </c>
      <c r="F329">
        <v>1</v>
      </c>
      <c r="G329">
        <v>16101771</v>
      </c>
      <c r="H329">
        <v>3</v>
      </c>
      <c r="I329" t="s">
        <v>310</v>
      </c>
      <c r="J329" t="s">
        <v>311</v>
      </c>
      <c r="K329" t="s">
        <v>312</v>
      </c>
      <c r="L329">
        <v>1346</v>
      </c>
      <c r="N329">
        <v>1009</v>
      </c>
      <c r="O329" t="s">
        <v>43</v>
      </c>
      <c r="P329" t="s">
        <v>43</v>
      </c>
      <c r="Q329">
        <v>1</v>
      </c>
      <c r="W329">
        <v>0</v>
      </c>
      <c r="X329">
        <v>-8545782</v>
      </c>
      <c r="Y329">
        <f>AT329</f>
        <v>0.03</v>
      </c>
      <c r="AA329">
        <v>30.5</v>
      </c>
      <c r="AB329">
        <v>0</v>
      </c>
      <c r="AC329">
        <v>0</v>
      </c>
      <c r="AD329">
        <v>0</v>
      </c>
      <c r="AE329">
        <v>30.5</v>
      </c>
      <c r="AF329">
        <v>0</v>
      </c>
      <c r="AG329">
        <v>0</v>
      </c>
      <c r="AH329">
        <v>0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1</v>
      </c>
      <c r="AP329">
        <v>0</v>
      </c>
      <c r="AQ329">
        <v>0</v>
      </c>
      <c r="AR329">
        <v>0</v>
      </c>
      <c r="AS329" t="s">
        <v>3</v>
      </c>
      <c r="AT329">
        <v>0.03</v>
      </c>
      <c r="AU329" t="s">
        <v>3</v>
      </c>
      <c r="AV329">
        <v>0</v>
      </c>
      <c r="AW329">
        <v>2</v>
      </c>
      <c r="AX329">
        <v>90974345</v>
      </c>
      <c r="AY329">
        <v>1</v>
      </c>
      <c r="AZ329">
        <v>0</v>
      </c>
      <c r="BA329">
        <v>312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V329">
        <v>0</v>
      </c>
      <c r="CW329">
        <v>0</v>
      </c>
      <c r="CX329">
        <f>ROUND(Y329*Source!I141,9)</f>
        <v>0.03</v>
      </c>
      <c r="CY329">
        <f>AA329</f>
        <v>30.5</v>
      </c>
      <c r="CZ329">
        <f>AE329</f>
        <v>30.5</v>
      </c>
      <c r="DA329">
        <f>AI329</f>
        <v>1</v>
      </c>
      <c r="DB329">
        <f>ROUND(ROUND(AT329*CZ329,2),6)</f>
        <v>0.92</v>
      </c>
      <c r="DC329">
        <f>ROUND(ROUND(AT329*AG329,2),6)</f>
        <v>0</v>
      </c>
      <c r="DD329" t="s">
        <v>3</v>
      </c>
      <c r="DE329" t="s">
        <v>3</v>
      </c>
      <c r="DF329">
        <f t="shared" si="91"/>
        <v>0.92</v>
      </c>
      <c r="DG329">
        <f t="shared" si="92"/>
        <v>0</v>
      </c>
      <c r="DH329">
        <f t="shared" si="93"/>
        <v>0</v>
      </c>
      <c r="DI329">
        <f t="shared" si="94"/>
        <v>0</v>
      </c>
      <c r="DJ329">
        <f>DF329</f>
        <v>0.92</v>
      </c>
      <c r="DK329">
        <v>0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ROW(Source!A142)</f>
        <v>142</v>
      </c>
      <c r="B330">
        <v>90973531</v>
      </c>
      <c r="C330">
        <v>90974346</v>
      </c>
      <c r="D330">
        <v>90756819</v>
      </c>
      <c r="E330">
        <v>16101771</v>
      </c>
      <c r="F330">
        <v>1</v>
      </c>
      <c r="G330">
        <v>16101771</v>
      </c>
      <c r="H330">
        <v>1</v>
      </c>
      <c r="I330" t="s">
        <v>304</v>
      </c>
      <c r="J330" t="s">
        <v>3</v>
      </c>
      <c r="K330" t="s">
        <v>305</v>
      </c>
      <c r="L330">
        <v>1191</v>
      </c>
      <c r="N330">
        <v>1013</v>
      </c>
      <c r="O330" t="s">
        <v>306</v>
      </c>
      <c r="P330" t="s">
        <v>306</v>
      </c>
      <c r="Q330">
        <v>1</v>
      </c>
      <c r="W330">
        <v>0</v>
      </c>
      <c r="X330">
        <v>476480486</v>
      </c>
      <c r="Y330">
        <f>(AT330*1.05)</f>
        <v>0.96600000000000008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</v>
      </c>
      <c r="AT330">
        <v>0.92</v>
      </c>
      <c r="AU330" t="s">
        <v>19</v>
      </c>
      <c r="AV330">
        <v>1</v>
      </c>
      <c r="AW330">
        <v>2</v>
      </c>
      <c r="AX330">
        <v>90974349</v>
      </c>
      <c r="AY330">
        <v>1</v>
      </c>
      <c r="AZ330">
        <v>0</v>
      </c>
      <c r="BA330">
        <v>313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U330">
        <f>ROUND(AT330*Source!I142*AH330*AL330,2)</f>
        <v>0</v>
      </c>
      <c r="CV330">
        <f>ROUND(Y330*Source!I142,9)</f>
        <v>0.96599999999999997</v>
      </c>
      <c r="CW330">
        <v>0</v>
      </c>
      <c r="CX330">
        <f>ROUND(Y330*Source!I142,9)</f>
        <v>0.96599999999999997</v>
      </c>
      <c r="CY330">
        <f>AD330</f>
        <v>0</v>
      </c>
      <c r="CZ330">
        <f>AH330</f>
        <v>0</v>
      </c>
      <c r="DA330">
        <f>AL330</f>
        <v>1</v>
      </c>
      <c r="DB330">
        <f>ROUND((ROUND(AT330*CZ330,2)*1.05),6)</f>
        <v>0</v>
      </c>
      <c r="DC330">
        <f>ROUND((ROUND(AT330*AG330,2)*1.05),6)</f>
        <v>0</v>
      </c>
      <c r="DD330" t="s">
        <v>3</v>
      </c>
      <c r="DE330" t="s">
        <v>3</v>
      </c>
      <c r="DF330">
        <f t="shared" si="91"/>
        <v>0</v>
      </c>
      <c r="DG330">
        <f t="shared" si="92"/>
        <v>0</v>
      </c>
      <c r="DH330">
        <f t="shared" si="93"/>
        <v>0</v>
      </c>
      <c r="DI330">
        <f t="shared" si="94"/>
        <v>0</v>
      </c>
      <c r="DJ330">
        <f>DI330</f>
        <v>0</v>
      </c>
      <c r="DK330">
        <v>0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ROW(Source!A142)</f>
        <v>142</v>
      </c>
      <c r="B331">
        <v>90973531</v>
      </c>
      <c r="C331">
        <v>90974346</v>
      </c>
      <c r="D331">
        <v>90760495</v>
      </c>
      <c r="E331">
        <v>1</v>
      </c>
      <c r="F331">
        <v>1</v>
      </c>
      <c r="G331">
        <v>16101771</v>
      </c>
      <c r="H331">
        <v>3</v>
      </c>
      <c r="I331" t="s">
        <v>310</v>
      </c>
      <c r="J331" t="s">
        <v>311</v>
      </c>
      <c r="K331" t="s">
        <v>312</v>
      </c>
      <c r="L331">
        <v>1346</v>
      </c>
      <c r="N331">
        <v>1009</v>
      </c>
      <c r="O331" t="s">
        <v>43</v>
      </c>
      <c r="P331" t="s">
        <v>43</v>
      </c>
      <c r="Q331">
        <v>1</v>
      </c>
      <c r="W331">
        <v>0</v>
      </c>
      <c r="X331">
        <v>-8545782</v>
      </c>
      <c r="Y331">
        <f>AT331</f>
        <v>0.02</v>
      </c>
      <c r="AA331">
        <v>30.5</v>
      </c>
      <c r="AB331">
        <v>0</v>
      </c>
      <c r="AC331">
        <v>0</v>
      </c>
      <c r="AD331">
        <v>0</v>
      </c>
      <c r="AE331">
        <v>30.5</v>
      </c>
      <c r="AF331">
        <v>0</v>
      </c>
      <c r="AG331">
        <v>0</v>
      </c>
      <c r="AH331">
        <v>0</v>
      </c>
      <c r="AI331">
        <v>1</v>
      </c>
      <c r="AJ331">
        <v>1</v>
      </c>
      <c r="AK331">
        <v>1</v>
      </c>
      <c r="AL331">
        <v>1</v>
      </c>
      <c r="AM331">
        <v>-2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3</v>
      </c>
      <c r="AT331">
        <v>0.02</v>
      </c>
      <c r="AU331" t="s">
        <v>3</v>
      </c>
      <c r="AV331">
        <v>0</v>
      </c>
      <c r="AW331">
        <v>2</v>
      </c>
      <c r="AX331">
        <v>90974350</v>
      </c>
      <c r="AY331">
        <v>1</v>
      </c>
      <c r="AZ331">
        <v>0</v>
      </c>
      <c r="BA331">
        <v>314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V331">
        <v>0</v>
      </c>
      <c r="CW331">
        <v>0</v>
      </c>
      <c r="CX331">
        <f>ROUND(Y331*Source!I142,9)</f>
        <v>0.02</v>
      </c>
      <c r="CY331">
        <f>AA331</f>
        <v>30.5</v>
      </c>
      <c r="CZ331">
        <f>AE331</f>
        <v>30.5</v>
      </c>
      <c r="DA331">
        <f>AI331</f>
        <v>1</v>
      </c>
      <c r="DB331">
        <f>ROUND(ROUND(AT331*CZ331,2),6)</f>
        <v>0.61</v>
      </c>
      <c r="DC331">
        <f>ROUND(ROUND(AT331*AG331,2),6)</f>
        <v>0</v>
      </c>
      <c r="DD331" t="s">
        <v>3</v>
      </c>
      <c r="DE331" t="s">
        <v>3</v>
      </c>
      <c r="DF331">
        <f t="shared" si="91"/>
        <v>0.61</v>
      </c>
      <c r="DG331">
        <f t="shared" si="92"/>
        <v>0</v>
      </c>
      <c r="DH331">
        <f t="shared" si="93"/>
        <v>0</v>
      </c>
      <c r="DI331">
        <f t="shared" si="94"/>
        <v>0</v>
      </c>
      <c r="DJ331">
        <f>DF331</f>
        <v>0.61</v>
      </c>
      <c r="DK331">
        <v>0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ROW(Source!A143)</f>
        <v>143</v>
      </c>
      <c r="B332">
        <v>90973531</v>
      </c>
      <c r="C332">
        <v>90974351</v>
      </c>
      <c r="D332">
        <v>90756819</v>
      </c>
      <c r="E332">
        <v>16101771</v>
      </c>
      <c r="F332">
        <v>1</v>
      </c>
      <c r="G332">
        <v>16101771</v>
      </c>
      <c r="H332">
        <v>1</v>
      </c>
      <c r="I332" t="s">
        <v>304</v>
      </c>
      <c r="J332" t="s">
        <v>3</v>
      </c>
      <c r="K332" t="s">
        <v>305</v>
      </c>
      <c r="L332">
        <v>1191</v>
      </c>
      <c r="N332">
        <v>1013</v>
      </c>
      <c r="O332" t="s">
        <v>306</v>
      </c>
      <c r="P332" t="s">
        <v>306</v>
      </c>
      <c r="Q332">
        <v>1</v>
      </c>
      <c r="W332">
        <v>0</v>
      </c>
      <c r="X332">
        <v>476480486</v>
      </c>
      <c r="Y332">
        <f>(AT332*1.05)</f>
        <v>0.94500000000000006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1</v>
      </c>
      <c r="AJ332">
        <v>1</v>
      </c>
      <c r="AK332">
        <v>1</v>
      </c>
      <c r="AL332">
        <v>1</v>
      </c>
      <c r="AM332">
        <v>-2</v>
      </c>
      <c r="AN332">
        <v>0</v>
      </c>
      <c r="AO332">
        <v>1</v>
      </c>
      <c r="AP332">
        <v>1</v>
      </c>
      <c r="AQ332">
        <v>0</v>
      </c>
      <c r="AR332">
        <v>0</v>
      </c>
      <c r="AS332" t="s">
        <v>3</v>
      </c>
      <c r="AT332">
        <v>0.9</v>
      </c>
      <c r="AU332" t="s">
        <v>19</v>
      </c>
      <c r="AV332">
        <v>1</v>
      </c>
      <c r="AW332">
        <v>2</v>
      </c>
      <c r="AX332">
        <v>90974354</v>
      </c>
      <c r="AY332">
        <v>1</v>
      </c>
      <c r="AZ332">
        <v>0</v>
      </c>
      <c r="BA332">
        <v>315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U332">
        <f>ROUND(AT332*Source!I143*AH332*AL332,2)</f>
        <v>0</v>
      </c>
      <c r="CV332">
        <f>ROUND(Y332*Source!I143,9)</f>
        <v>0.94499999999999995</v>
      </c>
      <c r="CW332">
        <v>0</v>
      </c>
      <c r="CX332">
        <f>ROUND(Y332*Source!I143,9)</f>
        <v>0.94499999999999995</v>
      </c>
      <c r="CY332">
        <f>AD332</f>
        <v>0</v>
      </c>
      <c r="CZ332">
        <f>AH332</f>
        <v>0</v>
      </c>
      <c r="DA332">
        <f>AL332</f>
        <v>1</v>
      </c>
      <c r="DB332">
        <f>ROUND((ROUND(AT332*CZ332,2)*1.05),6)</f>
        <v>0</v>
      </c>
      <c r="DC332">
        <f>ROUND((ROUND(AT332*AG332,2)*1.05),6)</f>
        <v>0</v>
      </c>
      <c r="DD332" t="s">
        <v>3</v>
      </c>
      <c r="DE332" t="s">
        <v>3</v>
      </c>
      <c r="DF332">
        <f t="shared" si="91"/>
        <v>0</v>
      </c>
      <c r="DG332">
        <f t="shared" si="92"/>
        <v>0</v>
      </c>
      <c r="DH332">
        <f t="shared" si="93"/>
        <v>0</v>
      </c>
      <c r="DI332">
        <f t="shared" si="94"/>
        <v>0</v>
      </c>
      <c r="DJ332">
        <f>DI332</f>
        <v>0</v>
      </c>
      <c r="DK332">
        <v>0</v>
      </c>
      <c r="DL332" t="s">
        <v>3</v>
      </c>
      <c r="DM332">
        <v>0</v>
      </c>
      <c r="DN332" t="s">
        <v>3</v>
      </c>
      <c r="DO332">
        <v>0</v>
      </c>
    </row>
    <row r="333" spans="1:119" x14ac:dyDescent="0.2">
      <c r="A333">
        <f>ROW(Source!A143)</f>
        <v>143</v>
      </c>
      <c r="B333">
        <v>90973531</v>
      </c>
      <c r="C333">
        <v>90974351</v>
      </c>
      <c r="D333">
        <v>90758998</v>
      </c>
      <c r="E333">
        <v>1</v>
      </c>
      <c r="F333">
        <v>1</v>
      </c>
      <c r="G333">
        <v>16101771</v>
      </c>
      <c r="H333">
        <v>3</v>
      </c>
      <c r="I333" t="s">
        <v>41</v>
      </c>
      <c r="J333" t="s">
        <v>44</v>
      </c>
      <c r="K333" t="s">
        <v>42</v>
      </c>
      <c r="L333">
        <v>1346</v>
      </c>
      <c r="N333">
        <v>1009</v>
      </c>
      <c r="O333" t="s">
        <v>43</v>
      </c>
      <c r="P333" t="s">
        <v>43</v>
      </c>
      <c r="Q333">
        <v>1</v>
      </c>
      <c r="W333">
        <v>0</v>
      </c>
      <c r="X333">
        <v>930069253</v>
      </c>
      <c r="Y333">
        <f>AT333</f>
        <v>6</v>
      </c>
      <c r="AA333">
        <v>878.99</v>
      </c>
      <c r="AB333">
        <v>0</v>
      </c>
      <c r="AC333">
        <v>0</v>
      </c>
      <c r="AD333">
        <v>0</v>
      </c>
      <c r="AE333">
        <v>878.99</v>
      </c>
      <c r="AF333">
        <v>0</v>
      </c>
      <c r="AG333">
        <v>0</v>
      </c>
      <c r="AH333">
        <v>0</v>
      </c>
      <c r="AI333">
        <v>1</v>
      </c>
      <c r="AJ333">
        <v>1</v>
      </c>
      <c r="AK333">
        <v>1</v>
      </c>
      <c r="AL333">
        <v>1</v>
      </c>
      <c r="AM333">
        <v>0</v>
      </c>
      <c r="AN333">
        <v>0</v>
      </c>
      <c r="AO333">
        <v>0</v>
      </c>
      <c r="AP333">
        <v>1</v>
      </c>
      <c r="AQ333">
        <v>0</v>
      </c>
      <c r="AR333">
        <v>0</v>
      </c>
      <c r="AS333" t="s">
        <v>3</v>
      </c>
      <c r="AT333">
        <v>6</v>
      </c>
      <c r="AU333" t="s">
        <v>3</v>
      </c>
      <c r="AV333">
        <v>0</v>
      </c>
      <c r="AW333">
        <v>1</v>
      </c>
      <c r="AX333">
        <v>-1</v>
      </c>
      <c r="AY333">
        <v>0</v>
      </c>
      <c r="AZ333">
        <v>0</v>
      </c>
      <c r="BA333" t="s">
        <v>3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V333">
        <v>0</v>
      </c>
      <c r="CW333">
        <v>0</v>
      </c>
      <c r="CX333">
        <f>ROUND(Y333*Source!I143,9)</f>
        <v>6</v>
      </c>
      <c r="CY333">
        <f>AA333</f>
        <v>878.99</v>
      </c>
      <c r="CZ333">
        <f>AE333</f>
        <v>878.99</v>
      </c>
      <c r="DA333">
        <f>AI333</f>
        <v>1</v>
      </c>
      <c r="DB333">
        <f>ROUND(ROUND(AT333*CZ333,2),6)</f>
        <v>5273.94</v>
      </c>
      <c r="DC333">
        <f>ROUND(ROUND(AT333*AG333,2),6)</f>
        <v>0</v>
      </c>
      <c r="DD333" t="s">
        <v>3</v>
      </c>
      <c r="DE333" t="s">
        <v>3</v>
      </c>
      <c r="DF333">
        <f t="shared" si="91"/>
        <v>5273.94</v>
      </c>
      <c r="DG333">
        <f t="shared" si="92"/>
        <v>0</v>
      </c>
      <c r="DH333">
        <f t="shared" si="93"/>
        <v>0</v>
      </c>
      <c r="DI333">
        <f t="shared" si="94"/>
        <v>0</v>
      </c>
      <c r="DJ333">
        <f>DF333</f>
        <v>5273.94</v>
      </c>
      <c r="DK333">
        <v>0</v>
      </c>
      <c r="DL333" t="s">
        <v>3</v>
      </c>
      <c r="DM333">
        <v>0</v>
      </c>
      <c r="DN333" t="s">
        <v>3</v>
      </c>
      <c r="DO333">
        <v>0</v>
      </c>
    </row>
    <row r="334" spans="1:119" x14ac:dyDescent="0.2">
      <c r="A334">
        <f>ROW(Source!A145)</f>
        <v>145</v>
      </c>
      <c r="B334">
        <v>90973531</v>
      </c>
      <c r="C334">
        <v>90974357</v>
      </c>
      <c r="D334">
        <v>90756819</v>
      </c>
      <c r="E334">
        <v>16101771</v>
      </c>
      <c r="F334">
        <v>1</v>
      </c>
      <c r="G334">
        <v>16101771</v>
      </c>
      <c r="H334">
        <v>1</v>
      </c>
      <c r="I334" t="s">
        <v>304</v>
      </c>
      <c r="J334" t="s">
        <v>3</v>
      </c>
      <c r="K334" t="s">
        <v>305</v>
      </c>
      <c r="L334">
        <v>1191</v>
      </c>
      <c r="N334">
        <v>1013</v>
      </c>
      <c r="O334" t="s">
        <v>306</v>
      </c>
      <c r="P334" t="s">
        <v>306</v>
      </c>
      <c r="Q334">
        <v>1</v>
      </c>
      <c r="W334">
        <v>0</v>
      </c>
      <c r="X334">
        <v>476480486</v>
      </c>
      <c r="Y334">
        <f>(AT334*1.05)</f>
        <v>1.9530000000000003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1</v>
      </c>
      <c r="AJ334">
        <v>1</v>
      </c>
      <c r="AK334">
        <v>1</v>
      </c>
      <c r="AL334">
        <v>1</v>
      </c>
      <c r="AM334">
        <v>-2</v>
      </c>
      <c r="AN334">
        <v>0</v>
      </c>
      <c r="AO334">
        <v>1</v>
      </c>
      <c r="AP334">
        <v>1</v>
      </c>
      <c r="AQ334">
        <v>0</v>
      </c>
      <c r="AR334">
        <v>0</v>
      </c>
      <c r="AS334" t="s">
        <v>3</v>
      </c>
      <c r="AT334">
        <v>1.86</v>
      </c>
      <c r="AU334" t="s">
        <v>19</v>
      </c>
      <c r="AV334">
        <v>1</v>
      </c>
      <c r="AW334">
        <v>2</v>
      </c>
      <c r="AX334">
        <v>90974361</v>
      </c>
      <c r="AY334">
        <v>1</v>
      </c>
      <c r="AZ334">
        <v>0</v>
      </c>
      <c r="BA334">
        <v>317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U334">
        <f>ROUND(AT334*Source!I145*AH334*AL334,2)</f>
        <v>0</v>
      </c>
      <c r="CV334">
        <f>ROUND(Y334*Source!I145,9)</f>
        <v>3.9060000000000001</v>
      </c>
      <c r="CW334">
        <v>0</v>
      </c>
      <c r="CX334">
        <f>ROUND(Y334*Source!I145,9)</f>
        <v>3.9060000000000001</v>
      </c>
      <c r="CY334">
        <f>AD334</f>
        <v>0</v>
      </c>
      <c r="CZ334">
        <f>AH334</f>
        <v>0</v>
      </c>
      <c r="DA334">
        <f>AL334</f>
        <v>1</v>
      </c>
      <c r="DB334">
        <f>ROUND((ROUND(AT334*CZ334,2)*1.05),6)</f>
        <v>0</v>
      </c>
      <c r="DC334">
        <f>ROUND((ROUND(AT334*AG334,2)*1.05),6)</f>
        <v>0</v>
      </c>
      <c r="DD334" t="s">
        <v>3</v>
      </c>
      <c r="DE334" t="s">
        <v>3</v>
      </c>
      <c r="DF334">
        <f t="shared" si="91"/>
        <v>0</v>
      </c>
      <c r="DG334">
        <f t="shared" si="92"/>
        <v>0</v>
      </c>
      <c r="DH334">
        <f t="shared" si="93"/>
        <v>0</v>
      </c>
      <c r="DI334">
        <f t="shared" si="94"/>
        <v>0</v>
      </c>
      <c r="DJ334">
        <f>DI334</f>
        <v>0</v>
      </c>
      <c r="DK334">
        <v>0</v>
      </c>
      <c r="DL334" t="s">
        <v>3</v>
      </c>
      <c r="DM334">
        <v>0</v>
      </c>
      <c r="DN334" t="s">
        <v>3</v>
      </c>
      <c r="DO334">
        <v>0</v>
      </c>
    </row>
    <row r="335" spans="1:119" x14ac:dyDescent="0.2">
      <c r="A335">
        <f>ROW(Source!A145)</f>
        <v>145</v>
      </c>
      <c r="B335">
        <v>90973531</v>
      </c>
      <c r="C335">
        <v>90974357</v>
      </c>
      <c r="D335">
        <v>90758471</v>
      </c>
      <c r="E335">
        <v>1</v>
      </c>
      <c r="F335">
        <v>1</v>
      </c>
      <c r="G335">
        <v>16101771</v>
      </c>
      <c r="H335">
        <v>2</v>
      </c>
      <c r="I335" t="s">
        <v>307</v>
      </c>
      <c r="J335" t="s">
        <v>308</v>
      </c>
      <c r="K335" t="s">
        <v>309</v>
      </c>
      <c r="L335">
        <v>1368</v>
      </c>
      <c r="N335">
        <v>1011</v>
      </c>
      <c r="O335" t="s">
        <v>197</v>
      </c>
      <c r="P335" t="s">
        <v>197</v>
      </c>
      <c r="Q335">
        <v>1</v>
      </c>
      <c r="W335">
        <v>0</v>
      </c>
      <c r="X335">
        <v>-645154768</v>
      </c>
      <c r="Y335">
        <f>(AT335*1.05)</f>
        <v>0.17850000000000002</v>
      </c>
      <c r="AA335">
        <v>0</v>
      </c>
      <c r="AB335">
        <v>21.28</v>
      </c>
      <c r="AC335">
        <v>0.32</v>
      </c>
      <c r="AD335">
        <v>0</v>
      </c>
      <c r="AE335">
        <v>0</v>
      </c>
      <c r="AF335">
        <v>21.28</v>
      </c>
      <c r="AG335">
        <v>0.32</v>
      </c>
      <c r="AH335">
        <v>0</v>
      </c>
      <c r="AI335">
        <v>1</v>
      </c>
      <c r="AJ335">
        <v>1</v>
      </c>
      <c r="AK335">
        <v>1</v>
      </c>
      <c r="AL335">
        <v>1</v>
      </c>
      <c r="AM335">
        <v>-2</v>
      </c>
      <c r="AN335">
        <v>0</v>
      </c>
      <c r="AO335">
        <v>1</v>
      </c>
      <c r="AP335">
        <v>1</v>
      </c>
      <c r="AQ335">
        <v>0</v>
      </c>
      <c r="AR335">
        <v>0</v>
      </c>
      <c r="AS335" t="s">
        <v>3</v>
      </c>
      <c r="AT335">
        <v>0.17</v>
      </c>
      <c r="AU335" t="s">
        <v>19</v>
      </c>
      <c r="AV335">
        <v>0</v>
      </c>
      <c r="AW335">
        <v>2</v>
      </c>
      <c r="AX335">
        <v>90974362</v>
      </c>
      <c r="AY335">
        <v>1</v>
      </c>
      <c r="AZ335">
        <v>0</v>
      </c>
      <c r="BA335">
        <v>318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V335">
        <v>0</v>
      </c>
      <c r="CW335">
        <f>ROUND(Y335*Source!I145*DO335,9)</f>
        <v>0</v>
      </c>
      <c r="CX335">
        <f>ROUND(Y335*Source!I145,9)</f>
        <v>0.35699999999999998</v>
      </c>
      <c r="CY335">
        <f>AB335</f>
        <v>21.28</v>
      </c>
      <c r="CZ335">
        <f>AF335</f>
        <v>21.28</v>
      </c>
      <c r="DA335">
        <f>AJ335</f>
        <v>1</v>
      </c>
      <c r="DB335">
        <f>ROUND((ROUND(AT335*CZ335,2)*1.05),6)</f>
        <v>3.8010000000000002</v>
      </c>
      <c r="DC335">
        <f>ROUND((ROUND(AT335*AG335,2)*1.05),6)</f>
        <v>5.2499999999999998E-2</v>
      </c>
      <c r="DD335" t="s">
        <v>3</v>
      </c>
      <c r="DE335" t="s">
        <v>3</v>
      </c>
      <c r="DF335">
        <f t="shared" si="91"/>
        <v>0</v>
      </c>
      <c r="DG335">
        <f t="shared" si="92"/>
        <v>7.6</v>
      </c>
      <c r="DH335">
        <f t="shared" si="93"/>
        <v>0.11</v>
      </c>
      <c r="DI335">
        <f t="shared" si="94"/>
        <v>0</v>
      </c>
      <c r="DJ335">
        <f>DG335</f>
        <v>7.6</v>
      </c>
      <c r="DK335">
        <v>0</v>
      </c>
      <c r="DL335" t="s">
        <v>3</v>
      </c>
      <c r="DM335">
        <v>0</v>
      </c>
      <c r="DN335" t="s">
        <v>3</v>
      </c>
      <c r="DO335">
        <v>0</v>
      </c>
    </row>
    <row r="336" spans="1:119" x14ac:dyDescent="0.2">
      <c r="A336">
        <f>ROW(Source!A145)</f>
        <v>145</v>
      </c>
      <c r="B336">
        <v>90973531</v>
      </c>
      <c r="C336">
        <v>90974357</v>
      </c>
      <c r="D336">
        <v>90760495</v>
      </c>
      <c r="E336">
        <v>1</v>
      </c>
      <c r="F336">
        <v>1</v>
      </c>
      <c r="G336">
        <v>16101771</v>
      </c>
      <c r="H336">
        <v>3</v>
      </c>
      <c r="I336" t="s">
        <v>310</v>
      </c>
      <c r="J336" t="s">
        <v>311</v>
      </c>
      <c r="K336" t="s">
        <v>312</v>
      </c>
      <c r="L336">
        <v>1346</v>
      </c>
      <c r="N336">
        <v>1009</v>
      </c>
      <c r="O336" t="s">
        <v>43</v>
      </c>
      <c r="P336" t="s">
        <v>43</v>
      </c>
      <c r="Q336">
        <v>1</v>
      </c>
      <c r="W336">
        <v>0</v>
      </c>
      <c r="X336">
        <v>-8545782</v>
      </c>
      <c r="Y336">
        <f>AT336</f>
        <v>0.03</v>
      </c>
      <c r="AA336">
        <v>30.5</v>
      </c>
      <c r="AB336">
        <v>0</v>
      </c>
      <c r="AC336">
        <v>0</v>
      </c>
      <c r="AD336">
        <v>0</v>
      </c>
      <c r="AE336">
        <v>30.5</v>
      </c>
      <c r="AF336">
        <v>0</v>
      </c>
      <c r="AG336">
        <v>0</v>
      </c>
      <c r="AH336">
        <v>0</v>
      </c>
      <c r="AI336">
        <v>1</v>
      </c>
      <c r="AJ336">
        <v>1</v>
      </c>
      <c r="AK336">
        <v>1</v>
      </c>
      <c r="AL336">
        <v>1</v>
      </c>
      <c r="AM336">
        <v>-2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3</v>
      </c>
      <c r="AT336">
        <v>0.03</v>
      </c>
      <c r="AU336" t="s">
        <v>3</v>
      </c>
      <c r="AV336">
        <v>0</v>
      </c>
      <c r="AW336">
        <v>2</v>
      </c>
      <c r="AX336">
        <v>90974363</v>
      </c>
      <c r="AY336">
        <v>1</v>
      </c>
      <c r="AZ336">
        <v>0</v>
      </c>
      <c r="BA336">
        <v>319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V336">
        <v>0</v>
      </c>
      <c r="CW336">
        <v>0</v>
      </c>
      <c r="CX336">
        <f>ROUND(Y336*Source!I145,9)</f>
        <v>0.06</v>
      </c>
      <c r="CY336">
        <f>AA336</f>
        <v>30.5</v>
      </c>
      <c r="CZ336">
        <f>AE336</f>
        <v>30.5</v>
      </c>
      <c r="DA336">
        <f>AI336</f>
        <v>1</v>
      </c>
      <c r="DB336">
        <f>ROUND(ROUND(AT336*CZ336,2),6)</f>
        <v>0.92</v>
      </c>
      <c r="DC336">
        <f>ROUND(ROUND(AT336*AG336,2),6)</f>
        <v>0</v>
      </c>
      <c r="DD336" t="s">
        <v>3</v>
      </c>
      <c r="DE336" t="s">
        <v>3</v>
      </c>
      <c r="DF336">
        <f t="shared" si="91"/>
        <v>1.83</v>
      </c>
      <c r="DG336">
        <f t="shared" si="92"/>
        <v>0</v>
      </c>
      <c r="DH336">
        <f t="shared" si="93"/>
        <v>0</v>
      </c>
      <c r="DI336">
        <f t="shared" si="94"/>
        <v>0</v>
      </c>
      <c r="DJ336">
        <f>DF336</f>
        <v>1.83</v>
      </c>
      <c r="DK336">
        <v>0</v>
      </c>
      <c r="DL336" t="s">
        <v>3</v>
      </c>
      <c r="DM336">
        <v>0</v>
      </c>
      <c r="DN336" t="s">
        <v>3</v>
      </c>
      <c r="DO336">
        <v>0</v>
      </c>
    </row>
    <row r="337" spans="1:119" x14ac:dyDescent="0.2">
      <c r="A337">
        <f>ROW(Source!A146)</f>
        <v>146</v>
      </c>
      <c r="B337">
        <v>90973531</v>
      </c>
      <c r="C337">
        <v>90974364</v>
      </c>
      <c r="D337">
        <v>90756819</v>
      </c>
      <c r="E337">
        <v>16101771</v>
      </c>
      <c r="F337">
        <v>1</v>
      </c>
      <c r="G337">
        <v>16101771</v>
      </c>
      <c r="H337">
        <v>1</v>
      </c>
      <c r="I337" t="s">
        <v>304</v>
      </c>
      <c r="J337" t="s">
        <v>3</v>
      </c>
      <c r="K337" t="s">
        <v>305</v>
      </c>
      <c r="L337">
        <v>1191</v>
      </c>
      <c r="N337">
        <v>1013</v>
      </c>
      <c r="O337" t="s">
        <v>306</v>
      </c>
      <c r="P337" t="s">
        <v>306</v>
      </c>
      <c r="Q337">
        <v>1</v>
      </c>
      <c r="W337">
        <v>0</v>
      </c>
      <c r="X337">
        <v>476480486</v>
      </c>
      <c r="Y337">
        <f>(AT337*1.05)</f>
        <v>0.96600000000000008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1</v>
      </c>
      <c r="AJ337">
        <v>1</v>
      </c>
      <c r="AK337">
        <v>1</v>
      </c>
      <c r="AL337">
        <v>1</v>
      </c>
      <c r="AM337">
        <v>-2</v>
      </c>
      <c r="AN337">
        <v>0</v>
      </c>
      <c r="AO337">
        <v>1</v>
      </c>
      <c r="AP337">
        <v>1</v>
      </c>
      <c r="AQ337">
        <v>0</v>
      </c>
      <c r="AR337">
        <v>0</v>
      </c>
      <c r="AS337" t="s">
        <v>3</v>
      </c>
      <c r="AT337">
        <v>0.92</v>
      </c>
      <c r="AU337" t="s">
        <v>19</v>
      </c>
      <c r="AV337">
        <v>1</v>
      </c>
      <c r="AW337">
        <v>2</v>
      </c>
      <c r="AX337">
        <v>90974367</v>
      </c>
      <c r="AY337">
        <v>1</v>
      </c>
      <c r="AZ337">
        <v>0</v>
      </c>
      <c r="BA337">
        <v>320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U337">
        <f>ROUND(AT337*Source!I146*AH337*AL337,2)</f>
        <v>0</v>
      </c>
      <c r="CV337">
        <f>ROUND(Y337*Source!I146,9)</f>
        <v>0.96599999999999997</v>
      </c>
      <c r="CW337">
        <v>0</v>
      </c>
      <c r="CX337">
        <f>ROUND(Y337*Source!I146,9)</f>
        <v>0.96599999999999997</v>
      </c>
      <c r="CY337">
        <f>AD337</f>
        <v>0</v>
      </c>
      <c r="CZ337">
        <f>AH337</f>
        <v>0</v>
      </c>
      <c r="DA337">
        <f>AL337</f>
        <v>1</v>
      </c>
      <c r="DB337">
        <f>ROUND((ROUND(AT337*CZ337,2)*1.05),6)</f>
        <v>0</v>
      </c>
      <c r="DC337">
        <f>ROUND((ROUND(AT337*AG337,2)*1.05),6)</f>
        <v>0</v>
      </c>
      <c r="DD337" t="s">
        <v>3</v>
      </c>
      <c r="DE337" t="s">
        <v>3</v>
      </c>
      <c r="DF337">
        <f t="shared" si="91"/>
        <v>0</v>
      </c>
      <c r="DG337">
        <f t="shared" si="92"/>
        <v>0</v>
      </c>
      <c r="DH337">
        <f t="shared" si="93"/>
        <v>0</v>
      </c>
      <c r="DI337">
        <f t="shared" si="94"/>
        <v>0</v>
      </c>
      <c r="DJ337">
        <f>DI337</f>
        <v>0</v>
      </c>
      <c r="DK337">
        <v>0</v>
      </c>
      <c r="DL337" t="s">
        <v>3</v>
      </c>
      <c r="DM337">
        <v>0</v>
      </c>
      <c r="DN337" t="s">
        <v>3</v>
      </c>
      <c r="DO337">
        <v>0</v>
      </c>
    </row>
    <row r="338" spans="1:119" x14ac:dyDescent="0.2">
      <c r="A338">
        <f>ROW(Source!A146)</f>
        <v>146</v>
      </c>
      <c r="B338">
        <v>90973531</v>
      </c>
      <c r="C338">
        <v>90974364</v>
      </c>
      <c r="D338">
        <v>90760495</v>
      </c>
      <c r="E338">
        <v>1</v>
      </c>
      <c r="F338">
        <v>1</v>
      </c>
      <c r="G338">
        <v>16101771</v>
      </c>
      <c r="H338">
        <v>3</v>
      </c>
      <c r="I338" t="s">
        <v>310</v>
      </c>
      <c r="J338" t="s">
        <v>311</v>
      </c>
      <c r="K338" t="s">
        <v>312</v>
      </c>
      <c r="L338">
        <v>1346</v>
      </c>
      <c r="N338">
        <v>1009</v>
      </c>
      <c r="O338" t="s">
        <v>43</v>
      </c>
      <c r="P338" t="s">
        <v>43</v>
      </c>
      <c r="Q338">
        <v>1</v>
      </c>
      <c r="W338">
        <v>0</v>
      </c>
      <c r="X338">
        <v>-8545782</v>
      </c>
      <c r="Y338">
        <f t="shared" ref="Y338:Y350" si="95">AT338</f>
        <v>0.02</v>
      </c>
      <c r="AA338">
        <v>30.5</v>
      </c>
      <c r="AB338">
        <v>0</v>
      </c>
      <c r="AC338">
        <v>0</v>
      </c>
      <c r="AD338">
        <v>0</v>
      </c>
      <c r="AE338">
        <v>30.5</v>
      </c>
      <c r="AF338">
        <v>0</v>
      </c>
      <c r="AG338">
        <v>0</v>
      </c>
      <c r="AH338">
        <v>0</v>
      </c>
      <c r="AI338">
        <v>1</v>
      </c>
      <c r="AJ338">
        <v>1</v>
      </c>
      <c r="AK338">
        <v>1</v>
      </c>
      <c r="AL338">
        <v>1</v>
      </c>
      <c r="AM338">
        <v>-2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3</v>
      </c>
      <c r="AT338">
        <v>0.02</v>
      </c>
      <c r="AU338" t="s">
        <v>3</v>
      </c>
      <c r="AV338">
        <v>0</v>
      </c>
      <c r="AW338">
        <v>2</v>
      </c>
      <c r="AX338">
        <v>90974368</v>
      </c>
      <c r="AY338">
        <v>1</v>
      </c>
      <c r="AZ338">
        <v>0</v>
      </c>
      <c r="BA338">
        <v>321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V338">
        <v>0</v>
      </c>
      <c r="CW338">
        <v>0</v>
      </c>
      <c r="CX338">
        <f>ROUND(Y338*Source!I146,9)</f>
        <v>0.02</v>
      </c>
      <c r="CY338">
        <f>AA338</f>
        <v>30.5</v>
      </c>
      <c r="CZ338">
        <f>AE338</f>
        <v>30.5</v>
      </c>
      <c r="DA338">
        <f>AI338</f>
        <v>1</v>
      </c>
      <c r="DB338">
        <f t="shared" ref="DB338:DB350" si="96">ROUND(ROUND(AT338*CZ338,2),6)</f>
        <v>0.61</v>
      </c>
      <c r="DC338">
        <f t="shared" ref="DC338:DC350" si="97">ROUND(ROUND(AT338*AG338,2),6)</f>
        <v>0</v>
      </c>
      <c r="DD338" t="s">
        <v>3</v>
      </c>
      <c r="DE338" t="s">
        <v>3</v>
      </c>
      <c r="DF338">
        <f t="shared" si="91"/>
        <v>0.61</v>
      </c>
      <c r="DG338">
        <f t="shared" si="92"/>
        <v>0</v>
      </c>
      <c r="DH338">
        <f t="shared" si="93"/>
        <v>0</v>
      </c>
      <c r="DI338">
        <f t="shared" si="94"/>
        <v>0</v>
      </c>
      <c r="DJ338">
        <f>DF338</f>
        <v>0.61</v>
      </c>
      <c r="DK338">
        <v>0</v>
      </c>
      <c r="DL338" t="s">
        <v>3</v>
      </c>
      <c r="DM338">
        <v>0</v>
      </c>
      <c r="DN338" t="s">
        <v>3</v>
      </c>
      <c r="DO338">
        <v>0</v>
      </c>
    </row>
    <row r="339" spans="1:119" x14ac:dyDescent="0.2">
      <c r="A339">
        <f>ROW(Source!A147)</f>
        <v>147</v>
      </c>
      <c r="B339">
        <v>90973531</v>
      </c>
      <c r="C339">
        <v>90974369</v>
      </c>
      <c r="D339">
        <v>90756819</v>
      </c>
      <c r="E339">
        <v>16101771</v>
      </c>
      <c r="F339">
        <v>1</v>
      </c>
      <c r="G339">
        <v>16101771</v>
      </c>
      <c r="H339">
        <v>1</v>
      </c>
      <c r="I339" t="s">
        <v>304</v>
      </c>
      <c r="J339" t="s">
        <v>3</v>
      </c>
      <c r="K339" t="s">
        <v>305</v>
      </c>
      <c r="L339">
        <v>1191</v>
      </c>
      <c r="N339">
        <v>1013</v>
      </c>
      <c r="O339" t="s">
        <v>306</v>
      </c>
      <c r="P339" t="s">
        <v>306</v>
      </c>
      <c r="Q339">
        <v>1</v>
      </c>
      <c r="W339">
        <v>0</v>
      </c>
      <c r="X339">
        <v>476480486</v>
      </c>
      <c r="Y339">
        <f t="shared" si="95"/>
        <v>68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1</v>
      </c>
      <c r="AJ339">
        <v>1</v>
      </c>
      <c r="AK339">
        <v>1</v>
      </c>
      <c r="AL339">
        <v>1</v>
      </c>
      <c r="AM339">
        <v>-2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3</v>
      </c>
      <c r="AT339">
        <v>68</v>
      </c>
      <c r="AU339" t="s">
        <v>3</v>
      </c>
      <c r="AV339">
        <v>1</v>
      </c>
      <c r="AW339">
        <v>2</v>
      </c>
      <c r="AX339">
        <v>90974374</v>
      </c>
      <c r="AY339">
        <v>1</v>
      </c>
      <c r="AZ339">
        <v>0</v>
      </c>
      <c r="BA339">
        <v>322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U339">
        <f>ROUND(AT339*Source!I147*AH339*AL339,2)</f>
        <v>0</v>
      </c>
      <c r="CV339">
        <f>ROUND(Y339*Source!I147,9)</f>
        <v>0</v>
      </c>
      <c r="CW339">
        <v>0</v>
      </c>
      <c r="CX339">
        <f>ROUND(Y339*Source!I147,9)</f>
        <v>0</v>
      </c>
      <c r="CY339">
        <f>AD339</f>
        <v>0</v>
      </c>
      <c r="CZ339">
        <f>AH339</f>
        <v>0</v>
      </c>
      <c r="DA339">
        <f>AL339</f>
        <v>1</v>
      </c>
      <c r="DB339">
        <f t="shared" si="96"/>
        <v>0</v>
      </c>
      <c r="DC339">
        <f t="shared" si="97"/>
        <v>0</v>
      </c>
      <c r="DD339" t="s">
        <v>3</v>
      </c>
      <c r="DE339" t="s">
        <v>3</v>
      </c>
      <c r="DF339">
        <f t="shared" si="91"/>
        <v>0</v>
      </c>
      <c r="DG339">
        <f t="shared" si="92"/>
        <v>0</v>
      </c>
      <c r="DH339">
        <f t="shared" si="93"/>
        <v>0</v>
      </c>
      <c r="DI339">
        <f t="shared" si="94"/>
        <v>0</v>
      </c>
      <c r="DJ339">
        <f>DI339</f>
        <v>0</v>
      </c>
      <c r="DK339">
        <v>0</v>
      </c>
      <c r="DL339" t="s">
        <v>3</v>
      </c>
      <c r="DM339">
        <v>0</v>
      </c>
      <c r="DN339" t="s">
        <v>3</v>
      </c>
      <c r="DO339">
        <v>0</v>
      </c>
    </row>
    <row r="340" spans="1:119" x14ac:dyDescent="0.2">
      <c r="A340">
        <f>ROW(Source!A147)</f>
        <v>147</v>
      </c>
      <c r="B340">
        <v>90973531</v>
      </c>
      <c r="C340">
        <v>90974369</v>
      </c>
      <c r="D340">
        <v>90759750</v>
      </c>
      <c r="E340">
        <v>1</v>
      </c>
      <c r="F340">
        <v>1</v>
      </c>
      <c r="G340">
        <v>16101771</v>
      </c>
      <c r="H340">
        <v>3</v>
      </c>
      <c r="I340" t="s">
        <v>313</v>
      </c>
      <c r="J340" t="s">
        <v>314</v>
      </c>
      <c r="K340" t="s">
        <v>315</v>
      </c>
      <c r="L340">
        <v>1348</v>
      </c>
      <c r="N340">
        <v>1009</v>
      </c>
      <c r="O340" t="s">
        <v>158</v>
      </c>
      <c r="P340" t="s">
        <v>158</v>
      </c>
      <c r="Q340">
        <v>1000</v>
      </c>
      <c r="W340">
        <v>0</v>
      </c>
      <c r="X340">
        <v>-496941986</v>
      </c>
      <c r="Y340">
        <f t="shared" si="95"/>
        <v>1.8E-3</v>
      </c>
      <c r="AA340">
        <v>153824.85</v>
      </c>
      <c r="AB340">
        <v>0</v>
      </c>
      <c r="AC340">
        <v>0</v>
      </c>
      <c r="AD340">
        <v>0</v>
      </c>
      <c r="AE340">
        <v>153824.85</v>
      </c>
      <c r="AF340">
        <v>0</v>
      </c>
      <c r="AG340">
        <v>0</v>
      </c>
      <c r="AH340">
        <v>0</v>
      </c>
      <c r="AI340">
        <v>1</v>
      </c>
      <c r="AJ340">
        <v>1</v>
      </c>
      <c r="AK340">
        <v>1</v>
      </c>
      <c r="AL340">
        <v>1</v>
      </c>
      <c r="AM340">
        <v>-2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3</v>
      </c>
      <c r="AT340">
        <v>1.8E-3</v>
      </c>
      <c r="AU340" t="s">
        <v>3</v>
      </c>
      <c r="AV340">
        <v>0</v>
      </c>
      <c r="AW340">
        <v>2</v>
      </c>
      <c r="AX340">
        <v>90974375</v>
      </c>
      <c r="AY340">
        <v>1</v>
      </c>
      <c r="AZ340">
        <v>0</v>
      </c>
      <c r="BA340">
        <v>323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V340">
        <v>0</v>
      </c>
      <c r="CW340">
        <v>0</v>
      </c>
      <c r="CX340">
        <f>ROUND(Y340*Source!I147,9)</f>
        <v>0</v>
      </c>
      <c r="CY340">
        <f>AA340</f>
        <v>153824.85</v>
      </c>
      <c r="CZ340">
        <f>AE340</f>
        <v>153824.85</v>
      </c>
      <c r="DA340">
        <f>AI340</f>
        <v>1</v>
      </c>
      <c r="DB340">
        <f t="shared" si="96"/>
        <v>276.88</v>
      </c>
      <c r="DC340">
        <f t="shared" si="97"/>
        <v>0</v>
      </c>
      <c r="DD340" t="s">
        <v>3</v>
      </c>
      <c r="DE340" t="s">
        <v>3</v>
      </c>
      <c r="DF340">
        <f t="shared" si="91"/>
        <v>0</v>
      </c>
      <c r="DG340">
        <f t="shared" si="92"/>
        <v>0</v>
      </c>
      <c r="DH340">
        <f t="shared" si="93"/>
        <v>0</v>
      </c>
      <c r="DI340">
        <f t="shared" si="94"/>
        <v>0</v>
      </c>
      <c r="DJ340">
        <f>DF340</f>
        <v>0</v>
      </c>
      <c r="DK340">
        <v>0</v>
      </c>
      <c r="DL340" t="s">
        <v>3</v>
      </c>
      <c r="DM340">
        <v>0</v>
      </c>
      <c r="DN340" t="s">
        <v>3</v>
      </c>
      <c r="DO340">
        <v>0</v>
      </c>
    </row>
    <row r="341" spans="1:119" x14ac:dyDescent="0.2">
      <c r="A341">
        <f>ROW(Source!A147)</f>
        <v>147</v>
      </c>
      <c r="B341">
        <v>90973531</v>
      </c>
      <c r="C341">
        <v>90974369</v>
      </c>
      <c r="D341">
        <v>90759824</v>
      </c>
      <c r="E341">
        <v>1</v>
      </c>
      <c r="F341">
        <v>1</v>
      </c>
      <c r="G341">
        <v>16101771</v>
      </c>
      <c r="H341">
        <v>3</v>
      </c>
      <c r="I341" t="s">
        <v>430</v>
      </c>
      <c r="J341" t="s">
        <v>431</v>
      </c>
      <c r="K341" t="s">
        <v>432</v>
      </c>
      <c r="L341">
        <v>1348</v>
      </c>
      <c r="N341">
        <v>1009</v>
      </c>
      <c r="O341" t="s">
        <v>158</v>
      </c>
      <c r="P341" t="s">
        <v>158</v>
      </c>
      <c r="Q341">
        <v>1000</v>
      </c>
      <c r="W341">
        <v>0</v>
      </c>
      <c r="X341">
        <v>-1796050459</v>
      </c>
      <c r="Y341">
        <f t="shared" si="95"/>
        <v>4.0000000000000002E-4</v>
      </c>
      <c r="AA341">
        <v>190196.35</v>
      </c>
      <c r="AB341">
        <v>0</v>
      </c>
      <c r="AC341">
        <v>0</v>
      </c>
      <c r="AD341">
        <v>0</v>
      </c>
      <c r="AE341">
        <v>190196.35</v>
      </c>
      <c r="AF341">
        <v>0</v>
      </c>
      <c r="AG341">
        <v>0</v>
      </c>
      <c r="AH341">
        <v>0</v>
      </c>
      <c r="AI341">
        <v>1</v>
      </c>
      <c r="AJ341">
        <v>1</v>
      </c>
      <c r="AK341">
        <v>1</v>
      </c>
      <c r="AL341">
        <v>1</v>
      </c>
      <c r="AM341">
        <v>-2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</v>
      </c>
      <c r="AT341">
        <v>4.0000000000000002E-4</v>
      </c>
      <c r="AU341" t="s">
        <v>3</v>
      </c>
      <c r="AV341">
        <v>0</v>
      </c>
      <c r="AW341">
        <v>2</v>
      </c>
      <c r="AX341">
        <v>90974376</v>
      </c>
      <c r="AY341">
        <v>1</v>
      </c>
      <c r="AZ341">
        <v>0</v>
      </c>
      <c r="BA341">
        <v>324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V341">
        <v>0</v>
      </c>
      <c r="CW341">
        <v>0</v>
      </c>
      <c r="CX341">
        <f>ROUND(Y341*Source!I147,9)</f>
        <v>0</v>
      </c>
      <c r="CY341">
        <f>AA341</f>
        <v>190196.35</v>
      </c>
      <c r="CZ341">
        <f>AE341</f>
        <v>190196.35</v>
      </c>
      <c r="DA341">
        <f>AI341</f>
        <v>1</v>
      </c>
      <c r="DB341">
        <f t="shared" si="96"/>
        <v>76.08</v>
      </c>
      <c r="DC341">
        <f t="shared" si="97"/>
        <v>0</v>
      </c>
      <c r="DD341" t="s">
        <v>3</v>
      </c>
      <c r="DE341" t="s">
        <v>3</v>
      </c>
      <c r="DF341">
        <f t="shared" si="91"/>
        <v>0</v>
      </c>
      <c r="DG341">
        <f t="shared" si="92"/>
        <v>0</v>
      </c>
      <c r="DH341">
        <f t="shared" si="93"/>
        <v>0</v>
      </c>
      <c r="DI341">
        <f t="shared" si="94"/>
        <v>0</v>
      </c>
      <c r="DJ341">
        <f>DF341</f>
        <v>0</v>
      </c>
      <c r="DK341">
        <v>0</v>
      </c>
      <c r="DL341" t="s">
        <v>3</v>
      </c>
      <c r="DM341">
        <v>0</v>
      </c>
      <c r="DN341" t="s">
        <v>3</v>
      </c>
      <c r="DO341">
        <v>0</v>
      </c>
    </row>
    <row r="342" spans="1:119" x14ac:dyDescent="0.2">
      <c r="A342">
        <f>ROW(Source!A147)</f>
        <v>147</v>
      </c>
      <c r="B342">
        <v>90973531</v>
      </c>
      <c r="C342">
        <v>90974369</v>
      </c>
      <c r="D342">
        <v>90760953</v>
      </c>
      <c r="E342">
        <v>1</v>
      </c>
      <c r="F342">
        <v>1</v>
      </c>
      <c r="G342">
        <v>16101771</v>
      </c>
      <c r="H342">
        <v>3</v>
      </c>
      <c r="I342" t="s">
        <v>433</v>
      </c>
      <c r="J342" t="s">
        <v>434</v>
      </c>
      <c r="K342" t="s">
        <v>435</v>
      </c>
      <c r="L342">
        <v>1348</v>
      </c>
      <c r="N342">
        <v>1009</v>
      </c>
      <c r="O342" t="s">
        <v>158</v>
      </c>
      <c r="P342" t="s">
        <v>158</v>
      </c>
      <c r="Q342">
        <v>1000</v>
      </c>
      <c r="W342">
        <v>0</v>
      </c>
      <c r="X342">
        <v>778430020</v>
      </c>
      <c r="Y342">
        <f t="shared" si="95"/>
        <v>1.5E-3</v>
      </c>
      <c r="AA342">
        <v>356345.61</v>
      </c>
      <c r="AB342">
        <v>0</v>
      </c>
      <c r="AC342">
        <v>0</v>
      </c>
      <c r="AD342">
        <v>0</v>
      </c>
      <c r="AE342">
        <v>356345.61</v>
      </c>
      <c r="AF342">
        <v>0</v>
      </c>
      <c r="AG342">
        <v>0</v>
      </c>
      <c r="AH342">
        <v>0</v>
      </c>
      <c r="AI342">
        <v>1</v>
      </c>
      <c r="AJ342">
        <v>1</v>
      </c>
      <c r="AK342">
        <v>1</v>
      </c>
      <c r="AL342">
        <v>1</v>
      </c>
      <c r="AM342">
        <v>-2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</v>
      </c>
      <c r="AT342">
        <v>1.5E-3</v>
      </c>
      <c r="AU342" t="s">
        <v>3</v>
      </c>
      <c r="AV342">
        <v>0</v>
      </c>
      <c r="AW342">
        <v>2</v>
      </c>
      <c r="AX342">
        <v>90974377</v>
      </c>
      <c r="AY342">
        <v>1</v>
      </c>
      <c r="AZ342">
        <v>0</v>
      </c>
      <c r="BA342">
        <v>325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V342">
        <v>0</v>
      </c>
      <c r="CW342">
        <v>0</v>
      </c>
      <c r="CX342">
        <f>ROUND(Y342*Source!I147,9)</f>
        <v>0</v>
      </c>
      <c r="CY342">
        <f>AA342</f>
        <v>356345.61</v>
      </c>
      <c r="CZ342">
        <f>AE342</f>
        <v>356345.61</v>
      </c>
      <c r="DA342">
        <f>AI342</f>
        <v>1</v>
      </c>
      <c r="DB342">
        <f t="shared" si="96"/>
        <v>534.52</v>
      </c>
      <c r="DC342">
        <f t="shared" si="97"/>
        <v>0</v>
      </c>
      <c r="DD342" t="s">
        <v>3</v>
      </c>
      <c r="DE342" t="s">
        <v>3</v>
      </c>
      <c r="DF342">
        <f t="shared" si="91"/>
        <v>0</v>
      </c>
      <c r="DG342">
        <f t="shared" si="92"/>
        <v>0</v>
      </c>
      <c r="DH342">
        <f t="shared" si="93"/>
        <v>0</v>
      </c>
      <c r="DI342">
        <f t="shared" si="94"/>
        <v>0</v>
      </c>
      <c r="DJ342">
        <f>DF342</f>
        <v>0</v>
      </c>
      <c r="DK342">
        <v>0</v>
      </c>
      <c r="DL342" t="s">
        <v>3</v>
      </c>
      <c r="DM342">
        <v>0</v>
      </c>
      <c r="DN342" t="s">
        <v>3</v>
      </c>
      <c r="DO342">
        <v>0</v>
      </c>
    </row>
    <row r="343" spans="1:119" x14ac:dyDescent="0.2">
      <c r="A343">
        <f>ROW(Source!A148)</f>
        <v>148</v>
      </c>
      <c r="B343">
        <v>90973531</v>
      </c>
      <c r="C343">
        <v>90974378</v>
      </c>
      <c r="D343">
        <v>90756819</v>
      </c>
      <c r="E343">
        <v>16101771</v>
      </c>
      <c r="F343">
        <v>1</v>
      </c>
      <c r="G343">
        <v>16101771</v>
      </c>
      <c r="H343">
        <v>1</v>
      </c>
      <c r="I343" t="s">
        <v>304</v>
      </c>
      <c r="J343" t="s">
        <v>3</v>
      </c>
      <c r="K343" t="s">
        <v>305</v>
      </c>
      <c r="L343">
        <v>1191</v>
      </c>
      <c r="N343">
        <v>1013</v>
      </c>
      <c r="O343" t="s">
        <v>306</v>
      </c>
      <c r="P343" t="s">
        <v>306</v>
      </c>
      <c r="Q343">
        <v>1</v>
      </c>
      <c r="W343">
        <v>0</v>
      </c>
      <c r="X343">
        <v>476480486</v>
      </c>
      <c r="Y343">
        <f t="shared" si="95"/>
        <v>6.2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1</v>
      </c>
      <c r="AJ343">
        <v>1</v>
      </c>
      <c r="AK343">
        <v>1</v>
      </c>
      <c r="AL343">
        <v>1</v>
      </c>
      <c r="AM343">
        <v>-2</v>
      </c>
      <c r="AN343">
        <v>0</v>
      </c>
      <c r="AO343">
        <v>1</v>
      </c>
      <c r="AP343">
        <v>0</v>
      </c>
      <c r="AQ343">
        <v>0</v>
      </c>
      <c r="AR343">
        <v>0</v>
      </c>
      <c r="AS343" t="s">
        <v>3</v>
      </c>
      <c r="AT343">
        <v>6.2</v>
      </c>
      <c r="AU343" t="s">
        <v>3</v>
      </c>
      <c r="AV343">
        <v>1</v>
      </c>
      <c r="AW343">
        <v>2</v>
      </c>
      <c r="AX343">
        <v>90974380</v>
      </c>
      <c r="AY343">
        <v>1</v>
      </c>
      <c r="AZ343">
        <v>0</v>
      </c>
      <c r="BA343">
        <v>326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U343">
        <f>ROUND(AT343*Source!I148*AH343*AL343,2)</f>
        <v>0</v>
      </c>
      <c r="CV343">
        <f>ROUND(Y343*Source!I148,9)</f>
        <v>6.2</v>
      </c>
      <c r="CW343">
        <v>0</v>
      </c>
      <c r="CX343">
        <f>ROUND(Y343*Source!I148,9)</f>
        <v>6.2</v>
      </c>
      <c r="CY343">
        <f>AD343</f>
        <v>0</v>
      </c>
      <c r="CZ343">
        <f>AH343</f>
        <v>0</v>
      </c>
      <c r="DA343">
        <f>AL343</f>
        <v>1</v>
      </c>
      <c r="DB343">
        <f t="shared" si="96"/>
        <v>0</v>
      </c>
      <c r="DC343">
        <f t="shared" si="97"/>
        <v>0</v>
      </c>
      <c r="DD343" t="s">
        <v>3</v>
      </c>
      <c r="DE343" t="s">
        <v>3</v>
      </c>
      <c r="DF343">
        <f t="shared" si="91"/>
        <v>0</v>
      </c>
      <c r="DG343">
        <f t="shared" si="92"/>
        <v>0</v>
      </c>
      <c r="DH343">
        <f t="shared" si="93"/>
        <v>0</v>
      </c>
      <c r="DI343">
        <f t="shared" si="94"/>
        <v>0</v>
      </c>
      <c r="DJ343">
        <f>DI343</f>
        <v>0</v>
      </c>
      <c r="DK343">
        <v>0</v>
      </c>
      <c r="DL343" t="s">
        <v>3</v>
      </c>
      <c r="DM343">
        <v>0</v>
      </c>
      <c r="DN343" t="s">
        <v>3</v>
      </c>
      <c r="DO343">
        <v>0</v>
      </c>
    </row>
    <row r="344" spans="1:119" x14ac:dyDescent="0.2">
      <c r="A344">
        <f>ROW(Source!A149)</f>
        <v>149</v>
      </c>
      <c r="B344">
        <v>90973531</v>
      </c>
      <c r="C344">
        <v>90974381</v>
      </c>
      <c r="D344">
        <v>90756819</v>
      </c>
      <c r="E344">
        <v>16101771</v>
      </c>
      <c r="F344">
        <v>1</v>
      </c>
      <c r="G344">
        <v>16101771</v>
      </c>
      <c r="H344">
        <v>1</v>
      </c>
      <c r="I344" t="s">
        <v>304</v>
      </c>
      <c r="J344" t="s">
        <v>3</v>
      </c>
      <c r="K344" t="s">
        <v>305</v>
      </c>
      <c r="L344">
        <v>1191</v>
      </c>
      <c r="N344">
        <v>1013</v>
      </c>
      <c r="O344" t="s">
        <v>306</v>
      </c>
      <c r="P344" t="s">
        <v>306</v>
      </c>
      <c r="Q344">
        <v>1</v>
      </c>
      <c r="W344">
        <v>0</v>
      </c>
      <c r="X344">
        <v>476480486</v>
      </c>
      <c r="Y344">
        <f t="shared" si="95"/>
        <v>0.45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M344">
        <v>-2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3</v>
      </c>
      <c r="AT344">
        <v>0.45</v>
      </c>
      <c r="AU344" t="s">
        <v>3</v>
      </c>
      <c r="AV344">
        <v>1</v>
      </c>
      <c r="AW344">
        <v>2</v>
      </c>
      <c r="AX344">
        <v>90974383</v>
      </c>
      <c r="AY344">
        <v>1</v>
      </c>
      <c r="AZ344">
        <v>0</v>
      </c>
      <c r="BA344">
        <v>327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U344">
        <f>ROUND(AT344*Source!I149*AH344*AL344,2)</f>
        <v>0</v>
      </c>
      <c r="CV344">
        <f>ROUND(Y344*Source!I149,9)</f>
        <v>0</v>
      </c>
      <c r="CW344">
        <v>0</v>
      </c>
      <c r="CX344">
        <f>ROUND(Y344*Source!I149,9)</f>
        <v>0</v>
      </c>
      <c r="CY344">
        <f>AD344</f>
        <v>0</v>
      </c>
      <c r="CZ344">
        <f>AH344</f>
        <v>0</v>
      </c>
      <c r="DA344">
        <f>AL344</f>
        <v>1</v>
      </c>
      <c r="DB344">
        <f t="shared" si="96"/>
        <v>0</v>
      </c>
      <c r="DC344">
        <f t="shared" si="97"/>
        <v>0</v>
      </c>
      <c r="DD344" t="s">
        <v>3</v>
      </c>
      <c r="DE344" t="s">
        <v>3</v>
      </c>
      <c r="DF344">
        <f t="shared" si="91"/>
        <v>0</v>
      </c>
      <c r="DG344">
        <f t="shared" si="92"/>
        <v>0</v>
      </c>
      <c r="DH344">
        <f t="shared" si="93"/>
        <v>0</v>
      </c>
      <c r="DI344">
        <f t="shared" si="94"/>
        <v>0</v>
      </c>
      <c r="DJ344">
        <f>DI344</f>
        <v>0</v>
      </c>
      <c r="DK344">
        <v>0</v>
      </c>
      <c r="DL344" t="s">
        <v>3</v>
      </c>
      <c r="DM344">
        <v>0</v>
      </c>
      <c r="DN344" t="s">
        <v>3</v>
      </c>
      <c r="DO344">
        <v>0</v>
      </c>
    </row>
    <row r="345" spans="1:119" x14ac:dyDescent="0.2">
      <c r="A345">
        <f>ROW(Source!A150)</f>
        <v>150</v>
      </c>
      <c r="B345">
        <v>90973531</v>
      </c>
      <c r="C345">
        <v>90974384</v>
      </c>
      <c r="D345">
        <v>90756819</v>
      </c>
      <c r="E345">
        <v>16101771</v>
      </c>
      <c r="F345">
        <v>1</v>
      </c>
      <c r="G345">
        <v>16101771</v>
      </c>
      <c r="H345">
        <v>1</v>
      </c>
      <c r="I345" t="s">
        <v>304</v>
      </c>
      <c r="J345" t="s">
        <v>3</v>
      </c>
      <c r="K345" t="s">
        <v>305</v>
      </c>
      <c r="L345">
        <v>1191</v>
      </c>
      <c r="N345">
        <v>1013</v>
      </c>
      <c r="O345" t="s">
        <v>306</v>
      </c>
      <c r="P345" t="s">
        <v>306</v>
      </c>
      <c r="Q345">
        <v>1</v>
      </c>
      <c r="W345">
        <v>0</v>
      </c>
      <c r="X345">
        <v>476480486</v>
      </c>
      <c r="Y345">
        <f t="shared" si="95"/>
        <v>1.86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</v>
      </c>
      <c r="AJ345">
        <v>1</v>
      </c>
      <c r="AK345">
        <v>1</v>
      </c>
      <c r="AL345">
        <v>1</v>
      </c>
      <c r="AM345">
        <v>-2</v>
      </c>
      <c r="AN345">
        <v>0</v>
      </c>
      <c r="AO345">
        <v>1</v>
      </c>
      <c r="AP345">
        <v>0</v>
      </c>
      <c r="AQ345">
        <v>0</v>
      </c>
      <c r="AR345">
        <v>0</v>
      </c>
      <c r="AS345" t="s">
        <v>3</v>
      </c>
      <c r="AT345">
        <v>1.86</v>
      </c>
      <c r="AU345" t="s">
        <v>3</v>
      </c>
      <c r="AV345">
        <v>1</v>
      </c>
      <c r="AW345">
        <v>2</v>
      </c>
      <c r="AX345">
        <v>90974388</v>
      </c>
      <c r="AY345">
        <v>1</v>
      </c>
      <c r="AZ345">
        <v>0</v>
      </c>
      <c r="BA345">
        <v>328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U345">
        <f>ROUND(AT345*Source!I150*AH345*AL345,2)</f>
        <v>0</v>
      </c>
      <c r="CV345">
        <f>ROUND(Y345*Source!I150,9)</f>
        <v>1.86</v>
      </c>
      <c r="CW345">
        <v>0</v>
      </c>
      <c r="CX345">
        <f>ROUND(Y345*Source!I150,9)</f>
        <v>1.86</v>
      </c>
      <c r="CY345">
        <f>AD345</f>
        <v>0</v>
      </c>
      <c r="CZ345">
        <f>AH345</f>
        <v>0</v>
      </c>
      <c r="DA345">
        <f>AL345</f>
        <v>1</v>
      </c>
      <c r="DB345">
        <f t="shared" si="96"/>
        <v>0</v>
      </c>
      <c r="DC345">
        <f t="shared" si="97"/>
        <v>0</v>
      </c>
      <c r="DD345" t="s">
        <v>3</v>
      </c>
      <c r="DE345" t="s">
        <v>3</v>
      </c>
      <c r="DF345">
        <f t="shared" si="91"/>
        <v>0</v>
      </c>
      <c r="DG345">
        <f t="shared" si="92"/>
        <v>0</v>
      </c>
      <c r="DH345">
        <f t="shared" si="93"/>
        <v>0</v>
      </c>
      <c r="DI345">
        <f t="shared" si="94"/>
        <v>0</v>
      </c>
      <c r="DJ345">
        <f>DI345</f>
        <v>0</v>
      </c>
      <c r="DK345">
        <v>0</v>
      </c>
      <c r="DL345" t="s">
        <v>3</v>
      </c>
      <c r="DM345">
        <v>0</v>
      </c>
      <c r="DN345" t="s">
        <v>3</v>
      </c>
      <c r="DO345">
        <v>0</v>
      </c>
    </row>
    <row r="346" spans="1:119" x14ac:dyDescent="0.2">
      <c r="A346">
        <f>ROW(Source!A150)</f>
        <v>150</v>
      </c>
      <c r="B346">
        <v>90973531</v>
      </c>
      <c r="C346">
        <v>90974384</v>
      </c>
      <c r="D346">
        <v>90758471</v>
      </c>
      <c r="E346">
        <v>1</v>
      </c>
      <c r="F346">
        <v>1</v>
      </c>
      <c r="G346">
        <v>16101771</v>
      </c>
      <c r="H346">
        <v>2</v>
      </c>
      <c r="I346" t="s">
        <v>307</v>
      </c>
      <c r="J346" t="s">
        <v>308</v>
      </c>
      <c r="K346" t="s">
        <v>309</v>
      </c>
      <c r="L346">
        <v>1368</v>
      </c>
      <c r="N346">
        <v>1011</v>
      </c>
      <c r="O346" t="s">
        <v>197</v>
      </c>
      <c r="P346" t="s">
        <v>197</v>
      </c>
      <c r="Q346">
        <v>1</v>
      </c>
      <c r="W346">
        <v>0</v>
      </c>
      <c r="X346">
        <v>-645154768</v>
      </c>
      <c r="Y346">
        <f t="shared" si="95"/>
        <v>0.17</v>
      </c>
      <c r="AA346">
        <v>0</v>
      </c>
      <c r="AB346">
        <v>21.28</v>
      </c>
      <c r="AC346">
        <v>0.32</v>
      </c>
      <c r="AD346">
        <v>0</v>
      </c>
      <c r="AE346">
        <v>0</v>
      </c>
      <c r="AF346">
        <v>21.28</v>
      </c>
      <c r="AG346">
        <v>0.32</v>
      </c>
      <c r="AH346">
        <v>0</v>
      </c>
      <c r="AI346">
        <v>1</v>
      </c>
      <c r="AJ346">
        <v>1</v>
      </c>
      <c r="AK346">
        <v>1</v>
      </c>
      <c r="AL346">
        <v>1</v>
      </c>
      <c r="AM346">
        <v>-2</v>
      </c>
      <c r="AN346">
        <v>0</v>
      </c>
      <c r="AO346">
        <v>1</v>
      </c>
      <c r="AP346">
        <v>0</v>
      </c>
      <c r="AQ346">
        <v>0</v>
      </c>
      <c r="AR346">
        <v>0</v>
      </c>
      <c r="AS346" t="s">
        <v>3</v>
      </c>
      <c r="AT346">
        <v>0.17</v>
      </c>
      <c r="AU346" t="s">
        <v>3</v>
      </c>
      <c r="AV346">
        <v>0</v>
      </c>
      <c r="AW346">
        <v>2</v>
      </c>
      <c r="AX346">
        <v>90974389</v>
      </c>
      <c r="AY346">
        <v>1</v>
      </c>
      <c r="AZ346">
        <v>0</v>
      </c>
      <c r="BA346">
        <v>329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V346">
        <v>0</v>
      </c>
      <c r="CW346">
        <f>ROUND(Y346*Source!I150*DO346,9)</f>
        <v>0</v>
      </c>
      <c r="CX346">
        <f>ROUND(Y346*Source!I150,9)</f>
        <v>0.17</v>
      </c>
      <c r="CY346">
        <f>AB346</f>
        <v>21.28</v>
      </c>
      <c r="CZ346">
        <f>AF346</f>
        <v>21.28</v>
      </c>
      <c r="DA346">
        <f>AJ346</f>
        <v>1</v>
      </c>
      <c r="DB346">
        <f t="shared" si="96"/>
        <v>3.62</v>
      </c>
      <c r="DC346">
        <f t="shared" si="97"/>
        <v>0.05</v>
      </c>
      <c r="DD346" t="s">
        <v>3</v>
      </c>
      <c r="DE346" t="s">
        <v>3</v>
      </c>
      <c r="DF346">
        <f t="shared" si="91"/>
        <v>0</v>
      </c>
      <c r="DG346">
        <f t="shared" si="92"/>
        <v>3.62</v>
      </c>
      <c r="DH346">
        <f t="shared" si="93"/>
        <v>0.05</v>
      </c>
      <c r="DI346">
        <f t="shared" si="94"/>
        <v>0</v>
      </c>
      <c r="DJ346">
        <f>DG346</f>
        <v>3.62</v>
      </c>
      <c r="DK346">
        <v>0</v>
      </c>
      <c r="DL346" t="s">
        <v>3</v>
      </c>
      <c r="DM346">
        <v>0</v>
      </c>
      <c r="DN346" t="s">
        <v>3</v>
      </c>
      <c r="DO346">
        <v>0</v>
      </c>
    </row>
    <row r="347" spans="1:119" x14ac:dyDescent="0.2">
      <c r="A347">
        <f>ROW(Source!A150)</f>
        <v>150</v>
      </c>
      <c r="B347">
        <v>90973531</v>
      </c>
      <c r="C347">
        <v>90974384</v>
      </c>
      <c r="D347">
        <v>90760495</v>
      </c>
      <c r="E347">
        <v>1</v>
      </c>
      <c r="F347">
        <v>1</v>
      </c>
      <c r="G347">
        <v>16101771</v>
      </c>
      <c r="H347">
        <v>3</v>
      </c>
      <c r="I347" t="s">
        <v>310</v>
      </c>
      <c r="J347" t="s">
        <v>311</v>
      </c>
      <c r="K347" t="s">
        <v>312</v>
      </c>
      <c r="L347">
        <v>1346</v>
      </c>
      <c r="N347">
        <v>1009</v>
      </c>
      <c r="O347" t="s">
        <v>43</v>
      </c>
      <c r="P347" t="s">
        <v>43</v>
      </c>
      <c r="Q347">
        <v>1</v>
      </c>
      <c r="W347">
        <v>0</v>
      </c>
      <c r="X347">
        <v>-8545782</v>
      </c>
      <c r="Y347">
        <f t="shared" si="95"/>
        <v>0.03</v>
      </c>
      <c r="AA347">
        <v>30.5</v>
      </c>
      <c r="AB347">
        <v>0</v>
      </c>
      <c r="AC347">
        <v>0</v>
      </c>
      <c r="AD347">
        <v>0</v>
      </c>
      <c r="AE347">
        <v>30.5</v>
      </c>
      <c r="AF347">
        <v>0</v>
      </c>
      <c r="AG347">
        <v>0</v>
      </c>
      <c r="AH347">
        <v>0</v>
      </c>
      <c r="AI347">
        <v>1</v>
      </c>
      <c r="AJ347">
        <v>1</v>
      </c>
      <c r="AK347">
        <v>1</v>
      </c>
      <c r="AL347">
        <v>1</v>
      </c>
      <c r="AM347">
        <v>-2</v>
      </c>
      <c r="AN347">
        <v>0</v>
      </c>
      <c r="AO347">
        <v>1</v>
      </c>
      <c r="AP347">
        <v>0</v>
      </c>
      <c r="AQ347">
        <v>0</v>
      </c>
      <c r="AR347">
        <v>0</v>
      </c>
      <c r="AS347" t="s">
        <v>3</v>
      </c>
      <c r="AT347">
        <v>0.03</v>
      </c>
      <c r="AU347" t="s">
        <v>3</v>
      </c>
      <c r="AV347">
        <v>0</v>
      </c>
      <c r="AW347">
        <v>2</v>
      </c>
      <c r="AX347">
        <v>90974390</v>
      </c>
      <c r="AY347">
        <v>1</v>
      </c>
      <c r="AZ347">
        <v>0</v>
      </c>
      <c r="BA347">
        <v>330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V347">
        <v>0</v>
      </c>
      <c r="CW347">
        <v>0</v>
      </c>
      <c r="CX347">
        <f>ROUND(Y347*Source!I150,9)</f>
        <v>0.03</v>
      </c>
      <c r="CY347">
        <f>AA347</f>
        <v>30.5</v>
      </c>
      <c r="CZ347">
        <f>AE347</f>
        <v>30.5</v>
      </c>
      <c r="DA347">
        <f>AI347</f>
        <v>1</v>
      </c>
      <c r="DB347">
        <f t="shared" si="96"/>
        <v>0.92</v>
      </c>
      <c r="DC347">
        <f t="shared" si="97"/>
        <v>0</v>
      </c>
      <c r="DD347" t="s">
        <v>3</v>
      </c>
      <c r="DE347" t="s">
        <v>3</v>
      </c>
      <c r="DF347">
        <f t="shared" si="91"/>
        <v>0.92</v>
      </c>
      <c r="DG347">
        <f t="shared" si="92"/>
        <v>0</v>
      </c>
      <c r="DH347">
        <f t="shared" si="93"/>
        <v>0</v>
      </c>
      <c r="DI347">
        <f t="shared" si="94"/>
        <v>0</v>
      </c>
      <c r="DJ347">
        <f>DF347</f>
        <v>0.92</v>
      </c>
      <c r="DK347">
        <v>0</v>
      </c>
      <c r="DL347" t="s">
        <v>3</v>
      </c>
      <c r="DM347">
        <v>0</v>
      </c>
      <c r="DN347" t="s">
        <v>3</v>
      </c>
      <c r="DO347">
        <v>0</v>
      </c>
    </row>
    <row r="348" spans="1:119" x14ac:dyDescent="0.2">
      <c r="A348">
        <f>ROW(Source!A151)</f>
        <v>151</v>
      </c>
      <c r="B348">
        <v>90973531</v>
      </c>
      <c r="C348">
        <v>90974391</v>
      </c>
      <c r="D348">
        <v>90756819</v>
      </c>
      <c r="E348">
        <v>16101771</v>
      </c>
      <c r="F348">
        <v>1</v>
      </c>
      <c r="G348">
        <v>16101771</v>
      </c>
      <c r="H348">
        <v>1</v>
      </c>
      <c r="I348" t="s">
        <v>304</v>
      </c>
      <c r="J348" t="s">
        <v>3</v>
      </c>
      <c r="K348" t="s">
        <v>305</v>
      </c>
      <c r="L348">
        <v>1191</v>
      </c>
      <c r="N348">
        <v>1013</v>
      </c>
      <c r="O348" t="s">
        <v>306</v>
      </c>
      <c r="P348" t="s">
        <v>306</v>
      </c>
      <c r="Q348">
        <v>1</v>
      </c>
      <c r="W348">
        <v>0</v>
      </c>
      <c r="X348">
        <v>476480486</v>
      </c>
      <c r="Y348">
        <f t="shared" si="95"/>
        <v>2.48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M348">
        <v>-2</v>
      </c>
      <c r="AN348">
        <v>0</v>
      </c>
      <c r="AO348">
        <v>1</v>
      </c>
      <c r="AP348">
        <v>0</v>
      </c>
      <c r="AQ348">
        <v>0</v>
      </c>
      <c r="AR348">
        <v>0</v>
      </c>
      <c r="AS348" t="s">
        <v>3</v>
      </c>
      <c r="AT348">
        <v>2.48</v>
      </c>
      <c r="AU348" t="s">
        <v>3</v>
      </c>
      <c r="AV348">
        <v>1</v>
      </c>
      <c r="AW348">
        <v>2</v>
      </c>
      <c r="AX348">
        <v>90974395</v>
      </c>
      <c r="AY348">
        <v>1</v>
      </c>
      <c r="AZ348">
        <v>0</v>
      </c>
      <c r="BA348">
        <v>331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U348">
        <f>ROUND(AT348*Source!I151*AH348*AL348,2)</f>
        <v>0</v>
      </c>
      <c r="CV348">
        <f>ROUND(Y348*Source!I151,9)</f>
        <v>2.48</v>
      </c>
      <c r="CW348">
        <v>0</v>
      </c>
      <c r="CX348">
        <f>ROUND(Y348*Source!I151,9)</f>
        <v>2.48</v>
      </c>
      <c r="CY348">
        <f>AD348</f>
        <v>0</v>
      </c>
      <c r="CZ348">
        <f>AH348</f>
        <v>0</v>
      </c>
      <c r="DA348">
        <f>AL348</f>
        <v>1</v>
      </c>
      <c r="DB348">
        <f t="shared" si="96"/>
        <v>0</v>
      </c>
      <c r="DC348">
        <f t="shared" si="97"/>
        <v>0</v>
      </c>
      <c r="DD348" t="s">
        <v>3</v>
      </c>
      <c r="DE348" t="s">
        <v>3</v>
      </c>
      <c r="DF348">
        <f t="shared" si="91"/>
        <v>0</v>
      </c>
      <c r="DG348">
        <f t="shared" si="92"/>
        <v>0</v>
      </c>
      <c r="DH348">
        <f t="shared" si="93"/>
        <v>0</v>
      </c>
      <c r="DI348">
        <f t="shared" si="94"/>
        <v>0</v>
      </c>
      <c r="DJ348">
        <f>DI348</f>
        <v>0</v>
      </c>
      <c r="DK348">
        <v>0</v>
      </c>
      <c r="DL348" t="s">
        <v>3</v>
      </c>
      <c r="DM348">
        <v>0</v>
      </c>
      <c r="DN348" t="s">
        <v>3</v>
      </c>
      <c r="DO348">
        <v>0</v>
      </c>
    </row>
    <row r="349" spans="1:119" x14ac:dyDescent="0.2">
      <c r="A349">
        <f>ROW(Source!A151)</f>
        <v>151</v>
      </c>
      <c r="B349">
        <v>90973531</v>
      </c>
      <c r="C349">
        <v>90974391</v>
      </c>
      <c r="D349">
        <v>90758471</v>
      </c>
      <c r="E349">
        <v>1</v>
      </c>
      <c r="F349">
        <v>1</v>
      </c>
      <c r="G349">
        <v>16101771</v>
      </c>
      <c r="H349">
        <v>2</v>
      </c>
      <c r="I349" t="s">
        <v>307</v>
      </c>
      <c r="J349" t="s">
        <v>308</v>
      </c>
      <c r="K349" t="s">
        <v>309</v>
      </c>
      <c r="L349">
        <v>1368</v>
      </c>
      <c r="N349">
        <v>1011</v>
      </c>
      <c r="O349" t="s">
        <v>197</v>
      </c>
      <c r="P349" t="s">
        <v>197</v>
      </c>
      <c r="Q349">
        <v>1</v>
      </c>
      <c r="W349">
        <v>0</v>
      </c>
      <c r="X349">
        <v>-645154768</v>
      </c>
      <c r="Y349">
        <f t="shared" si="95"/>
        <v>0.17</v>
      </c>
      <c r="AA349">
        <v>0</v>
      </c>
      <c r="AB349">
        <v>21.28</v>
      </c>
      <c r="AC349">
        <v>0.32</v>
      </c>
      <c r="AD349">
        <v>0</v>
      </c>
      <c r="AE349">
        <v>0</v>
      </c>
      <c r="AF349">
        <v>21.28</v>
      </c>
      <c r="AG349">
        <v>0.32</v>
      </c>
      <c r="AH349">
        <v>0</v>
      </c>
      <c r="AI349">
        <v>1</v>
      </c>
      <c r="AJ349">
        <v>1</v>
      </c>
      <c r="AK349">
        <v>1</v>
      </c>
      <c r="AL349">
        <v>1</v>
      </c>
      <c r="AM349">
        <v>-2</v>
      </c>
      <c r="AN349">
        <v>0</v>
      </c>
      <c r="AO349">
        <v>1</v>
      </c>
      <c r="AP349">
        <v>0</v>
      </c>
      <c r="AQ349">
        <v>0</v>
      </c>
      <c r="AR349">
        <v>0</v>
      </c>
      <c r="AS349" t="s">
        <v>3</v>
      </c>
      <c r="AT349">
        <v>0.17</v>
      </c>
      <c r="AU349" t="s">
        <v>3</v>
      </c>
      <c r="AV349">
        <v>0</v>
      </c>
      <c r="AW349">
        <v>2</v>
      </c>
      <c r="AX349">
        <v>90974396</v>
      </c>
      <c r="AY349">
        <v>1</v>
      </c>
      <c r="AZ349">
        <v>0</v>
      </c>
      <c r="BA349">
        <v>332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V349">
        <v>0</v>
      </c>
      <c r="CW349">
        <f>ROUND(Y349*Source!I151*DO349,9)</f>
        <v>0</v>
      </c>
      <c r="CX349">
        <f>ROUND(Y349*Source!I151,9)</f>
        <v>0.17</v>
      </c>
      <c r="CY349">
        <f>AB349</f>
        <v>21.28</v>
      </c>
      <c r="CZ349">
        <f>AF349</f>
        <v>21.28</v>
      </c>
      <c r="DA349">
        <f>AJ349</f>
        <v>1</v>
      </c>
      <c r="DB349">
        <f t="shared" si="96"/>
        <v>3.62</v>
      </c>
      <c r="DC349">
        <f t="shared" si="97"/>
        <v>0.05</v>
      </c>
      <c r="DD349" t="s">
        <v>3</v>
      </c>
      <c r="DE349" t="s">
        <v>3</v>
      </c>
      <c r="DF349">
        <f t="shared" si="91"/>
        <v>0</v>
      </c>
      <c r="DG349">
        <f t="shared" si="92"/>
        <v>3.62</v>
      </c>
      <c r="DH349">
        <f t="shared" si="93"/>
        <v>0.05</v>
      </c>
      <c r="DI349">
        <f t="shared" si="94"/>
        <v>0</v>
      </c>
      <c r="DJ349">
        <f>DG349</f>
        <v>3.62</v>
      </c>
      <c r="DK349">
        <v>0</v>
      </c>
      <c r="DL349" t="s">
        <v>3</v>
      </c>
      <c r="DM349">
        <v>0</v>
      </c>
      <c r="DN349" t="s">
        <v>3</v>
      </c>
      <c r="DO349">
        <v>0</v>
      </c>
    </row>
    <row r="350" spans="1:119" x14ac:dyDescent="0.2">
      <c r="A350">
        <f>ROW(Source!A151)</f>
        <v>151</v>
      </c>
      <c r="B350">
        <v>90973531</v>
      </c>
      <c r="C350">
        <v>90974391</v>
      </c>
      <c r="D350">
        <v>90760495</v>
      </c>
      <c r="E350">
        <v>1</v>
      </c>
      <c r="F350">
        <v>1</v>
      </c>
      <c r="G350">
        <v>16101771</v>
      </c>
      <c r="H350">
        <v>3</v>
      </c>
      <c r="I350" t="s">
        <v>310</v>
      </c>
      <c r="J350" t="s">
        <v>311</v>
      </c>
      <c r="K350" t="s">
        <v>312</v>
      </c>
      <c r="L350">
        <v>1346</v>
      </c>
      <c r="N350">
        <v>1009</v>
      </c>
      <c r="O350" t="s">
        <v>43</v>
      </c>
      <c r="P350" t="s">
        <v>43</v>
      </c>
      <c r="Q350">
        <v>1</v>
      </c>
      <c r="W350">
        <v>0</v>
      </c>
      <c r="X350">
        <v>-8545782</v>
      </c>
      <c r="Y350">
        <f t="shared" si="95"/>
        <v>0.03</v>
      </c>
      <c r="AA350">
        <v>30.5</v>
      </c>
      <c r="AB350">
        <v>0</v>
      </c>
      <c r="AC350">
        <v>0</v>
      </c>
      <c r="AD350">
        <v>0</v>
      </c>
      <c r="AE350">
        <v>30.5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M350">
        <v>-2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3</v>
      </c>
      <c r="AT350">
        <v>0.03</v>
      </c>
      <c r="AU350" t="s">
        <v>3</v>
      </c>
      <c r="AV350">
        <v>0</v>
      </c>
      <c r="AW350">
        <v>2</v>
      </c>
      <c r="AX350">
        <v>90974397</v>
      </c>
      <c r="AY350">
        <v>1</v>
      </c>
      <c r="AZ350">
        <v>0</v>
      </c>
      <c r="BA350">
        <v>333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V350">
        <v>0</v>
      </c>
      <c r="CW350">
        <v>0</v>
      </c>
      <c r="CX350">
        <f>ROUND(Y350*Source!I151,9)</f>
        <v>0.03</v>
      </c>
      <c r="CY350">
        <f>AA350</f>
        <v>30.5</v>
      </c>
      <c r="CZ350">
        <f>AE350</f>
        <v>30.5</v>
      </c>
      <c r="DA350">
        <f>AI350</f>
        <v>1</v>
      </c>
      <c r="DB350">
        <f t="shared" si="96"/>
        <v>0.92</v>
      </c>
      <c r="DC350">
        <f t="shared" si="97"/>
        <v>0</v>
      </c>
      <c r="DD350" t="s">
        <v>3</v>
      </c>
      <c r="DE350" t="s">
        <v>3</v>
      </c>
      <c r="DF350">
        <f t="shared" si="91"/>
        <v>0.92</v>
      </c>
      <c r="DG350">
        <f t="shared" si="92"/>
        <v>0</v>
      </c>
      <c r="DH350">
        <f t="shared" si="93"/>
        <v>0</v>
      </c>
      <c r="DI350">
        <f t="shared" si="94"/>
        <v>0</v>
      </c>
      <c r="DJ350">
        <f>DF350</f>
        <v>0.92</v>
      </c>
      <c r="DK350">
        <v>0</v>
      </c>
      <c r="DL350" t="s">
        <v>3</v>
      </c>
      <c r="DM350">
        <v>0</v>
      </c>
      <c r="DN350" t="s">
        <v>3</v>
      </c>
      <c r="DO3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3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90973599</v>
      </c>
      <c r="C1">
        <v>90973594</v>
      </c>
      <c r="D1">
        <v>90756819</v>
      </c>
      <c r="E1">
        <v>16101771</v>
      </c>
      <c r="F1">
        <v>1</v>
      </c>
      <c r="G1">
        <v>16101771</v>
      </c>
      <c r="H1">
        <v>1</v>
      </c>
      <c r="I1" t="s">
        <v>304</v>
      </c>
      <c r="J1" t="s">
        <v>3</v>
      </c>
      <c r="K1" t="s">
        <v>305</v>
      </c>
      <c r="L1">
        <v>1191</v>
      </c>
      <c r="N1">
        <v>1013</v>
      </c>
      <c r="O1" t="s">
        <v>306</v>
      </c>
      <c r="P1" t="s">
        <v>306</v>
      </c>
      <c r="Q1">
        <v>1</v>
      </c>
      <c r="X1">
        <v>2.38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19</v>
      </c>
      <c r="AG1">
        <v>2.4990000000000001</v>
      </c>
      <c r="AH1">
        <v>2</v>
      </c>
      <c r="AI1">
        <v>90973595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90973600</v>
      </c>
      <c r="C2">
        <v>90973594</v>
      </c>
      <c r="D2">
        <v>90758471</v>
      </c>
      <c r="E2">
        <v>1</v>
      </c>
      <c r="F2">
        <v>1</v>
      </c>
      <c r="G2">
        <v>16101771</v>
      </c>
      <c r="H2">
        <v>2</v>
      </c>
      <c r="I2" t="s">
        <v>307</v>
      </c>
      <c r="J2" t="s">
        <v>308</v>
      </c>
      <c r="K2" t="s">
        <v>309</v>
      </c>
      <c r="L2">
        <v>1368</v>
      </c>
      <c r="N2">
        <v>1011</v>
      </c>
      <c r="O2" t="s">
        <v>197</v>
      </c>
      <c r="P2" t="s">
        <v>197</v>
      </c>
      <c r="Q2">
        <v>1</v>
      </c>
      <c r="X2">
        <v>0.34</v>
      </c>
      <c r="Y2">
        <v>0</v>
      </c>
      <c r="Z2">
        <v>21.28</v>
      </c>
      <c r="AA2">
        <v>0.32</v>
      </c>
      <c r="AB2">
        <v>0</v>
      </c>
      <c r="AC2">
        <v>0</v>
      </c>
      <c r="AD2">
        <v>1</v>
      </c>
      <c r="AE2">
        <v>0</v>
      </c>
      <c r="AF2" t="s">
        <v>19</v>
      </c>
      <c r="AG2">
        <v>0.35699999999999998</v>
      </c>
      <c r="AH2">
        <v>2</v>
      </c>
      <c r="AI2">
        <v>90973596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90973601</v>
      </c>
      <c r="C3">
        <v>90973594</v>
      </c>
      <c r="D3">
        <v>90760495</v>
      </c>
      <c r="E3">
        <v>1</v>
      </c>
      <c r="F3">
        <v>1</v>
      </c>
      <c r="G3">
        <v>16101771</v>
      </c>
      <c r="H3">
        <v>3</v>
      </c>
      <c r="I3" t="s">
        <v>310</v>
      </c>
      <c r="J3" t="s">
        <v>311</v>
      </c>
      <c r="K3" t="s">
        <v>312</v>
      </c>
      <c r="L3">
        <v>1346</v>
      </c>
      <c r="N3">
        <v>1009</v>
      </c>
      <c r="O3" t="s">
        <v>43</v>
      </c>
      <c r="P3" t="s">
        <v>43</v>
      </c>
      <c r="Q3">
        <v>1</v>
      </c>
      <c r="X3">
        <v>7.0000000000000007E-2</v>
      </c>
      <c r="Y3">
        <v>30.5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7.0000000000000007E-2</v>
      </c>
      <c r="AH3">
        <v>2</v>
      </c>
      <c r="AI3">
        <v>90973597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90973608</v>
      </c>
      <c r="C4">
        <v>90973603</v>
      </c>
      <c r="D4">
        <v>90756819</v>
      </c>
      <c r="E4">
        <v>16101771</v>
      </c>
      <c r="F4">
        <v>1</v>
      </c>
      <c r="G4">
        <v>16101771</v>
      </c>
      <c r="H4">
        <v>1</v>
      </c>
      <c r="I4" t="s">
        <v>304</v>
      </c>
      <c r="J4" t="s">
        <v>3</v>
      </c>
      <c r="K4" t="s">
        <v>305</v>
      </c>
      <c r="L4">
        <v>1191</v>
      </c>
      <c r="N4">
        <v>1013</v>
      </c>
      <c r="O4" t="s">
        <v>306</v>
      </c>
      <c r="P4" t="s">
        <v>306</v>
      </c>
      <c r="Q4">
        <v>1</v>
      </c>
      <c r="X4">
        <v>1.86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19</v>
      </c>
      <c r="AG4">
        <v>1.9530000000000001</v>
      </c>
      <c r="AH4">
        <v>2</v>
      </c>
      <c r="AI4">
        <v>90973604</v>
      </c>
      <c r="AJ4">
        <v>5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ROW(Source!A26)</f>
        <v>26</v>
      </c>
      <c r="B5">
        <v>90973609</v>
      </c>
      <c r="C5">
        <v>90973603</v>
      </c>
      <c r="D5">
        <v>90758471</v>
      </c>
      <c r="E5">
        <v>1</v>
      </c>
      <c r="F5">
        <v>1</v>
      </c>
      <c r="G5">
        <v>16101771</v>
      </c>
      <c r="H5">
        <v>2</v>
      </c>
      <c r="I5" t="s">
        <v>307</v>
      </c>
      <c r="J5" t="s">
        <v>308</v>
      </c>
      <c r="K5" t="s">
        <v>309</v>
      </c>
      <c r="L5">
        <v>1368</v>
      </c>
      <c r="N5">
        <v>1011</v>
      </c>
      <c r="O5" t="s">
        <v>197</v>
      </c>
      <c r="P5" t="s">
        <v>197</v>
      </c>
      <c r="Q5">
        <v>1</v>
      </c>
      <c r="X5">
        <v>0.17</v>
      </c>
      <c r="Y5">
        <v>0</v>
      </c>
      <c r="Z5">
        <v>21.28</v>
      </c>
      <c r="AA5">
        <v>0.32</v>
      </c>
      <c r="AB5">
        <v>0</v>
      </c>
      <c r="AC5">
        <v>0</v>
      </c>
      <c r="AD5">
        <v>1</v>
      </c>
      <c r="AE5">
        <v>0</v>
      </c>
      <c r="AF5" t="s">
        <v>19</v>
      </c>
      <c r="AG5">
        <v>0.17849999999999999</v>
      </c>
      <c r="AH5">
        <v>2</v>
      </c>
      <c r="AI5">
        <v>90973605</v>
      </c>
      <c r="AJ5">
        <v>6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90973610</v>
      </c>
      <c r="C6">
        <v>90973603</v>
      </c>
      <c r="D6">
        <v>90760495</v>
      </c>
      <c r="E6">
        <v>1</v>
      </c>
      <c r="F6">
        <v>1</v>
      </c>
      <c r="G6">
        <v>16101771</v>
      </c>
      <c r="H6">
        <v>3</v>
      </c>
      <c r="I6" t="s">
        <v>310</v>
      </c>
      <c r="J6" t="s">
        <v>311</v>
      </c>
      <c r="K6" t="s">
        <v>312</v>
      </c>
      <c r="L6">
        <v>1346</v>
      </c>
      <c r="N6">
        <v>1009</v>
      </c>
      <c r="O6" t="s">
        <v>43</v>
      </c>
      <c r="P6" t="s">
        <v>43</v>
      </c>
      <c r="Q6">
        <v>1</v>
      </c>
      <c r="X6">
        <v>0.03</v>
      </c>
      <c r="Y6">
        <v>30.5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0.03</v>
      </c>
      <c r="AH6">
        <v>2</v>
      </c>
      <c r="AI6">
        <v>90973606</v>
      </c>
      <c r="AJ6">
        <v>7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90973615</v>
      </c>
      <c r="C7">
        <v>90973612</v>
      </c>
      <c r="D7">
        <v>90756819</v>
      </c>
      <c r="E7">
        <v>16101771</v>
      </c>
      <c r="F7">
        <v>1</v>
      </c>
      <c r="G7">
        <v>16101771</v>
      </c>
      <c r="H7">
        <v>1</v>
      </c>
      <c r="I7" t="s">
        <v>304</v>
      </c>
      <c r="J7" t="s">
        <v>3</v>
      </c>
      <c r="K7" t="s">
        <v>305</v>
      </c>
      <c r="L7">
        <v>1191</v>
      </c>
      <c r="N7">
        <v>1013</v>
      </c>
      <c r="O7" t="s">
        <v>306</v>
      </c>
      <c r="P7" t="s">
        <v>306</v>
      </c>
      <c r="Q7">
        <v>1</v>
      </c>
      <c r="X7">
        <v>0.92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19</v>
      </c>
      <c r="AG7">
        <v>0.96599999999999997</v>
      </c>
      <c r="AH7">
        <v>2</v>
      </c>
      <c r="AI7">
        <v>90973613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ROW(Source!A28)</f>
        <v>28</v>
      </c>
      <c r="B8">
        <v>90973616</v>
      </c>
      <c r="C8">
        <v>90973612</v>
      </c>
      <c r="D8">
        <v>90760495</v>
      </c>
      <c r="E8">
        <v>1</v>
      </c>
      <c r="F8">
        <v>1</v>
      </c>
      <c r="G8">
        <v>16101771</v>
      </c>
      <c r="H8">
        <v>3</v>
      </c>
      <c r="I8" t="s">
        <v>310</v>
      </c>
      <c r="J8" t="s">
        <v>311</v>
      </c>
      <c r="K8" t="s">
        <v>312</v>
      </c>
      <c r="L8">
        <v>1346</v>
      </c>
      <c r="N8">
        <v>1009</v>
      </c>
      <c r="O8" t="s">
        <v>43</v>
      </c>
      <c r="P8" t="s">
        <v>43</v>
      </c>
      <c r="Q8">
        <v>1</v>
      </c>
      <c r="X8">
        <v>0.02</v>
      </c>
      <c r="Y8">
        <v>30.5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0.02</v>
      </c>
      <c r="AH8">
        <v>2</v>
      </c>
      <c r="AI8">
        <v>90973614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90973620</v>
      </c>
      <c r="C9">
        <v>90973617</v>
      </c>
      <c r="D9">
        <v>90756819</v>
      </c>
      <c r="E9">
        <v>16101771</v>
      </c>
      <c r="F9">
        <v>1</v>
      </c>
      <c r="G9">
        <v>16101771</v>
      </c>
      <c r="H9">
        <v>1</v>
      </c>
      <c r="I9" t="s">
        <v>304</v>
      </c>
      <c r="J9" t="s">
        <v>3</v>
      </c>
      <c r="K9" t="s">
        <v>305</v>
      </c>
      <c r="L9">
        <v>1191</v>
      </c>
      <c r="N9">
        <v>1013</v>
      </c>
      <c r="O9" t="s">
        <v>306</v>
      </c>
      <c r="P9" t="s">
        <v>306</v>
      </c>
      <c r="Q9">
        <v>1</v>
      </c>
      <c r="X9">
        <v>0.9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19</v>
      </c>
      <c r="AG9">
        <v>0.94499999999999995</v>
      </c>
      <c r="AH9">
        <v>2</v>
      </c>
      <c r="AI9">
        <v>90973618</v>
      </c>
      <c r="AJ9">
        <v>11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90973621</v>
      </c>
      <c r="C10">
        <v>90973617</v>
      </c>
      <c r="D10">
        <v>90757147</v>
      </c>
      <c r="E10">
        <v>16101771</v>
      </c>
      <c r="F10">
        <v>1</v>
      </c>
      <c r="G10">
        <v>16101771</v>
      </c>
      <c r="H10">
        <v>3</v>
      </c>
      <c r="I10" t="s">
        <v>445</v>
      </c>
      <c r="J10" t="s">
        <v>3</v>
      </c>
      <c r="K10" t="s">
        <v>446</v>
      </c>
      <c r="L10">
        <v>1346</v>
      </c>
      <c r="N10">
        <v>1009</v>
      </c>
      <c r="O10" t="s">
        <v>43</v>
      </c>
      <c r="P10" t="s">
        <v>43</v>
      </c>
      <c r="Q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</v>
      </c>
      <c r="AG10">
        <v>0</v>
      </c>
      <c r="AH10">
        <v>3</v>
      </c>
      <c r="AI10">
        <v>-1</v>
      </c>
      <c r="AJ10" t="s">
        <v>3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90973633</v>
      </c>
      <c r="C11">
        <v>90973623</v>
      </c>
      <c r="D11">
        <v>90756819</v>
      </c>
      <c r="E11">
        <v>16101771</v>
      </c>
      <c r="F11">
        <v>1</v>
      </c>
      <c r="G11">
        <v>16101771</v>
      </c>
      <c r="H11">
        <v>1</v>
      </c>
      <c r="I11" t="s">
        <v>304</v>
      </c>
      <c r="J11" t="s">
        <v>3</v>
      </c>
      <c r="K11" t="s">
        <v>305</v>
      </c>
      <c r="L11">
        <v>1191</v>
      </c>
      <c r="N11">
        <v>1013</v>
      </c>
      <c r="O11" t="s">
        <v>306</v>
      </c>
      <c r="P11" t="s">
        <v>306</v>
      </c>
      <c r="Q11">
        <v>1</v>
      </c>
      <c r="X11">
        <v>37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19</v>
      </c>
      <c r="AG11">
        <v>38.85</v>
      </c>
      <c r="AH11">
        <v>2</v>
      </c>
      <c r="AI11">
        <v>90973624</v>
      </c>
      <c r="AJ11">
        <v>13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90973634</v>
      </c>
      <c r="C12">
        <v>90973623</v>
      </c>
      <c r="D12">
        <v>90759750</v>
      </c>
      <c r="E12">
        <v>1</v>
      </c>
      <c r="F12">
        <v>1</v>
      </c>
      <c r="G12">
        <v>16101771</v>
      </c>
      <c r="H12">
        <v>3</v>
      </c>
      <c r="I12" t="s">
        <v>313</v>
      </c>
      <c r="J12" t="s">
        <v>314</v>
      </c>
      <c r="K12" t="s">
        <v>315</v>
      </c>
      <c r="L12">
        <v>1348</v>
      </c>
      <c r="N12">
        <v>1009</v>
      </c>
      <c r="O12" t="s">
        <v>158</v>
      </c>
      <c r="P12" t="s">
        <v>158</v>
      </c>
      <c r="Q12">
        <v>1000</v>
      </c>
      <c r="X12">
        <v>5.9999999999999995E-4</v>
      </c>
      <c r="Y12">
        <v>153824.85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5.9999999999999995E-4</v>
      </c>
      <c r="AH12">
        <v>2</v>
      </c>
      <c r="AI12">
        <v>90973625</v>
      </c>
      <c r="AJ12">
        <v>14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ROW(Source!A31)</f>
        <v>31</v>
      </c>
      <c r="B13">
        <v>90973635</v>
      </c>
      <c r="C13">
        <v>90973623</v>
      </c>
      <c r="D13">
        <v>90760584</v>
      </c>
      <c r="E13">
        <v>1</v>
      </c>
      <c r="F13">
        <v>1</v>
      </c>
      <c r="G13">
        <v>16101771</v>
      </c>
      <c r="H13">
        <v>3</v>
      </c>
      <c r="I13" t="s">
        <v>316</v>
      </c>
      <c r="J13" t="s">
        <v>317</v>
      </c>
      <c r="K13" t="s">
        <v>318</v>
      </c>
      <c r="L13">
        <v>1348</v>
      </c>
      <c r="N13">
        <v>1009</v>
      </c>
      <c r="O13" t="s">
        <v>158</v>
      </c>
      <c r="P13" t="s">
        <v>158</v>
      </c>
      <c r="Q13">
        <v>1000</v>
      </c>
      <c r="X13">
        <v>4.0000000000000002E-4</v>
      </c>
      <c r="Y13">
        <v>213306.14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4.0000000000000002E-4</v>
      </c>
      <c r="AH13">
        <v>2</v>
      </c>
      <c r="AI13">
        <v>90973626</v>
      </c>
      <c r="AJ13">
        <v>15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ROW(Source!A31)</f>
        <v>31</v>
      </c>
      <c r="B14">
        <v>90973636</v>
      </c>
      <c r="C14">
        <v>90973623</v>
      </c>
      <c r="D14">
        <v>90758951</v>
      </c>
      <c r="E14">
        <v>1</v>
      </c>
      <c r="F14">
        <v>1</v>
      </c>
      <c r="G14">
        <v>16101771</v>
      </c>
      <c r="H14">
        <v>3</v>
      </c>
      <c r="I14" t="s">
        <v>319</v>
      </c>
      <c r="J14" t="s">
        <v>320</v>
      </c>
      <c r="K14" t="s">
        <v>321</v>
      </c>
      <c r="L14">
        <v>1339</v>
      </c>
      <c r="N14">
        <v>1007</v>
      </c>
      <c r="O14" t="s">
        <v>27</v>
      </c>
      <c r="P14" t="s">
        <v>27</v>
      </c>
      <c r="Q14">
        <v>1</v>
      </c>
      <c r="X14">
        <v>2</v>
      </c>
      <c r="Y14">
        <v>102.81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</v>
      </c>
      <c r="AH14">
        <v>2</v>
      </c>
      <c r="AI14">
        <v>90973627</v>
      </c>
      <c r="AJ14">
        <v>16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ROW(Source!A31)</f>
        <v>31</v>
      </c>
      <c r="B15">
        <v>90973637</v>
      </c>
      <c r="C15">
        <v>90973623</v>
      </c>
      <c r="D15">
        <v>90758943</v>
      </c>
      <c r="E15">
        <v>1</v>
      </c>
      <c r="F15">
        <v>1</v>
      </c>
      <c r="G15">
        <v>16101771</v>
      </c>
      <c r="H15">
        <v>3</v>
      </c>
      <c r="I15" t="s">
        <v>322</v>
      </c>
      <c r="J15" t="s">
        <v>323</v>
      </c>
      <c r="K15" t="s">
        <v>324</v>
      </c>
      <c r="L15">
        <v>1339</v>
      </c>
      <c r="N15">
        <v>1007</v>
      </c>
      <c r="O15" t="s">
        <v>27</v>
      </c>
      <c r="P15" t="s">
        <v>27</v>
      </c>
      <c r="Q15">
        <v>1</v>
      </c>
      <c r="X15">
        <v>1</v>
      </c>
      <c r="Y15">
        <v>804.29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</v>
      </c>
      <c r="AH15">
        <v>2</v>
      </c>
      <c r="AI15">
        <v>90973628</v>
      </c>
      <c r="AJ15">
        <v>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90973638</v>
      </c>
      <c r="C16">
        <v>90973623</v>
      </c>
      <c r="D16">
        <v>90759133</v>
      </c>
      <c r="E16">
        <v>1</v>
      </c>
      <c r="F16">
        <v>1</v>
      </c>
      <c r="G16">
        <v>16101771</v>
      </c>
      <c r="H16">
        <v>3</v>
      </c>
      <c r="I16" t="s">
        <v>325</v>
      </c>
      <c r="J16" t="s">
        <v>326</v>
      </c>
      <c r="K16" t="s">
        <v>327</v>
      </c>
      <c r="L16">
        <v>1348</v>
      </c>
      <c r="N16">
        <v>1009</v>
      </c>
      <c r="O16" t="s">
        <v>158</v>
      </c>
      <c r="P16" t="s">
        <v>158</v>
      </c>
      <c r="Q16">
        <v>1000</v>
      </c>
      <c r="X16">
        <v>1.4400000000000001E-3</v>
      </c>
      <c r="Y16">
        <v>87055.15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1.4400000000000001E-3</v>
      </c>
      <c r="AH16">
        <v>2</v>
      </c>
      <c r="AI16">
        <v>90973629</v>
      </c>
      <c r="AJ16">
        <v>18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90973639</v>
      </c>
      <c r="C17">
        <v>90973623</v>
      </c>
      <c r="D17">
        <v>90756832</v>
      </c>
      <c r="E17">
        <v>16101771</v>
      </c>
      <c r="F17">
        <v>1</v>
      </c>
      <c r="G17">
        <v>16101771</v>
      </c>
      <c r="H17">
        <v>3</v>
      </c>
      <c r="I17" t="s">
        <v>328</v>
      </c>
      <c r="J17" t="s">
        <v>3</v>
      </c>
      <c r="K17" t="s">
        <v>329</v>
      </c>
      <c r="L17">
        <v>1348</v>
      </c>
      <c r="N17">
        <v>1009</v>
      </c>
      <c r="O17" t="s">
        <v>158</v>
      </c>
      <c r="P17" t="s">
        <v>158</v>
      </c>
      <c r="Q17">
        <v>1000</v>
      </c>
      <c r="X17">
        <v>1.6000000000000001E-4</v>
      </c>
      <c r="Y17">
        <v>96930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1.6000000000000001E-4</v>
      </c>
      <c r="AH17">
        <v>2</v>
      </c>
      <c r="AI17">
        <v>90973630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90973640</v>
      </c>
      <c r="C18">
        <v>90973623</v>
      </c>
      <c r="D18">
        <v>90769402</v>
      </c>
      <c r="E18">
        <v>1</v>
      </c>
      <c r="F18">
        <v>1</v>
      </c>
      <c r="G18">
        <v>16101771</v>
      </c>
      <c r="H18">
        <v>3</v>
      </c>
      <c r="I18" t="s">
        <v>330</v>
      </c>
      <c r="J18" t="s">
        <v>331</v>
      </c>
      <c r="K18" t="s">
        <v>332</v>
      </c>
      <c r="L18">
        <v>1354</v>
      </c>
      <c r="N18">
        <v>1010</v>
      </c>
      <c r="O18" t="s">
        <v>48</v>
      </c>
      <c r="P18" t="s">
        <v>48</v>
      </c>
      <c r="Q18">
        <v>1</v>
      </c>
      <c r="X18">
        <v>1</v>
      </c>
      <c r="Y18">
        <v>1529.15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</v>
      </c>
      <c r="AH18">
        <v>2</v>
      </c>
      <c r="AI18">
        <v>90973631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ROW(Source!A31)</f>
        <v>31</v>
      </c>
      <c r="B19">
        <v>90973641</v>
      </c>
      <c r="C19">
        <v>90973623</v>
      </c>
      <c r="D19">
        <v>90769403</v>
      </c>
      <c r="E19">
        <v>1</v>
      </c>
      <c r="F19">
        <v>1</v>
      </c>
      <c r="G19">
        <v>16101771</v>
      </c>
      <c r="H19">
        <v>3</v>
      </c>
      <c r="I19" t="s">
        <v>333</v>
      </c>
      <c r="J19" t="s">
        <v>334</v>
      </c>
      <c r="K19" t="s">
        <v>335</v>
      </c>
      <c r="L19">
        <v>1354</v>
      </c>
      <c r="N19">
        <v>1010</v>
      </c>
      <c r="O19" t="s">
        <v>48</v>
      </c>
      <c r="P19" t="s">
        <v>48</v>
      </c>
      <c r="Q19">
        <v>1</v>
      </c>
      <c r="X19">
        <v>6</v>
      </c>
      <c r="Y19">
        <v>716.02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</v>
      </c>
      <c r="AH19">
        <v>2</v>
      </c>
      <c r="AI19">
        <v>90973632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90973646</v>
      </c>
      <c r="C20">
        <v>90973642</v>
      </c>
      <c r="D20">
        <v>90756819</v>
      </c>
      <c r="E20">
        <v>16101771</v>
      </c>
      <c r="F20">
        <v>1</v>
      </c>
      <c r="G20">
        <v>16101771</v>
      </c>
      <c r="H20">
        <v>1</v>
      </c>
      <c r="I20" t="s">
        <v>304</v>
      </c>
      <c r="J20" t="s">
        <v>3</v>
      </c>
      <c r="K20" t="s">
        <v>305</v>
      </c>
      <c r="L20">
        <v>1191</v>
      </c>
      <c r="N20">
        <v>1013</v>
      </c>
      <c r="O20" t="s">
        <v>306</v>
      </c>
      <c r="P20" t="s">
        <v>306</v>
      </c>
      <c r="Q20">
        <v>1</v>
      </c>
      <c r="X20">
        <v>1.86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19</v>
      </c>
      <c r="AG20">
        <v>1.9530000000000001</v>
      </c>
      <c r="AH20">
        <v>2</v>
      </c>
      <c r="AI20">
        <v>90973643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90973647</v>
      </c>
      <c r="C21">
        <v>90973642</v>
      </c>
      <c r="D21">
        <v>90758471</v>
      </c>
      <c r="E21">
        <v>1</v>
      </c>
      <c r="F21">
        <v>1</v>
      </c>
      <c r="G21">
        <v>16101771</v>
      </c>
      <c r="H21">
        <v>2</v>
      </c>
      <c r="I21" t="s">
        <v>307</v>
      </c>
      <c r="J21" t="s">
        <v>308</v>
      </c>
      <c r="K21" t="s">
        <v>309</v>
      </c>
      <c r="L21">
        <v>1368</v>
      </c>
      <c r="N21">
        <v>1011</v>
      </c>
      <c r="O21" t="s">
        <v>197</v>
      </c>
      <c r="P21" t="s">
        <v>197</v>
      </c>
      <c r="Q21">
        <v>1</v>
      </c>
      <c r="X21">
        <v>0.17</v>
      </c>
      <c r="Y21">
        <v>0</v>
      </c>
      <c r="Z21">
        <v>21.28</v>
      </c>
      <c r="AA21">
        <v>0.32</v>
      </c>
      <c r="AB21">
        <v>0</v>
      </c>
      <c r="AC21">
        <v>0</v>
      </c>
      <c r="AD21">
        <v>1</v>
      </c>
      <c r="AE21">
        <v>0</v>
      </c>
      <c r="AF21" t="s">
        <v>19</v>
      </c>
      <c r="AG21">
        <v>0.17849999999999999</v>
      </c>
      <c r="AH21">
        <v>2</v>
      </c>
      <c r="AI21">
        <v>90973644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90973648</v>
      </c>
      <c r="C22">
        <v>90973642</v>
      </c>
      <c r="D22">
        <v>90760495</v>
      </c>
      <c r="E22">
        <v>1</v>
      </c>
      <c r="F22">
        <v>1</v>
      </c>
      <c r="G22">
        <v>16101771</v>
      </c>
      <c r="H22">
        <v>3</v>
      </c>
      <c r="I22" t="s">
        <v>310</v>
      </c>
      <c r="J22" t="s">
        <v>311</v>
      </c>
      <c r="K22" t="s">
        <v>312</v>
      </c>
      <c r="L22">
        <v>1346</v>
      </c>
      <c r="N22">
        <v>1009</v>
      </c>
      <c r="O22" t="s">
        <v>43</v>
      </c>
      <c r="P22" t="s">
        <v>43</v>
      </c>
      <c r="Q22">
        <v>1</v>
      </c>
      <c r="X22">
        <v>0.03</v>
      </c>
      <c r="Y22">
        <v>30.5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0.03</v>
      </c>
      <c r="AH22">
        <v>2</v>
      </c>
      <c r="AI22">
        <v>90973645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90973652</v>
      </c>
      <c r="C23">
        <v>90973649</v>
      </c>
      <c r="D23">
        <v>90756819</v>
      </c>
      <c r="E23">
        <v>16101771</v>
      </c>
      <c r="F23">
        <v>1</v>
      </c>
      <c r="G23">
        <v>16101771</v>
      </c>
      <c r="H23">
        <v>1</v>
      </c>
      <c r="I23" t="s">
        <v>304</v>
      </c>
      <c r="J23" t="s">
        <v>3</v>
      </c>
      <c r="K23" t="s">
        <v>305</v>
      </c>
      <c r="L23">
        <v>1191</v>
      </c>
      <c r="N23">
        <v>1013</v>
      </c>
      <c r="O23" t="s">
        <v>306</v>
      </c>
      <c r="P23" t="s">
        <v>306</v>
      </c>
      <c r="Q23">
        <v>1</v>
      </c>
      <c r="X23">
        <v>0.92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19</v>
      </c>
      <c r="AG23">
        <v>0.96599999999999997</v>
      </c>
      <c r="AH23">
        <v>2</v>
      </c>
      <c r="AI23">
        <v>90973650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90973653</v>
      </c>
      <c r="C24">
        <v>90973649</v>
      </c>
      <c r="D24">
        <v>90760495</v>
      </c>
      <c r="E24">
        <v>1</v>
      </c>
      <c r="F24">
        <v>1</v>
      </c>
      <c r="G24">
        <v>16101771</v>
      </c>
      <c r="H24">
        <v>3</v>
      </c>
      <c r="I24" t="s">
        <v>310</v>
      </c>
      <c r="J24" t="s">
        <v>311</v>
      </c>
      <c r="K24" t="s">
        <v>312</v>
      </c>
      <c r="L24">
        <v>1346</v>
      </c>
      <c r="N24">
        <v>1009</v>
      </c>
      <c r="O24" t="s">
        <v>43</v>
      </c>
      <c r="P24" t="s">
        <v>43</v>
      </c>
      <c r="Q24">
        <v>1</v>
      </c>
      <c r="X24">
        <v>0.02</v>
      </c>
      <c r="Y24">
        <v>30.5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0.02</v>
      </c>
      <c r="AH24">
        <v>2</v>
      </c>
      <c r="AI24">
        <v>90973651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ROW(Source!A34)</f>
        <v>34</v>
      </c>
      <c r="B25">
        <v>90973660</v>
      </c>
      <c r="C25">
        <v>90973654</v>
      </c>
      <c r="D25">
        <v>90756819</v>
      </c>
      <c r="E25">
        <v>16101771</v>
      </c>
      <c r="F25">
        <v>1</v>
      </c>
      <c r="G25">
        <v>16101771</v>
      </c>
      <c r="H25">
        <v>1</v>
      </c>
      <c r="I25" t="s">
        <v>304</v>
      </c>
      <c r="J25" t="s">
        <v>3</v>
      </c>
      <c r="K25" t="s">
        <v>305</v>
      </c>
      <c r="L25">
        <v>1191</v>
      </c>
      <c r="N25">
        <v>1013</v>
      </c>
      <c r="O25" t="s">
        <v>306</v>
      </c>
      <c r="P25" t="s">
        <v>306</v>
      </c>
      <c r="Q25">
        <v>1</v>
      </c>
      <c r="X25">
        <v>1.68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1</v>
      </c>
      <c r="AF25" t="s">
        <v>3</v>
      </c>
      <c r="AG25">
        <v>1.68</v>
      </c>
      <c r="AH25">
        <v>2</v>
      </c>
      <c r="AI25">
        <v>90973655</v>
      </c>
      <c r="AJ25">
        <v>27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ROW(Source!A34)</f>
        <v>34</v>
      </c>
      <c r="B26">
        <v>90973661</v>
      </c>
      <c r="C26">
        <v>90973654</v>
      </c>
      <c r="D26">
        <v>90760713</v>
      </c>
      <c r="E26">
        <v>1</v>
      </c>
      <c r="F26">
        <v>1</v>
      </c>
      <c r="G26">
        <v>16101771</v>
      </c>
      <c r="H26">
        <v>3</v>
      </c>
      <c r="I26" t="s">
        <v>336</v>
      </c>
      <c r="J26" t="s">
        <v>337</v>
      </c>
      <c r="K26" t="s">
        <v>338</v>
      </c>
      <c r="L26">
        <v>1346</v>
      </c>
      <c r="N26">
        <v>1009</v>
      </c>
      <c r="O26" t="s">
        <v>43</v>
      </c>
      <c r="P26" t="s">
        <v>43</v>
      </c>
      <c r="Q26">
        <v>1</v>
      </c>
      <c r="X26">
        <v>4.7E-2</v>
      </c>
      <c r="Y26">
        <v>353.34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4.7E-2</v>
      </c>
      <c r="AH26">
        <v>2</v>
      </c>
      <c r="AI26">
        <v>90973656</v>
      </c>
      <c r="AJ26">
        <v>28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90973662</v>
      </c>
      <c r="C27">
        <v>90973654</v>
      </c>
      <c r="D27">
        <v>90759133</v>
      </c>
      <c r="E27">
        <v>1</v>
      </c>
      <c r="F27">
        <v>1</v>
      </c>
      <c r="G27">
        <v>16101771</v>
      </c>
      <c r="H27">
        <v>3</v>
      </c>
      <c r="I27" t="s">
        <v>325</v>
      </c>
      <c r="J27" t="s">
        <v>326</v>
      </c>
      <c r="K27" t="s">
        <v>327</v>
      </c>
      <c r="L27">
        <v>1348</v>
      </c>
      <c r="N27">
        <v>1009</v>
      </c>
      <c r="O27" t="s">
        <v>158</v>
      </c>
      <c r="P27" t="s">
        <v>158</v>
      </c>
      <c r="Q27">
        <v>1000</v>
      </c>
      <c r="X27">
        <v>1E-4</v>
      </c>
      <c r="Y27">
        <v>87055.15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1E-4</v>
      </c>
      <c r="AH27">
        <v>2</v>
      </c>
      <c r="AI27">
        <v>90973657</v>
      </c>
      <c r="AJ27">
        <v>29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90973663</v>
      </c>
      <c r="C28">
        <v>90973654</v>
      </c>
      <c r="D28">
        <v>90759174</v>
      </c>
      <c r="E28">
        <v>1</v>
      </c>
      <c r="F28">
        <v>1</v>
      </c>
      <c r="G28">
        <v>16101771</v>
      </c>
      <c r="H28">
        <v>3</v>
      </c>
      <c r="I28" t="s">
        <v>328</v>
      </c>
      <c r="J28" t="s">
        <v>339</v>
      </c>
      <c r="K28" t="s">
        <v>329</v>
      </c>
      <c r="L28">
        <v>1346</v>
      </c>
      <c r="N28">
        <v>1009</v>
      </c>
      <c r="O28" t="s">
        <v>43</v>
      </c>
      <c r="P28" t="s">
        <v>43</v>
      </c>
      <c r="Q28">
        <v>1</v>
      </c>
      <c r="X28">
        <v>4.7E-2</v>
      </c>
      <c r="Y28">
        <v>96.93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4.7E-2</v>
      </c>
      <c r="AH28">
        <v>2</v>
      </c>
      <c r="AI28">
        <v>90973658</v>
      </c>
      <c r="AJ28">
        <v>30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90973674</v>
      </c>
      <c r="C29">
        <v>90973665</v>
      </c>
      <c r="D29">
        <v>90756819</v>
      </c>
      <c r="E29">
        <v>16101771</v>
      </c>
      <c r="F29">
        <v>1</v>
      </c>
      <c r="G29">
        <v>16101771</v>
      </c>
      <c r="H29">
        <v>1</v>
      </c>
      <c r="I29" t="s">
        <v>304</v>
      </c>
      <c r="J29" t="s">
        <v>3</v>
      </c>
      <c r="K29" t="s">
        <v>305</v>
      </c>
      <c r="L29">
        <v>1191</v>
      </c>
      <c r="N29">
        <v>1013</v>
      </c>
      <c r="O29" t="s">
        <v>306</v>
      </c>
      <c r="P29" t="s">
        <v>306</v>
      </c>
      <c r="Q29">
        <v>1</v>
      </c>
      <c r="X29">
        <v>1.69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3</v>
      </c>
      <c r="AG29">
        <v>1.69</v>
      </c>
      <c r="AH29">
        <v>2</v>
      </c>
      <c r="AI29">
        <v>90973666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90973675</v>
      </c>
      <c r="C30">
        <v>90973665</v>
      </c>
      <c r="D30">
        <v>90758247</v>
      </c>
      <c r="E30">
        <v>1</v>
      </c>
      <c r="F30">
        <v>1</v>
      </c>
      <c r="G30">
        <v>16101771</v>
      </c>
      <c r="H30">
        <v>2</v>
      </c>
      <c r="I30" t="s">
        <v>340</v>
      </c>
      <c r="J30" t="s">
        <v>341</v>
      </c>
      <c r="K30" t="s">
        <v>342</v>
      </c>
      <c r="L30">
        <v>1368</v>
      </c>
      <c r="N30">
        <v>1011</v>
      </c>
      <c r="O30" t="s">
        <v>197</v>
      </c>
      <c r="P30" t="s">
        <v>197</v>
      </c>
      <c r="Q30">
        <v>1</v>
      </c>
      <c r="X30">
        <v>0.38</v>
      </c>
      <c r="Y30">
        <v>0</v>
      </c>
      <c r="Z30">
        <v>39.22</v>
      </c>
      <c r="AA30">
        <v>0.23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0.38</v>
      </c>
      <c r="AH30">
        <v>2</v>
      </c>
      <c r="AI30">
        <v>90973667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90973676</v>
      </c>
      <c r="C31">
        <v>90973665</v>
      </c>
      <c r="D31">
        <v>90759750</v>
      </c>
      <c r="E31">
        <v>1</v>
      </c>
      <c r="F31">
        <v>1</v>
      </c>
      <c r="G31">
        <v>16101771</v>
      </c>
      <c r="H31">
        <v>3</v>
      </c>
      <c r="I31" t="s">
        <v>313</v>
      </c>
      <c r="J31" t="s">
        <v>314</v>
      </c>
      <c r="K31" t="s">
        <v>315</v>
      </c>
      <c r="L31">
        <v>1348</v>
      </c>
      <c r="N31">
        <v>1009</v>
      </c>
      <c r="O31" t="s">
        <v>158</v>
      </c>
      <c r="P31" t="s">
        <v>158</v>
      </c>
      <c r="Q31">
        <v>1000</v>
      </c>
      <c r="X31">
        <v>1.1000000000000001E-3</v>
      </c>
      <c r="Y31">
        <v>153824.85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1.1000000000000001E-3</v>
      </c>
      <c r="AH31">
        <v>2</v>
      </c>
      <c r="AI31">
        <v>90973668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90973677</v>
      </c>
      <c r="C32">
        <v>90973665</v>
      </c>
      <c r="D32">
        <v>90760586</v>
      </c>
      <c r="E32">
        <v>1</v>
      </c>
      <c r="F32">
        <v>1</v>
      </c>
      <c r="G32">
        <v>16101771</v>
      </c>
      <c r="H32">
        <v>3</v>
      </c>
      <c r="I32" t="s">
        <v>343</v>
      </c>
      <c r="J32" t="s">
        <v>344</v>
      </c>
      <c r="K32" t="s">
        <v>345</v>
      </c>
      <c r="L32">
        <v>1348</v>
      </c>
      <c r="N32">
        <v>1009</v>
      </c>
      <c r="O32" t="s">
        <v>158</v>
      </c>
      <c r="P32" t="s">
        <v>158</v>
      </c>
      <c r="Q32">
        <v>1000</v>
      </c>
      <c r="X32">
        <v>1.3999999999999999E-4</v>
      </c>
      <c r="Y32">
        <v>148907.6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1.3999999999999999E-4</v>
      </c>
      <c r="AH32">
        <v>2</v>
      </c>
      <c r="AI32">
        <v>90973669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ROW(Source!A36)</f>
        <v>36</v>
      </c>
      <c r="B33">
        <v>90973678</v>
      </c>
      <c r="C33">
        <v>90973665</v>
      </c>
      <c r="D33">
        <v>90765569</v>
      </c>
      <c r="E33">
        <v>1</v>
      </c>
      <c r="F33">
        <v>1</v>
      </c>
      <c r="G33">
        <v>16101771</v>
      </c>
      <c r="H33">
        <v>3</v>
      </c>
      <c r="I33" t="s">
        <v>346</v>
      </c>
      <c r="J33" t="s">
        <v>347</v>
      </c>
      <c r="K33" t="s">
        <v>348</v>
      </c>
      <c r="L33">
        <v>1354</v>
      </c>
      <c r="N33">
        <v>1010</v>
      </c>
      <c r="O33" t="s">
        <v>48</v>
      </c>
      <c r="P33" t="s">
        <v>48</v>
      </c>
      <c r="Q33">
        <v>1</v>
      </c>
      <c r="X33">
        <v>2</v>
      </c>
      <c r="Y33">
        <v>176.92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</v>
      </c>
      <c r="AH33">
        <v>2</v>
      </c>
      <c r="AI33">
        <v>90973670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90973679</v>
      </c>
      <c r="C34">
        <v>90973665</v>
      </c>
      <c r="D34">
        <v>90766997</v>
      </c>
      <c r="E34">
        <v>1</v>
      </c>
      <c r="F34">
        <v>1</v>
      </c>
      <c r="G34">
        <v>16101771</v>
      </c>
      <c r="H34">
        <v>3</v>
      </c>
      <c r="I34" t="s">
        <v>349</v>
      </c>
      <c r="J34" t="s">
        <v>350</v>
      </c>
      <c r="K34" t="s">
        <v>351</v>
      </c>
      <c r="L34">
        <v>1348</v>
      </c>
      <c r="N34">
        <v>1009</v>
      </c>
      <c r="O34" t="s">
        <v>158</v>
      </c>
      <c r="P34" t="s">
        <v>158</v>
      </c>
      <c r="Q34">
        <v>1000</v>
      </c>
      <c r="X34">
        <v>4.0000000000000003E-5</v>
      </c>
      <c r="Y34">
        <v>230657.52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4.0000000000000003E-5</v>
      </c>
      <c r="AH34">
        <v>2</v>
      </c>
      <c r="AI34">
        <v>90973671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ROW(Source!A36)</f>
        <v>36</v>
      </c>
      <c r="B35">
        <v>90973680</v>
      </c>
      <c r="C35">
        <v>90973665</v>
      </c>
      <c r="D35">
        <v>90757073</v>
      </c>
      <c r="E35">
        <v>16101771</v>
      </c>
      <c r="F35">
        <v>1</v>
      </c>
      <c r="G35">
        <v>16101771</v>
      </c>
      <c r="H35">
        <v>3</v>
      </c>
      <c r="I35" t="s">
        <v>447</v>
      </c>
      <c r="J35" t="s">
        <v>3</v>
      </c>
      <c r="K35" t="s">
        <v>448</v>
      </c>
      <c r="L35">
        <v>1354</v>
      </c>
      <c r="N35">
        <v>1010</v>
      </c>
      <c r="O35" t="s">
        <v>48</v>
      </c>
      <c r="P35" t="s">
        <v>48</v>
      </c>
      <c r="Q35">
        <v>1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1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ROW(Source!A39)</f>
        <v>39</v>
      </c>
      <c r="B36">
        <v>90973689</v>
      </c>
      <c r="C36">
        <v>90973683</v>
      </c>
      <c r="D36">
        <v>90756819</v>
      </c>
      <c r="E36">
        <v>16101771</v>
      </c>
      <c r="F36">
        <v>1</v>
      </c>
      <c r="G36">
        <v>16101771</v>
      </c>
      <c r="H36">
        <v>1</v>
      </c>
      <c r="I36" t="s">
        <v>304</v>
      </c>
      <c r="J36" t="s">
        <v>3</v>
      </c>
      <c r="K36" t="s">
        <v>305</v>
      </c>
      <c r="L36">
        <v>1191</v>
      </c>
      <c r="N36">
        <v>1013</v>
      </c>
      <c r="O36" t="s">
        <v>306</v>
      </c>
      <c r="P36" t="s">
        <v>306</v>
      </c>
      <c r="Q36">
        <v>1</v>
      </c>
      <c r="X36">
        <v>1.72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1</v>
      </c>
      <c r="AF36" t="s">
        <v>3</v>
      </c>
      <c r="AG36">
        <v>1.72</v>
      </c>
      <c r="AH36">
        <v>2</v>
      </c>
      <c r="AI36">
        <v>90973684</v>
      </c>
      <c r="AJ36">
        <v>40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ROW(Source!A39)</f>
        <v>39</v>
      </c>
      <c r="B37">
        <v>90973690</v>
      </c>
      <c r="C37">
        <v>90973683</v>
      </c>
      <c r="D37">
        <v>90760713</v>
      </c>
      <c r="E37">
        <v>1</v>
      </c>
      <c r="F37">
        <v>1</v>
      </c>
      <c r="G37">
        <v>16101771</v>
      </c>
      <c r="H37">
        <v>3</v>
      </c>
      <c r="I37" t="s">
        <v>336</v>
      </c>
      <c r="J37" t="s">
        <v>337</v>
      </c>
      <c r="K37" t="s">
        <v>338</v>
      </c>
      <c r="L37">
        <v>1346</v>
      </c>
      <c r="N37">
        <v>1009</v>
      </c>
      <c r="O37" t="s">
        <v>43</v>
      </c>
      <c r="P37" t="s">
        <v>43</v>
      </c>
      <c r="Q37">
        <v>1</v>
      </c>
      <c r="X37">
        <v>6.3E-2</v>
      </c>
      <c r="Y37">
        <v>353.34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6.3E-2</v>
      </c>
      <c r="AH37">
        <v>2</v>
      </c>
      <c r="AI37">
        <v>90973685</v>
      </c>
      <c r="AJ37">
        <v>41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ROW(Source!A39)</f>
        <v>39</v>
      </c>
      <c r="B38">
        <v>90973691</v>
      </c>
      <c r="C38">
        <v>90973683</v>
      </c>
      <c r="D38">
        <v>90759133</v>
      </c>
      <c r="E38">
        <v>1</v>
      </c>
      <c r="F38">
        <v>1</v>
      </c>
      <c r="G38">
        <v>16101771</v>
      </c>
      <c r="H38">
        <v>3</v>
      </c>
      <c r="I38" t="s">
        <v>325</v>
      </c>
      <c r="J38" t="s">
        <v>326</v>
      </c>
      <c r="K38" t="s">
        <v>327</v>
      </c>
      <c r="L38">
        <v>1348</v>
      </c>
      <c r="N38">
        <v>1009</v>
      </c>
      <c r="O38" t="s">
        <v>158</v>
      </c>
      <c r="P38" t="s">
        <v>158</v>
      </c>
      <c r="Q38">
        <v>1000</v>
      </c>
      <c r="X38">
        <v>1.2999999999999999E-4</v>
      </c>
      <c r="Y38">
        <v>87055.15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1.2999999999999999E-4</v>
      </c>
      <c r="AH38">
        <v>2</v>
      </c>
      <c r="AI38">
        <v>90973686</v>
      </c>
      <c r="AJ38">
        <v>43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ROW(Source!A39)</f>
        <v>39</v>
      </c>
      <c r="B39">
        <v>90973692</v>
      </c>
      <c r="C39">
        <v>90973683</v>
      </c>
      <c r="D39">
        <v>90759174</v>
      </c>
      <c r="E39">
        <v>1</v>
      </c>
      <c r="F39">
        <v>1</v>
      </c>
      <c r="G39">
        <v>16101771</v>
      </c>
      <c r="H39">
        <v>3</v>
      </c>
      <c r="I39" t="s">
        <v>328</v>
      </c>
      <c r="J39" t="s">
        <v>339</v>
      </c>
      <c r="K39" t="s">
        <v>329</v>
      </c>
      <c r="L39">
        <v>1346</v>
      </c>
      <c r="N39">
        <v>1009</v>
      </c>
      <c r="O39" t="s">
        <v>43</v>
      </c>
      <c r="P39" t="s">
        <v>43</v>
      </c>
      <c r="Q39">
        <v>1</v>
      </c>
      <c r="X39">
        <v>6.3E-2</v>
      </c>
      <c r="Y39">
        <v>96.93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6.3E-2</v>
      </c>
      <c r="AH39">
        <v>2</v>
      </c>
      <c r="AI39">
        <v>90973687</v>
      </c>
      <c r="AJ39">
        <v>44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ROW(Source!A42)</f>
        <v>42</v>
      </c>
      <c r="B40">
        <v>90973700</v>
      </c>
      <c r="C40">
        <v>90973695</v>
      </c>
      <c r="D40">
        <v>90756819</v>
      </c>
      <c r="E40">
        <v>16101771</v>
      </c>
      <c r="F40">
        <v>1</v>
      </c>
      <c r="G40">
        <v>16101771</v>
      </c>
      <c r="H40">
        <v>1</v>
      </c>
      <c r="I40" t="s">
        <v>304</v>
      </c>
      <c r="J40" t="s">
        <v>3</v>
      </c>
      <c r="K40" t="s">
        <v>305</v>
      </c>
      <c r="L40">
        <v>1191</v>
      </c>
      <c r="N40">
        <v>1013</v>
      </c>
      <c r="O40" t="s">
        <v>306</v>
      </c>
      <c r="P40" t="s">
        <v>306</v>
      </c>
      <c r="Q40">
        <v>1</v>
      </c>
      <c r="X40">
        <v>45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1</v>
      </c>
      <c r="AF40" t="s">
        <v>19</v>
      </c>
      <c r="AG40">
        <v>47.25</v>
      </c>
      <c r="AH40">
        <v>2</v>
      </c>
      <c r="AI40">
        <v>90973696</v>
      </c>
      <c r="AJ40">
        <v>45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ROW(Source!A42)</f>
        <v>42</v>
      </c>
      <c r="B41">
        <v>90973703</v>
      </c>
      <c r="C41">
        <v>90973695</v>
      </c>
      <c r="D41">
        <v>90764680</v>
      </c>
      <c r="E41">
        <v>1</v>
      </c>
      <c r="F41">
        <v>1</v>
      </c>
      <c r="G41">
        <v>16101771</v>
      </c>
      <c r="H41">
        <v>3</v>
      </c>
      <c r="I41" t="s">
        <v>352</v>
      </c>
      <c r="J41" t="s">
        <v>353</v>
      </c>
      <c r="K41" t="s">
        <v>354</v>
      </c>
      <c r="L41">
        <v>1354</v>
      </c>
      <c r="N41">
        <v>1010</v>
      </c>
      <c r="O41" t="s">
        <v>48</v>
      </c>
      <c r="P41" t="s">
        <v>48</v>
      </c>
      <c r="Q41">
        <v>1</v>
      </c>
      <c r="X41">
        <v>2</v>
      </c>
      <c r="Y41">
        <v>62.77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</v>
      </c>
      <c r="AH41">
        <v>2</v>
      </c>
      <c r="AI41">
        <v>90973699</v>
      </c>
      <c r="AJ41">
        <v>46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ROW(Source!A42)</f>
        <v>42</v>
      </c>
      <c r="B42">
        <v>90973701</v>
      </c>
      <c r="C42">
        <v>90973695</v>
      </c>
      <c r="D42">
        <v>90758951</v>
      </c>
      <c r="E42">
        <v>1</v>
      </c>
      <c r="F42">
        <v>1</v>
      </c>
      <c r="G42">
        <v>16101771</v>
      </c>
      <c r="H42">
        <v>3</v>
      </c>
      <c r="I42" t="s">
        <v>319</v>
      </c>
      <c r="J42" t="s">
        <v>320</v>
      </c>
      <c r="K42" t="s">
        <v>321</v>
      </c>
      <c r="L42">
        <v>1339</v>
      </c>
      <c r="N42">
        <v>1007</v>
      </c>
      <c r="O42" t="s">
        <v>27</v>
      </c>
      <c r="P42" t="s">
        <v>27</v>
      </c>
      <c r="Q42">
        <v>1</v>
      </c>
      <c r="X42">
        <v>4</v>
      </c>
      <c r="Y42">
        <v>102.81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4</v>
      </c>
      <c r="AH42">
        <v>2</v>
      </c>
      <c r="AI42">
        <v>90973697</v>
      </c>
      <c r="AJ42">
        <v>47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ROW(Source!A42)</f>
        <v>42</v>
      </c>
      <c r="B43">
        <v>90973702</v>
      </c>
      <c r="C43">
        <v>90973695</v>
      </c>
      <c r="D43">
        <v>90758943</v>
      </c>
      <c r="E43">
        <v>1</v>
      </c>
      <c r="F43">
        <v>1</v>
      </c>
      <c r="G43">
        <v>16101771</v>
      </c>
      <c r="H43">
        <v>3</v>
      </c>
      <c r="I43" t="s">
        <v>322</v>
      </c>
      <c r="J43" t="s">
        <v>323</v>
      </c>
      <c r="K43" t="s">
        <v>324</v>
      </c>
      <c r="L43">
        <v>1339</v>
      </c>
      <c r="N43">
        <v>1007</v>
      </c>
      <c r="O43" t="s">
        <v>27</v>
      </c>
      <c r="P43" t="s">
        <v>27</v>
      </c>
      <c r="Q43">
        <v>1</v>
      </c>
      <c r="X43">
        <v>2</v>
      </c>
      <c r="Y43">
        <v>804.29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2</v>
      </c>
      <c r="AH43">
        <v>2</v>
      </c>
      <c r="AI43">
        <v>90973698</v>
      </c>
      <c r="AJ43">
        <v>48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ROW(Source!A43)</f>
        <v>43</v>
      </c>
      <c r="B44">
        <v>90973706</v>
      </c>
      <c r="C44">
        <v>90973704</v>
      </c>
      <c r="D44">
        <v>90756819</v>
      </c>
      <c r="E44">
        <v>16101771</v>
      </c>
      <c r="F44">
        <v>1</v>
      </c>
      <c r="G44">
        <v>16101771</v>
      </c>
      <c r="H44">
        <v>1</v>
      </c>
      <c r="I44" t="s">
        <v>304</v>
      </c>
      <c r="J44" t="s">
        <v>3</v>
      </c>
      <c r="K44" t="s">
        <v>305</v>
      </c>
      <c r="L44">
        <v>1191</v>
      </c>
      <c r="N44">
        <v>1013</v>
      </c>
      <c r="O44" t="s">
        <v>306</v>
      </c>
      <c r="P44" t="s">
        <v>306</v>
      </c>
      <c r="Q44">
        <v>1</v>
      </c>
      <c r="X44">
        <v>1.02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1</v>
      </c>
      <c r="AF44" t="s">
        <v>3</v>
      </c>
      <c r="AG44">
        <v>1.02</v>
      </c>
      <c r="AH44">
        <v>2</v>
      </c>
      <c r="AI44">
        <v>90973705</v>
      </c>
      <c r="AJ44">
        <v>49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ROW(Source!A44)</f>
        <v>44</v>
      </c>
      <c r="B45">
        <v>90973709</v>
      </c>
      <c r="C45">
        <v>90973707</v>
      </c>
      <c r="D45">
        <v>90756819</v>
      </c>
      <c r="E45">
        <v>16101771</v>
      </c>
      <c r="F45">
        <v>1</v>
      </c>
      <c r="G45">
        <v>16101771</v>
      </c>
      <c r="H45">
        <v>1</v>
      </c>
      <c r="I45" t="s">
        <v>304</v>
      </c>
      <c r="J45" t="s">
        <v>3</v>
      </c>
      <c r="K45" t="s">
        <v>305</v>
      </c>
      <c r="L45">
        <v>1191</v>
      </c>
      <c r="N45">
        <v>1013</v>
      </c>
      <c r="O45" t="s">
        <v>306</v>
      </c>
      <c r="P45" t="s">
        <v>306</v>
      </c>
      <c r="Q45">
        <v>1</v>
      </c>
      <c r="X45">
        <v>1.21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1</v>
      </c>
      <c r="AF45" t="s">
        <v>3</v>
      </c>
      <c r="AG45">
        <v>1.21</v>
      </c>
      <c r="AH45">
        <v>2</v>
      </c>
      <c r="AI45">
        <v>90973708</v>
      </c>
      <c r="AJ45">
        <v>50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ROW(Source!A45)</f>
        <v>45</v>
      </c>
      <c r="B46">
        <v>90973715</v>
      </c>
      <c r="C46">
        <v>90973710</v>
      </c>
      <c r="D46">
        <v>90756819</v>
      </c>
      <c r="E46">
        <v>16101771</v>
      </c>
      <c r="F46">
        <v>1</v>
      </c>
      <c r="G46">
        <v>16101771</v>
      </c>
      <c r="H46">
        <v>1</v>
      </c>
      <c r="I46" t="s">
        <v>304</v>
      </c>
      <c r="J46" t="s">
        <v>3</v>
      </c>
      <c r="K46" t="s">
        <v>305</v>
      </c>
      <c r="L46">
        <v>1191</v>
      </c>
      <c r="N46">
        <v>1013</v>
      </c>
      <c r="O46" t="s">
        <v>306</v>
      </c>
      <c r="P46" t="s">
        <v>306</v>
      </c>
      <c r="Q46">
        <v>1</v>
      </c>
      <c r="X46">
        <v>45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1</v>
      </c>
      <c r="AF46" t="s">
        <v>19</v>
      </c>
      <c r="AG46">
        <v>47.25</v>
      </c>
      <c r="AH46">
        <v>2</v>
      </c>
      <c r="AI46">
        <v>90973711</v>
      </c>
      <c r="AJ46">
        <v>51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ROW(Source!A45)</f>
        <v>45</v>
      </c>
      <c r="B47">
        <v>90973718</v>
      </c>
      <c r="C47">
        <v>90973710</v>
      </c>
      <c r="D47">
        <v>90764680</v>
      </c>
      <c r="E47">
        <v>1</v>
      </c>
      <c r="F47">
        <v>1</v>
      </c>
      <c r="G47">
        <v>16101771</v>
      </c>
      <c r="H47">
        <v>3</v>
      </c>
      <c r="I47" t="s">
        <v>352</v>
      </c>
      <c r="J47" t="s">
        <v>353</v>
      </c>
      <c r="K47" t="s">
        <v>354</v>
      </c>
      <c r="L47">
        <v>1354</v>
      </c>
      <c r="N47">
        <v>1010</v>
      </c>
      <c r="O47" t="s">
        <v>48</v>
      </c>
      <c r="P47" t="s">
        <v>48</v>
      </c>
      <c r="Q47">
        <v>1</v>
      </c>
      <c r="X47">
        <v>2</v>
      </c>
      <c r="Y47">
        <v>62.77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2</v>
      </c>
      <c r="AH47">
        <v>2</v>
      </c>
      <c r="AI47">
        <v>90973714</v>
      </c>
      <c r="AJ47">
        <v>52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ROW(Source!A45)</f>
        <v>45</v>
      </c>
      <c r="B48">
        <v>90973716</v>
      </c>
      <c r="C48">
        <v>90973710</v>
      </c>
      <c r="D48">
        <v>90758951</v>
      </c>
      <c r="E48">
        <v>1</v>
      </c>
      <c r="F48">
        <v>1</v>
      </c>
      <c r="G48">
        <v>16101771</v>
      </c>
      <c r="H48">
        <v>3</v>
      </c>
      <c r="I48" t="s">
        <v>319</v>
      </c>
      <c r="J48" t="s">
        <v>320</v>
      </c>
      <c r="K48" t="s">
        <v>321</v>
      </c>
      <c r="L48">
        <v>1339</v>
      </c>
      <c r="N48">
        <v>1007</v>
      </c>
      <c r="O48" t="s">
        <v>27</v>
      </c>
      <c r="P48" t="s">
        <v>27</v>
      </c>
      <c r="Q48">
        <v>1</v>
      </c>
      <c r="X48">
        <v>4</v>
      </c>
      <c r="Y48">
        <v>102.81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4</v>
      </c>
      <c r="AH48">
        <v>2</v>
      </c>
      <c r="AI48">
        <v>90973712</v>
      </c>
      <c r="AJ48">
        <v>53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ROW(Source!A45)</f>
        <v>45</v>
      </c>
      <c r="B49">
        <v>90973717</v>
      </c>
      <c r="C49">
        <v>90973710</v>
      </c>
      <c r="D49">
        <v>90758943</v>
      </c>
      <c r="E49">
        <v>1</v>
      </c>
      <c r="F49">
        <v>1</v>
      </c>
      <c r="G49">
        <v>16101771</v>
      </c>
      <c r="H49">
        <v>3</v>
      </c>
      <c r="I49" t="s">
        <v>322</v>
      </c>
      <c r="J49" t="s">
        <v>323</v>
      </c>
      <c r="K49" t="s">
        <v>324</v>
      </c>
      <c r="L49">
        <v>1339</v>
      </c>
      <c r="N49">
        <v>1007</v>
      </c>
      <c r="O49" t="s">
        <v>27</v>
      </c>
      <c r="P49" t="s">
        <v>27</v>
      </c>
      <c r="Q49">
        <v>1</v>
      </c>
      <c r="X49">
        <v>2</v>
      </c>
      <c r="Y49">
        <v>804.29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2</v>
      </c>
      <c r="AH49">
        <v>2</v>
      </c>
      <c r="AI49">
        <v>90973713</v>
      </c>
      <c r="AJ49">
        <v>54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ROW(Source!A46)</f>
        <v>46</v>
      </c>
      <c r="B50">
        <v>90973721</v>
      </c>
      <c r="C50">
        <v>90973719</v>
      </c>
      <c r="D50">
        <v>90756819</v>
      </c>
      <c r="E50">
        <v>16101771</v>
      </c>
      <c r="F50">
        <v>1</v>
      </c>
      <c r="G50">
        <v>16101771</v>
      </c>
      <c r="H50">
        <v>1</v>
      </c>
      <c r="I50" t="s">
        <v>304</v>
      </c>
      <c r="J50" t="s">
        <v>3</v>
      </c>
      <c r="K50" t="s">
        <v>305</v>
      </c>
      <c r="L50">
        <v>1191</v>
      </c>
      <c r="N50">
        <v>1013</v>
      </c>
      <c r="O50" t="s">
        <v>306</v>
      </c>
      <c r="P50" t="s">
        <v>306</v>
      </c>
      <c r="Q50">
        <v>1</v>
      </c>
      <c r="X50">
        <v>6.2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1</v>
      </c>
      <c r="AF50" t="s">
        <v>19</v>
      </c>
      <c r="AG50">
        <v>6.51</v>
      </c>
      <c r="AH50">
        <v>2</v>
      </c>
      <c r="AI50">
        <v>90973720</v>
      </c>
      <c r="AJ50">
        <v>55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ROW(Source!A47)</f>
        <v>47</v>
      </c>
      <c r="B51">
        <v>90973732</v>
      </c>
      <c r="C51">
        <v>90973722</v>
      </c>
      <c r="D51">
        <v>90756819</v>
      </c>
      <c r="E51">
        <v>16101771</v>
      </c>
      <c r="F51">
        <v>1</v>
      </c>
      <c r="G51">
        <v>16101771</v>
      </c>
      <c r="H51">
        <v>1</v>
      </c>
      <c r="I51" t="s">
        <v>304</v>
      </c>
      <c r="J51" t="s">
        <v>3</v>
      </c>
      <c r="K51" t="s">
        <v>305</v>
      </c>
      <c r="L51">
        <v>1191</v>
      </c>
      <c r="N51">
        <v>1013</v>
      </c>
      <c r="O51" t="s">
        <v>306</v>
      </c>
      <c r="P51" t="s">
        <v>306</v>
      </c>
      <c r="Q51">
        <v>1</v>
      </c>
      <c r="X51">
        <v>37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1</v>
      </c>
      <c r="AF51" t="s">
        <v>19</v>
      </c>
      <c r="AG51">
        <v>38.85</v>
      </c>
      <c r="AH51">
        <v>2</v>
      </c>
      <c r="AI51">
        <v>90973723</v>
      </c>
      <c r="AJ51">
        <v>56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ROW(Source!A47)</f>
        <v>47</v>
      </c>
      <c r="B52">
        <v>90973733</v>
      </c>
      <c r="C52">
        <v>90973722</v>
      </c>
      <c r="D52">
        <v>90759750</v>
      </c>
      <c r="E52">
        <v>1</v>
      </c>
      <c r="F52">
        <v>1</v>
      </c>
      <c r="G52">
        <v>16101771</v>
      </c>
      <c r="H52">
        <v>3</v>
      </c>
      <c r="I52" t="s">
        <v>313</v>
      </c>
      <c r="J52" t="s">
        <v>314</v>
      </c>
      <c r="K52" t="s">
        <v>315</v>
      </c>
      <c r="L52">
        <v>1348</v>
      </c>
      <c r="N52">
        <v>1009</v>
      </c>
      <c r="O52" t="s">
        <v>158</v>
      </c>
      <c r="P52" t="s">
        <v>158</v>
      </c>
      <c r="Q52">
        <v>1000</v>
      </c>
      <c r="X52">
        <v>5.9999999999999995E-4</v>
      </c>
      <c r="Y52">
        <v>153824.85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5.9999999999999995E-4</v>
      </c>
      <c r="AH52">
        <v>2</v>
      </c>
      <c r="AI52">
        <v>90973724</v>
      </c>
      <c r="AJ52">
        <v>57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ROW(Source!A47)</f>
        <v>47</v>
      </c>
      <c r="B53">
        <v>90973734</v>
      </c>
      <c r="C53">
        <v>90973722</v>
      </c>
      <c r="D53">
        <v>90760584</v>
      </c>
      <c r="E53">
        <v>1</v>
      </c>
      <c r="F53">
        <v>1</v>
      </c>
      <c r="G53">
        <v>16101771</v>
      </c>
      <c r="H53">
        <v>3</v>
      </c>
      <c r="I53" t="s">
        <v>316</v>
      </c>
      <c r="J53" t="s">
        <v>317</v>
      </c>
      <c r="K53" t="s">
        <v>318</v>
      </c>
      <c r="L53">
        <v>1348</v>
      </c>
      <c r="N53">
        <v>1009</v>
      </c>
      <c r="O53" t="s">
        <v>158</v>
      </c>
      <c r="P53" t="s">
        <v>158</v>
      </c>
      <c r="Q53">
        <v>1000</v>
      </c>
      <c r="X53">
        <v>4.0000000000000002E-4</v>
      </c>
      <c r="Y53">
        <v>213306.14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4.0000000000000002E-4</v>
      </c>
      <c r="AH53">
        <v>2</v>
      </c>
      <c r="AI53">
        <v>90973725</v>
      </c>
      <c r="AJ53">
        <v>58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ROW(Source!A47)</f>
        <v>47</v>
      </c>
      <c r="B54">
        <v>90973735</v>
      </c>
      <c r="C54">
        <v>90973722</v>
      </c>
      <c r="D54">
        <v>90758951</v>
      </c>
      <c r="E54">
        <v>1</v>
      </c>
      <c r="F54">
        <v>1</v>
      </c>
      <c r="G54">
        <v>16101771</v>
      </c>
      <c r="H54">
        <v>3</v>
      </c>
      <c r="I54" t="s">
        <v>319</v>
      </c>
      <c r="J54" t="s">
        <v>320</v>
      </c>
      <c r="K54" t="s">
        <v>321</v>
      </c>
      <c r="L54">
        <v>1339</v>
      </c>
      <c r="N54">
        <v>1007</v>
      </c>
      <c r="O54" t="s">
        <v>27</v>
      </c>
      <c r="P54" t="s">
        <v>27</v>
      </c>
      <c r="Q54">
        <v>1</v>
      </c>
      <c r="X54">
        <v>2</v>
      </c>
      <c r="Y54">
        <v>102.81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2</v>
      </c>
      <c r="AH54">
        <v>2</v>
      </c>
      <c r="AI54">
        <v>90973726</v>
      </c>
      <c r="AJ54">
        <v>59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ROW(Source!A47)</f>
        <v>47</v>
      </c>
      <c r="B55">
        <v>90973736</v>
      </c>
      <c r="C55">
        <v>90973722</v>
      </c>
      <c r="D55">
        <v>90758943</v>
      </c>
      <c r="E55">
        <v>1</v>
      </c>
      <c r="F55">
        <v>1</v>
      </c>
      <c r="G55">
        <v>16101771</v>
      </c>
      <c r="H55">
        <v>3</v>
      </c>
      <c r="I55" t="s">
        <v>322</v>
      </c>
      <c r="J55" t="s">
        <v>323</v>
      </c>
      <c r="K55" t="s">
        <v>324</v>
      </c>
      <c r="L55">
        <v>1339</v>
      </c>
      <c r="N55">
        <v>1007</v>
      </c>
      <c r="O55" t="s">
        <v>27</v>
      </c>
      <c r="P55" t="s">
        <v>27</v>
      </c>
      <c r="Q55">
        <v>1</v>
      </c>
      <c r="X55">
        <v>1</v>
      </c>
      <c r="Y55">
        <v>804.29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1</v>
      </c>
      <c r="AH55">
        <v>2</v>
      </c>
      <c r="AI55">
        <v>90973727</v>
      </c>
      <c r="AJ55">
        <v>60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ROW(Source!A47)</f>
        <v>47</v>
      </c>
      <c r="B56">
        <v>90973737</v>
      </c>
      <c r="C56">
        <v>90973722</v>
      </c>
      <c r="D56">
        <v>90759133</v>
      </c>
      <c r="E56">
        <v>1</v>
      </c>
      <c r="F56">
        <v>1</v>
      </c>
      <c r="G56">
        <v>16101771</v>
      </c>
      <c r="H56">
        <v>3</v>
      </c>
      <c r="I56" t="s">
        <v>325</v>
      </c>
      <c r="J56" t="s">
        <v>326</v>
      </c>
      <c r="K56" t="s">
        <v>327</v>
      </c>
      <c r="L56">
        <v>1348</v>
      </c>
      <c r="N56">
        <v>1009</v>
      </c>
      <c r="O56" t="s">
        <v>158</v>
      </c>
      <c r="P56" t="s">
        <v>158</v>
      </c>
      <c r="Q56">
        <v>1000</v>
      </c>
      <c r="X56">
        <v>1.4400000000000001E-3</v>
      </c>
      <c r="Y56">
        <v>87055.15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1.4400000000000001E-3</v>
      </c>
      <c r="AH56">
        <v>2</v>
      </c>
      <c r="AI56">
        <v>90973728</v>
      </c>
      <c r="AJ56">
        <v>61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ROW(Source!A47)</f>
        <v>47</v>
      </c>
      <c r="B57">
        <v>90973738</v>
      </c>
      <c r="C57">
        <v>90973722</v>
      </c>
      <c r="D57">
        <v>90756832</v>
      </c>
      <c r="E57">
        <v>16101771</v>
      </c>
      <c r="F57">
        <v>1</v>
      </c>
      <c r="G57">
        <v>16101771</v>
      </c>
      <c r="H57">
        <v>3</v>
      </c>
      <c r="I57" t="s">
        <v>328</v>
      </c>
      <c r="J57" t="s">
        <v>3</v>
      </c>
      <c r="K57" t="s">
        <v>329</v>
      </c>
      <c r="L57">
        <v>1348</v>
      </c>
      <c r="N57">
        <v>1009</v>
      </c>
      <c r="O57" t="s">
        <v>158</v>
      </c>
      <c r="P57" t="s">
        <v>158</v>
      </c>
      <c r="Q57">
        <v>1000</v>
      </c>
      <c r="X57">
        <v>1.6000000000000001E-4</v>
      </c>
      <c r="Y57">
        <v>96930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1.6000000000000001E-4</v>
      </c>
      <c r="AH57">
        <v>2</v>
      </c>
      <c r="AI57">
        <v>90973729</v>
      </c>
      <c r="AJ57">
        <v>62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ROW(Source!A47)</f>
        <v>47</v>
      </c>
      <c r="B58">
        <v>90973739</v>
      </c>
      <c r="C58">
        <v>90973722</v>
      </c>
      <c r="D58">
        <v>90769402</v>
      </c>
      <c r="E58">
        <v>1</v>
      </c>
      <c r="F58">
        <v>1</v>
      </c>
      <c r="G58">
        <v>16101771</v>
      </c>
      <c r="H58">
        <v>3</v>
      </c>
      <c r="I58" t="s">
        <v>330</v>
      </c>
      <c r="J58" t="s">
        <v>331</v>
      </c>
      <c r="K58" t="s">
        <v>332</v>
      </c>
      <c r="L58">
        <v>1354</v>
      </c>
      <c r="N58">
        <v>1010</v>
      </c>
      <c r="O58" t="s">
        <v>48</v>
      </c>
      <c r="P58" t="s">
        <v>48</v>
      </c>
      <c r="Q58">
        <v>1</v>
      </c>
      <c r="X58">
        <v>1</v>
      </c>
      <c r="Y58">
        <v>1529.15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</v>
      </c>
      <c r="AH58">
        <v>2</v>
      </c>
      <c r="AI58">
        <v>90973730</v>
      </c>
      <c r="AJ58">
        <v>63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ROW(Source!A47)</f>
        <v>47</v>
      </c>
      <c r="B59">
        <v>90973740</v>
      </c>
      <c r="C59">
        <v>90973722</v>
      </c>
      <c r="D59">
        <v>90769403</v>
      </c>
      <c r="E59">
        <v>1</v>
      </c>
      <c r="F59">
        <v>1</v>
      </c>
      <c r="G59">
        <v>16101771</v>
      </c>
      <c r="H59">
        <v>3</v>
      </c>
      <c r="I59" t="s">
        <v>333</v>
      </c>
      <c r="J59" t="s">
        <v>334</v>
      </c>
      <c r="K59" t="s">
        <v>335</v>
      </c>
      <c r="L59">
        <v>1354</v>
      </c>
      <c r="N59">
        <v>1010</v>
      </c>
      <c r="O59" t="s">
        <v>48</v>
      </c>
      <c r="P59" t="s">
        <v>48</v>
      </c>
      <c r="Q59">
        <v>1</v>
      </c>
      <c r="X59">
        <v>6</v>
      </c>
      <c r="Y59">
        <v>716.02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6</v>
      </c>
      <c r="AH59">
        <v>2</v>
      </c>
      <c r="AI59">
        <v>90973731</v>
      </c>
      <c r="AJ59">
        <v>64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ROW(Source!A48)</f>
        <v>48</v>
      </c>
      <c r="B60">
        <v>90973749</v>
      </c>
      <c r="C60">
        <v>90973741</v>
      </c>
      <c r="D60">
        <v>90756819</v>
      </c>
      <c r="E60">
        <v>16101771</v>
      </c>
      <c r="F60">
        <v>1</v>
      </c>
      <c r="G60">
        <v>16101771</v>
      </c>
      <c r="H60">
        <v>1</v>
      </c>
      <c r="I60" t="s">
        <v>304</v>
      </c>
      <c r="J60" t="s">
        <v>3</v>
      </c>
      <c r="K60" t="s">
        <v>305</v>
      </c>
      <c r="L60">
        <v>1191</v>
      </c>
      <c r="N60">
        <v>1013</v>
      </c>
      <c r="O60" t="s">
        <v>306</v>
      </c>
      <c r="P60" t="s">
        <v>306</v>
      </c>
      <c r="Q60">
        <v>1</v>
      </c>
      <c r="X60">
        <v>1.69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1</v>
      </c>
      <c r="AF60" t="s">
        <v>3</v>
      </c>
      <c r="AG60">
        <v>1.69</v>
      </c>
      <c r="AH60">
        <v>2</v>
      </c>
      <c r="AI60">
        <v>90973742</v>
      </c>
      <c r="AJ60">
        <v>65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ROW(Source!A48)</f>
        <v>48</v>
      </c>
      <c r="B61">
        <v>90973750</v>
      </c>
      <c r="C61">
        <v>90973741</v>
      </c>
      <c r="D61">
        <v>90758247</v>
      </c>
      <c r="E61">
        <v>1</v>
      </c>
      <c r="F61">
        <v>1</v>
      </c>
      <c r="G61">
        <v>16101771</v>
      </c>
      <c r="H61">
        <v>2</v>
      </c>
      <c r="I61" t="s">
        <v>340</v>
      </c>
      <c r="J61" t="s">
        <v>341</v>
      </c>
      <c r="K61" t="s">
        <v>342</v>
      </c>
      <c r="L61">
        <v>1368</v>
      </c>
      <c r="N61">
        <v>1011</v>
      </c>
      <c r="O61" t="s">
        <v>197</v>
      </c>
      <c r="P61" t="s">
        <v>197</v>
      </c>
      <c r="Q61">
        <v>1</v>
      </c>
      <c r="X61">
        <v>0.38</v>
      </c>
      <c r="Y61">
        <v>0</v>
      </c>
      <c r="Z61">
        <v>39.22</v>
      </c>
      <c r="AA61">
        <v>0.23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0.38</v>
      </c>
      <c r="AH61">
        <v>2</v>
      </c>
      <c r="AI61">
        <v>90973743</v>
      </c>
      <c r="AJ61">
        <v>66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ROW(Source!A48)</f>
        <v>48</v>
      </c>
      <c r="B62">
        <v>90973751</v>
      </c>
      <c r="C62">
        <v>90973741</v>
      </c>
      <c r="D62">
        <v>90759750</v>
      </c>
      <c r="E62">
        <v>1</v>
      </c>
      <c r="F62">
        <v>1</v>
      </c>
      <c r="G62">
        <v>16101771</v>
      </c>
      <c r="H62">
        <v>3</v>
      </c>
      <c r="I62" t="s">
        <v>313</v>
      </c>
      <c r="J62" t="s">
        <v>314</v>
      </c>
      <c r="K62" t="s">
        <v>315</v>
      </c>
      <c r="L62">
        <v>1348</v>
      </c>
      <c r="N62">
        <v>1009</v>
      </c>
      <c r="O62" t="s">
        <v>158</v>
      </c>
      <c r="P62" t="s">
        <v>158</v>
      </c>
      <c r="Q62">
        <v>1000</v>
      </c>
      <c r="X62">
        <v>1.1000000000000001E-3</v>
      </c>
      <c r="Y62">
        <v>153824.85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1.1000000000000001E-3</v>
      </c>
      <c r="AH62">
        <v>2</v>
      </c>
      <c r="AI62">
        <v>90973744</v>
      </c>
      <c r="AJ62">
        <v>67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ROW(Source!A48)</f>
        <v>48</v>
      </c>
      <c r="B63">
        <v>90973752</v>
      </c>
      <c r="C63">
        <v>90973741</v>
      </c>
      <c r="D63">
        <v>90760586</v>
      </c>
      <c r="E63">
        <v>1</v>
      </c>
      <c r="F63">
        <v>1</v>
      </c>
      <c r="G63">
        <v>16101771</v>
      </c>
      <c r="H63">
        <v>3</v>
      </c>
      <c r="I63" t="s">
        <v>343</v>
      </c>
      <c r="J63" t="s">
        <v>344</v>
      </c>
      <c r="K63" t="s">
        <v>345</v>
      </c>
      <c r="L63">
        <v>1348</v>
      </c>
      <c r="N63">
        <v>1009</v>
      </c>
      <c r="O63" t="s">
        <v>158</v>
      </c>
      <c r="P63" t="s">
        <v>158</v>
      </c>
      <c r="Q63">
        <v>1000</v>
      </c>
      <c r="X63">
        <v>1.3999999999999999E-4</v>
      </c>
      <c r="Y63">
        <v>148907.6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1.3999999999999999E-4</v>
      </c>
      <c r="AH63">
        <v>2</v>
      </c>
      <c r="AI63">
        <v>90973745</v>
      </c>
      <c r="AJ63">
        <v>68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ROW(Source!A48)</f>
        <v>48</v>
      </c>
      <c r="B64">
        <v>90973753</v>
      </c>
      <c r="C64">
        <v>90973741</v>
      </c>
      <c r="D64">
        <v>90765569</v>
      </c>
      <c r="E64">
        <v>1</v>
      </c>
      <c r="F64">
        <v>1</v>
      </c>
      <c r="G64">
        <v>16101771</v>
      </c>
      <c r="H64">
        <v>3</v>
      </c>
      <c r="I64" t="s">
        <v>346</v>
      </c>
      <c r="J64" t="s">
        <v>347</v>
      </c>
      <c r="K64" t="s">
        <v>348</v>
      </c>
      <c r="L64">
        <v>1354</v>
      </c>
      <c r="N64">
        <v>1010</v>
      </c>
      <c r="O64" t="s">
        <v>48</v>
      </c>
      <c r="P64" t="s">
        <v>48</v>
      </c>
      <c r="Q64">
        <v>1</v>
      </c>
      <c r="X64">
        <v>2</v>
      </c>
      <c r="Y64">
        <v>176.92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2</v>
      </c>
      <c r="AH64">
        <v>2</v>
      </c>
      <c r="AI64">
        <v>90973746</v>
      </c>
      <c r="AJ64">
        <v>69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ROW(Source!A48)</f>
        <v>48</v>
      </c>
      <c r="B65">
        <v>90973754</v>
      </c>
      <c r="C65">
        <v>90973741</v>
      </c>
      <c r="D65">
        <v>90766997</v>
      </c>
      <c r="E65">
        <v>1</v>
      </c>
      <c r="F65">
        <v>1</v>
      </c>
      <c r="G65">
        <v>16101771</v>
      </c>
      <c r="H65">
        <v>3</v>
      </c>
      <c r="I65" t="s">
        <v>349</v>
      </c>
      <c r="J65" t="s">
        <v>350</v>
      </c>
      <c r="K65" t="s">
        <v>351</v>
      </c>
      <c r="L65">
        <v>1348</v>
      </c>
      <c r="N65">
        <v>1009</v>
      </c>
      <c r="O65" t="s">
        <v>158</v>
      </c>
      <c r="P65" t="s">
        <v>158</v>
      </c>
      <c r="Q65">
        <v>1000</v>
      </c>
      <c r="X65">
        <v>4.0000000000000003E-5</v>
      </c>
      <c r="Y65">
        <v>230657.52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4.0000000000000003E-5</v>
      </c>
      <c r="AH65">
        <v>2</v>
      </c>
      <c r="AI65">
        <v>90973747</v>
      </c>
      <c r="AJ65">
        <v>70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ROW(Source!A48)</f>
        <v>48</v>
      </c>
      <c r="B66">
        <v>90973755</v>
      </c>
      <c r="C66">
        <v>90973741</v>
      </c>
      <c r="D66">
        <v>90757073</v>
      </c>
      <c r="E66">
        <v>16101771</v>
      </c>
      <c r="F66">
        <v>1</v>
      </c>
      <c r="G66">
        <v>16101771</v>
      </c>
      <c r="H66">
        <v>3</v>
      </c>
      <c r="I66" t="s">
        <v>447</v>
      </c>
      <c r="J66" t="s">
        <v>3</v>
      </c>
      <c r="K66" t="s">
        <v>448</v>
      </c>
      <c r="L66">
        <v>1354</v>
      </c>
      <c r="N66">
        <v>1010</v>
      </c>
      <c r="O66" t="s">
        <v>48</v>
      </c>
      <c r="P66" t="s">
        <v>48</v>
      </c>
      <c r="Q66">
        <v>1</v>
      </c>
      <c r="X66">
        <v>1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3</v>
      </c>
      <c r="AG66">
        <v>1</v>
      </c>
      <c r="AH66">
        <v>3</v>
      </c>
      <c r="AI66">
        <v>-1</v>
      </c>
      <c r="AJ66" t="s">
        <v>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ROW(Source!A50)</f>
        <v>50</v>
      </c>
      <c r="B67">
        <v>90973761</v>
      </c>
      <c r="C67">
        <v>90973757</v>
      </c>
      <c r="D67">
        <v>90756819</v>
      </c>
      <c r="E67">
        <v>16101771</v>
      </c>
      <c r="F67">
        <v>1</v>
      </c>
      <c r="G67">
        <v>16101771</v>
      </c>
      <c r="H67">
        <v>1</v>
      </c>
      <c r="I67" t="s">
        <v>304</v>
      </c>
      <c r="J67" t="s">
        <v>3</v>
      </c>
      <c r="K67" t="s">
        <v>305</v>
      </c>
      <c r="L67">
        <v>1191</v>
      </c>
      <c r="N67">
        <v>1013</v>
      </c>
      <c r="O67" t="s">
        <v>306</v>
      </c>
      <c r="P67" t="s">
        <v>306</v>
      </c>
      <c r="Q67">
        <v>1</v>
      </c>
      <c r="X67">
        <v>1.86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1</v>
      </c>
      <c r="AF67" t="s">
        <v>19</v>
      </c>
      <c r="AG67">
        <v>1.9530000000000001</v>
      </c>
      <c r="AH67">
        <v>2</v>
      </c>
      <c r="AI67">
        <v>90973758</v>
      </c>
      <c r="AJ67">
        <v>72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ROW(Source!A50)</f>
        <v>50</v>
      </c>
      <c r="B68">
        <v>90973762</v>
      </c>
      <c r="C68">
        <v>90973757</v>
      </c>
      <c r="D68">
        <v>90758471</v>
      </c>
      <c r="E68">
        <v>1</v>
      </c>
      <c r="F68">
        <v>1</v>
      </c>
      <c r="G68">
        <v>16101771</v>
      </c>
      <c r="H68">
        <v>2</v>
      </c>
      <c r="I68" t="s">
        <v>307</v>
      </c>
      <c r="J68" t="s">
        <v>308</v>
      </c>
      <c r="K68" t="s">
        <v>309</v>
      </c>
      <c r="L68">
        <v>1368</v>
      </c>
      <c r="N68">
        <v>1011</v>
      </c>
      <c r="O68" t="s">
        <v>197</v>
      </c>
      <c r="P68" t="s">
        <v>197</v>
      </c>
      <c r="Q68">
        <v>1</v>
      </c>
      <c r="X68">
        <v>0.17</v>
      </c>
      <c r="Y68">
        <v>0</v>
      </c>
      <c r="Z68">
        <v>21.28</v>
      </c>
      <c r="AA68">
        <v>0.32</v>
      </c>
      <c r="AB68">
        <v>0</v>
      </c>
      <c r="AC68">
        <v>0</v>
      </c>
      <c r="AD68">
        <v>1</v>
      </c>
      <c r="AE68">
        <v>0</v>
      </c>
      <c r="AF68" t="s">
        <v>19</v>
      </c>
      <c r="AG68">
        <v>0.17849999999999999</v>
      </c>
      <c r="AH68">
        <v>2</v>
      </c>
      <c r="AI68">
        <v>90973759</v>
      </c>
      <c r="AJ68">
        <v>73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ROW(Source!A50)</f>
        <v>50</v>
      </c>
      <c r="B69">
        <v>90973763</v>
      </c>
      <c r="C69">
        <v>90973757</v>
      </c>
      <c r="D69">
        <v>90760495</v>
      </c>
      <c r="E69">
        <v>1</v>
      </c>
      <c r="F69">
        <v>1</v>
      </c>
      <c r="G69">
        <v>16101771</v>
      </c>
      <c r="H69">
        <v>3</v>
      </c>
      <c r="I69" t="s">
        <v>310</v>
      </c>
      <c r="J69" t="s">
        <v>311</v>
      </c>
      <c r="K69" t="s">
        <v>312</v>
      </c>
      <c r="L69">
        <v>1346</v>
      </c>
      <c r="N69">
        <v>1009</v>
      </c>
      <c r="O69" t="s">
        <v>43</v>
      </c>
      <c r="P69" t="s">
        <v>43</v>
      </c>
      <c r="Q69">
        <v>1</v>
      </c>
      <c r="X69">
        <v>0.03</v>
      </c>
      <c r="Y69">
        <v>30.5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0.03</v>
      </c>
      <c r="AH69">
        <v>2</v>
      </c>
      <c r="AI69">
        <v>90973760</v>
      </c>
      <c r="AJ69">
        <v>74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ROW(Source!A51)</f>
        <v>51</v>
      </c>
      <c r="B70">
        <v>90973767</v>
      </c>
      <c r="C70">
        <v>90973764</v>
      </c>
      <c r="D70">
        <v>90756819</v>
      </c>
      <c r="E70">
        <v>16101771</v>
      </c>
      <c r="F70">
        <v>1</v>
      </c>
      <c r="G70">
        <v>16101771</v>
      </c>
      <c r="H70">
        <v>1</v>
      </c>
      <c r="I70" t="s">
        <v>304</v>
      </c>
      <c r="J70" t="s">
        <v>3</v>
      </c>
      <c r="K70" t="s">
        <v>305</v>
      </c>
      <c r="L70">
        <v>1191</v>
      </c>
      <c r="N70">
        <v>1013</v>
      </c>
      <c r="O70" t="s">
        <v>306</v>
      </c>
      <c r="P70" t="s">
        <v>306</v>
      </c>
      <c r="Q70">
        <v>1</v>
      </c>
      <c r="X70">
        <v>0.92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1</v>
      </c>
      <c r="AF70" t="s">
        <v>19</v>
      </c>
      <c r="AG70">
        <v>0.96599999999999997</v>
      </c>
      <c r="AH70">
        <v>2</v>
      </c>
      <c r="AI70">
        <v>90973765</v>
      </c>
      <c r="AJ70">
        <v>75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ROW(Source!A51)</f>
        <v>51</v>
      </c>
      <c r="B71">
        <v>90973768</v>
      </c>
      <c r="C71">
        <v>90973764</v>
      </c>
      <c r="D71">
        <v>90760495</v>
      </c>
      <c r="E71">
        <v>1</v>
      </c>
      <c r="F71">
        <v>1</v>
      </c>
      <c r="G71">
        <v>16101771</v>
      </c>
      <c r="H71">
        <v>3</v>
      </c>
      <c r="I71" t="s">
        <v>310</v>
      </c>
      <c r="J71" t="s">
        <v>311</v>
      </c>
      <c r="K71" t="s">
        <v>312</v>
      </c>
      <c r="L71">
        <v>1346</v>
      </c>
      <c r="N71">
        <v>1009</v>
      </c>
      <c r="O71" t="s">
        <v>43</v>
      </c>
      <c r="P71" t="s">
        <v>43</v>
      </c>
      <c r="Q71">
        <v>1</v>
      </c>
      <c r="X71">
        <v>0.02</v>
      </c>
      <c r="Y71">
        <v>30.5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0.02</v>
      </c>
      <c r="AH71">
        <v>2</v>
      </c>
      <c r="AI71">
        <v>90973766</v>
      </c>
      <c r="AJ71">
        <v>76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ROW(Source!A52)</f>
        <v>52</v>
      </c>
      <c r="B72">
        <v>90973775</v>
      </c>
      <c r="C72">
        <v>90973769</v>
      </c>
      <c r="D72">
        <v>90756819</v>
      </c>
      <c r="E72">
        <v>16101771</v>
      </c>
      <c r="F72">
        <v>1</v>
      </c>
      <c r="G72">
        <v>16101771</v>
      </c>
      <c r="H72">
        <v>1</v>
      </c>
      <c r="I72" t="s">
        <v>304</v>
      </c>
      <c r="J72" t="s">
        <v>3</v>
      </c>
      <c r="K72" t="s">
        <v>305</v>
      </c>
      <c r="L72">
        <v>1191</v>
      </c>
      <c r="N72">
        <v>1013</v>
      </c>
      <c r="O72" t="s">
        <v>306</v>
      </c>
      <c r="P72" t="s">
        <v>306</v>
      </c>
      <c r="Q72">
        <v>1</v>
      </c>
      <c r="X72">
        <v>1.68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1</v>
      </c>
      <c r="AF72" t="s">
        <v>3</v>
      </c>
      <c r="AG72">
        <v>1.68</v>
      </c>
      <c r="AH72">
        <v>2</v>
      </c>
      <c r="AI72">
        <v>90973770</v>
      </c>
      <c r="AJ72">
        <v>77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ROW(Source!A52)</f>
        <v>52</v>
      </c>
      <c r="B73">
        <v>90973776</v>
      </c>
      <c r="C73">
        <v>90973769</v>
      </c>
      <c r="D73">
        <v>90760713</v>
      </c>
      <c r="E73">
        <v>1</v>
      </c>
      <c r="F73">
        <v>1</v>
      </c>
      <c r="G73">
        <v>16101771</v>
      </c>
      <c r="H73">
        <v>3</v>
      </c>
      <c r="I73" t="s">
        <v>336</v>
      </c>
      <c r="J73" t="s">
        <v>337</v>
      </c>
      <c r="K73" t="s">
        <v>338</v>
      </c>
      <c r="L73">
        <v>1346</v>
      </c>
      <c r="N73">
        <v>1009</v>
      </c>
      <c r="O73" t="s">
        <v>43</v>
      </c>
      <c r="P73" t="s">
        <v>43</v>
      </c>
      <c r="Q73">
        <v>1</v>
      </c>
      <c r="X73">
        <v>4.7E-2</v>
      </c>
      <c r="Y73">
        <v>353.34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4.7E-2</v>
      </c>
      <c r="AH73">
        <v>2</v>
      </c>
      <c r="AI73">
        <v>90973771</v>
      </c>
      <c r="AJ73">
        <v>78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ROW(Source!A52)</f>
        <v>52</v>
      </c>
      <c r="B74">
        <v>90973777</v>
      </c>
      <c r="C74">
        <v>90973769</v>
      </c>
      <c r="D74">
        <v>90759133</v>
      </c>
      <c r="E74">
        <v>1</v>
      </c>
      <c r="F74">
        <v>1</v>
      </c>
      <c r="G74">
        <v>16101771</v>
      </c>
      <c r="H74">
        <v>3</v>
      </c>
      <c r="I74" t="s">
        <v>325</v>
      </c>
      <c r="J74" t="s">
        <v>326</v>
      </c>
      <c r="K74" t="s">
        <v>327</v>
      </c>
      <c r="L74">
        <v>1348</v>
      </c>
      <c r="N74">
        <v>1009</v>
      </c>
      <c r="O74" t="s">
        <v>158</v>
      </c>
      <c r="P74" t="s">
        <v>158</v>
      </c>
      <c r="Q74">
        <v>1000</v>
      </c>
      <c r="X74">
        <v>1E-4</v>
      </c>
      <c r="Y74">
        <v>87055.15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1E-4</v>
      </c>
      <c r="AH74">
        <v>2</v>
      </c>
      <c r="AI74">
        <v>90973772</v>
      </c>
      <c r="AJ74">
        <v>80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ROW(Source!A52)</f>
        <v>52</v>
      </c>
      <c r="B75">
        <v>90973778</v>
      </c>
      <c r="C75">
        <v>90973769</v>
      </c>
      <c r="D75">
        <v>90759174</v>
      </c>
      <c r="E75">
        <v>1</v>
      </c>
      <c r="F75">
        <v>1</v>
      </c>
      <c r="G75">
        <v>16101771</v>
      </c>
      <c r="H75">
        <v>3</v>
      </c>
      <c r="I75" t="s">
        <v>328</v>
      </c>
      <c r="J75" t="s">
        <v>339</v>
      </c>
      <c r="K75" t="s">
        <v>329</v>
      </c>
      <c r="L75">
        <v>1346</v>
      </c>
      <c r="N75">
        <v>1009</v>
      </c>
      <c r="O75" t="s">
        <v>43</v>
      </c>
      <c r="P75" t="s">
        <v>43</v>
      </c>
      <c r="Q75">
        <v>1</v>
      </c>
      <c r="X75">
        <v>4.7E-2</v>
      </c>
      <c r="Y75">
        <v>96.93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4.7E-2</v>
      </c>
      <c r="AH75">
        <v>2</v>
      </c>
      <c r="AI75">
        <v>90973773</v>
      </c>
      <c r="AJ75">
        <v>81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ROW(Source!A54)</f>
        <v>54</v>
      </c>
      <c r="B76">
        <v>90973783</v>
      </c>
      <c r="C76">
        <v>90973780</v>
      </c>
      <c r="D76">
        <v>90756819</v>
      </c>
      <c r="E76">
        <v>16101771</v>
      </c>
      <c r="F76">
        <v>1</v>
      </c>
      <c r="G76">
        <v>16101771</v>
      </c>
      <c r="H76">
        <v>1</v>
      </c>
      <c r="I76" t="s">
        <v>304</v>
      </c>
      <c r="J76" t="s">
        <v>3</v>
      </c>
      <c r="K76" t="s">
        <v>305</v>
      </c>
      <c r="L76">
        <v>1191</v>
      </c>
      <c r="N76">
        <v>1013</v>
      </c>
      <c r="O76" t="s">
        <v>306</v>
      </c>
      <c r="P76" t="s">
        <v>306</v>
      </c>
      <c r="Q76">
        <v>1</v>
      </c>
      <c r="X76">
        <v>0.9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1</v>
      </c>
      <c r="AF76" t="s">
        <v>19</v>
      </c>
      <c r="AG76">
        <v>0.94499999999999995</v>
      </c>
      <c r="AH76">
        <v>2</v>
      </c>
      <c r="AI76">
        <v>90973781</v>
      </c>
      <c r="AJ76">
        <v>82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ROW(Source!A54)</f>
        <v>54</v>
      </c>
      <c r="B77">
        <v>90973784</v>
      </c>
      <c r="C77">
        <v>90973780</v>
      </c>
      <c r="D77">
        <v>90757147</v>
      </c>
      <c r="E77">
        <v>16101771</v>
      </c>
      <c r="F77">
        <v>1</v>
      </c>
      <c r="G77">
        <v>16101771</v>
      </c>
      <c r="H77">
        <v>3</v>
      </c>
      <c r="I77" t="s">
        <v>445</v>
      </c>
      <c r="J77" t="s">
        <v>3</v>
      </c>
      <c r="K77" t="s">
        <v>446</v>
      </c>
      <c r="L77">
        <v>1346</v>
      </c>
      <c r="N77">
        <v>1009</v>
      </c>
      <c r="O77" t="s">
        <v>43</v>
      </c>
      <c r="P77" t="s">
        <v>43</v>
      </c>
      <c r="Q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 t="s">
        <v>3</v>
      </c>
      <c r="AG77">
        <v>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ROW(Source!A56)</f>
        <v>56</v>
      </c>
      <c r="B78">
        <v>90973791</v>
      </c>
      <c r="C78">
        <v>90973786</v>
      </c>
      <c r="D78">
        <v>90756819</v>
      </c>
      <c r="E78">
        <v>16101771</v>
      </c>
      <c r="F78">
        <v>1</v>
      </c>
      <c r="G78">
        <v>16101771</v>
      </c>
      <c r="H78">
        <v>1</v>
      </c>
      <c r="I78" t="s">
        <v>304</v>
      </c>
      <c r="J78" t="s">
        <v>3</v>
      </c>
      <c r="K78" t="s">
        <v>305</v>
      </c>
      <c r="L78">
        <v>1191</v>
      </c>
      <c r="N78">
        <v>1013</v>
      </c>
      <c r="O78" t="s">
        <v>306</v>
      </c>
      <c r="P78" t="s">
        <v>306</v>
      </c>
      <c r="Q78">
        <v>1</v>
      </c>
      <c r="X78">
        <v>0.57999999999999996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1</v>
      </c>
      <c r="AF78" t="s">
        <v>19</v>
      </c>
      <c r="AG78">
        <v>0.60899999999999999</v>
      </c>
      <c r="AH78">
        <v>2</v>
      </c>
      <c r="AI78">
        <v>90973787</v>
      </c>
      <c r="AJ78">
        <v>84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ROW(Source!A56)</f>
        <v>56</v>
      </c>
      <c r="B79">
        <v>90973792</v>
      </c>
      <c r="C79">
        <v>90973786</v>
      </c>
      <c r="D79">
        <v>90761088</v>
      </c>
      <c r="E79">
        <v>1</v>
      </c>
      <c r="F79">
        <v>1</v>
      </c>
      <c r="G79">
        <v>16101771</v>
      </c>
      <c r="H79">
        <v>3</v>
      </c>
      <c r="I79" t="s">
        <v>355</v>
      </c>
      <c r="J79" t="s">
        <v>356</v>
      </c>
      <c r="K79" t="s">
        <v>357</v>
      </c>
      <c r="L79">
        <v>1301</v>
      </c>
      <c r="N79">
        <v>1003</v>
      </c>
      <c r="O79" t="s">
        <v>107</v>
      </c>
      <c r="P79" t="s">
        <v>107</v>
      </c>
      <c r="Q79">
        <v>1</v>
      </c>
      <c r="X79">
        <v>2</v>
      </c>
      <c r="Y79">
        <v>36.380000000000003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2</v>
      </c>
      <c r="AH79">
        <v>2</v>
      </c>
      <c r="AI79">
        <v>90973789</v>
      </c>
      <c r="AJ79">
        <v>86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ROW(Source!A56)</f>
        <v>56</v>
      </c>
      <c r="B80">
        <v>90973793</v>
      </c>
      <c r="C80">
        <v>90973786</v>
      </c>
      <c r="D80">
        <v>90759129</v>
      </c>
      <c r="E80">
        <v>1</v>
      </c>
      <c r="F80">
        <v>1</v>
      </c>
      <c r="G80">
        <v>16101771</v>
      </c>
      <c r="H80">
        <v>3</v>
      </c>
      <c r="I80" t="s">
        <v>358</v>
      </c>
      <c r="J80" t="s">
        <v>359</v>
      </c>
      <c r="K80" t="s">
        <v>360</v>
      </c>
      <c r="L80">
        <v>1296</v>
      </c>
      <c r="N80">
        <v>1002</v>
      </c>
      <c r="O80" t="s">
        <v>361</v>
      </c>
      <c r="P80" t="s">
        <v>361</v>
      </c>
      <c r="Q80">
        <v>1</v>
      </c>
      <c r="X80">
        <v>0.25</v>
      </c>
      <c r="Y80">
        <v>1296.8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0.25</v>
      </c>
      <c r="AH80">
        <v>2</v>
      </c>
      <c r="AI80">
        <v>90973790</v>
      </c>
      <c r="AJ80">
        <v>87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ROW(Source!A56)</f>
        <v>56</v>
      </c>
      <c r="B81">
        <v>90973794</v>
      </c>
      <c r="C81">
        <v>90973786</v>
      </c>
      <c r="D81">
        <v>90757137</v>
      </c>
      <c r="E81">
        <v>16101771</v>
      </c>
      <c r="F81">
        <v>1</v>
      </c>
      <c r="G81">
        <v>16101771</v>
      </c>
      <c r="H81">
        <v>3</v>
      </c>
      <c r="I81" t="s">
        <v>449</v>
      </c>
      <c r="J81" t="s">
        <v>3</v>
      </c>
      <c r="K81" t="s">
        <v>450</v>
      </c>
      <c r="L81">
        <v>1327</v>
      </c>
      <c r="N81">
        <v>1005</v>
      </c>
      <c r="O81" t="s">
        <v>102</v>
      </c>
      <c r="P81" t="s">
        <v>102</v>
      </c>
      <c r="Q81">
        <v>1</v>
      </c>
      <c r="X81">
        <v>1.05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3</v>
      </c>
      <c r="AG81">
        <v>1.05</v>
      </c>
      <c r="AH81">
        <v>3</v>
      </c>
      <c r="AI81">
        <v>-1</v>
      </c>
      <c r="AJ81" t="s">
        <v>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ROW(Source!A56)</f>
        <v>56</v>
      </c>
      <c r="B82">
        <v>90973795</v>
      </c>
      <c r="C82">
        <v>90973786</v>
      </c>
      <c r="D82">
        <v>90757138</v>
      </c>
      <c r="E82">
        <v>16101771</v>
      </c>
      <c r="F82">
        <v>1</v>
      </c>
      <c r="G82">
        <v>16101771</v>
      </c>
      <c r="H82">
        <v>3</v>
      </c>
      <c r="I82" t="s">
        <v>451</v>
      </c>
      <c r="J82" t="s">
        <v>3</v>
      </c>
      <c r="K82" t="s">
        <v>452</v>
      </c>
      <c r="L82">
        <v>1296</v>
      </c>
      <c r="N82">
        <v>1002</v>
      </c>
      <c r="O82" t="s">
        <v>361</v>
      </c>
      <c r="P82" t="s">
        <v>361</v>
      </c>
      <c r="Q82">
        <v>1</v>
      </c>
      <c r="X82">
        <v>0.2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3</v>
      </c>
      <c r="AG82">
        <v>0.2</v>
      </c>
      <c r="AH82">
        <v>3</v>
      </c>
      <c r="AI82">
        <v>-1</v>
      </c>
      <c r="AJ82" t="s">
        <v>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ROW(Source!A58)</f>
        <v>58</v>
      </c>
      <c r="B83">
        <v>90973799</v>
      </c>
      <c r="C83">
        <v>90973797</v>
      </c>
      <c r="D83">
        <v>90756819</v>
      </c>
      <c r="E83">
        <v>16101771</v>
      </c>
      <c r="F83">
        <v>1</v>
      </c>
      <c r="G83">
        <v>16101771</v>
      </c>
      <c r="H83">
        <v>1</v>
      </c>
      <c r="I83" t="s">
        <v>304</v>
      </c>
      <c r="J83" t="s">
        <v>3</v>
      </c>
      <c r="K83" t="s">
        <v>305</v>
      </c>
      <c r="L83">
        <v>1191</v>
      </c>
      <c r="N83">
        <v>1013</v>
      </c>
      <c r="O83" t="s">
        <v>306</v>
      </c>
      <c r="P83" t="s">
        <v>306</v>
      </c>
      <c r="Q83">
        <v>1</v>
      </c>
      <c r="X83">
        <v>6.2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1</v>
      </c>
      <c r="AF83" t="s">
        <v>19</v>
      </c>
      <c r="AG83">
        <v>6.51</v>
      </c>
      <c r="AH83">
        <v>2</v>
      </c>
      <c r="AI83">
        <v>90973798</v>
      </c>
      <c r="AJ83">
        <v>88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ROW(Source!A59)</f>
        <v>59</v>
      </c>
      <c r="B84">
        <v>90973810</v>
      </c>
      <c r="C84">
        <v>90973800</v>
      </c>
      <c r="D84">
        <v>90756819</v>
      </c>
      <c r="E84">
        <v>16101771</v>
      </c>
      <c r="F84">
        <v>1</v>
      </c>
      <c r="G84">
        <v>16101771</v>
      </c>
      <c r="H84">
        <v>1</v>
      </c>
      <c r="I84" t="s">
        <v>304</v>
      </c>
      <c r="J84" t="s">
        <v>3</v>
      </c>
      <c r="K84" t="s">
        <v>305</v>
      </c>
      <c r="L84">
        <v>1191</v>
      </c>
      <c r="N84">
        <v>1013</v>
      </c>
      <c r="O84" t="s">
        <v>306</v>
      </c>
      <c r="P84" t="s">
        <v>306</v>
      </c>
      <c r="Q84">
        <v>1</v>
      </c>
      <c r="X84">
        <v>37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1</v>
      </c>
      <c r="AF84" t="s">
        <v>19</v>
      </c>
      <c r="AG84">
        <v>38.85</v>
      </c>
      <c r="AH84">
        <v>2</v>
      </c>
      <c r="AI84">
        <v>90973801</v>
      </c>
      <c r="AJ84">
        <v>89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ROW(Source!A59)</f>
        <v>59</v>
      </c>
      <c r="B85">
        <v>90973811</v>
      </c>
      <c r="C85">
        <v>90973800</v>
      </c>
      <c r="D85">
        <v>90759750</v>
      </c>
      <c r="E85">
        <v>1</v>
      </c>
      <c r="F85">
        <v>1</v>
      </c>
      <c r="G85">
        <v>16101771</v>
      </c>
      <c r="H85">
        <v>3</v>
      </c>
      <c r="I85" t="s">
        <v>313</v>
      </c>
      <c r="J85" t="s">
        <v>314</v>
      </c>
      <c r="K85" t="s">
        <v>315</v>
      </c>
      <c r="L85">
        <v>1348</v>
      </c>
      <c r="N85">
        <v>1009</v>
      </c>
      <c r="O85" t="s">
        <v>158</v>
      </c>
      <c r="P85" t="s">
        <v>158</v>
      </c>
      <c r="Q85">
        <v>1000</v>
      </c>
      <c r="X85">
        <v>5.9999999999999995E-4</v>
      </c>
      <c r="Y85">
        <v>153824.85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5.9999999999999995E-4</v>
      </c>
      <c r="AH85">
        <v>2</v>
      </c>
      <c r="AI85">
        <v>90973802</v>
      </c>
      <c r="AJ85">
        <v>90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ROW(Source!A59)</f>
        <v>59</v>
      </c>
      <c r="B86">
        <v>90973812</v>
      </c>
      <c r="C86">
        <v>90973800</v>
      </c>
      <c r="D86">
        <v>90760584</v>
      </c>
      <c r="E86">
        <v>1</v>
      </c>
      <c r="F86">
        <v>1</v>
      </c>
      <c r="G86">
        <v>16101771</v>
      </c>
      <c r="H86">
        <v>3</v>
      </c>
      <c r="I86" t="s">
        <v>316</v>
      </c>
      <c r="J86" t="s">
        <v>317</v>
      </c>
      <c r="K86" t="s">
        <v>318</v>
      </c>
      <c r="L86">
        <v>1348</v>
      </c>
      <c r="N86">
        <v>1009</v>
      </c>
      <c r="O86" t="s">
        <v>158</v>
      </c>
      <c r="P86" t="s">
        <v>158</v>
      </c>
      <c r="Q86">
        <v>1000</v>
      </c>
      <c r="X86">
        <v>4.0000000000000002E-4</v>
      </c>
      <c r="Y86">
        <v>213306.14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4.0000000000000002E-4</v>
      </c>
      <c r="AH86">
        <v>2</v>
      </c>
      <c r="AI86">
        <v>90973803</v>
      </c>
      <c r="AJ86">
        <v>91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ROW(Source!A59)</f>
        <v>59</v>
      </c>
      <c r="B87">
        <v>90973813</v>
      </c>
      <c r="C87">
        <v>90973800</v>
      </c>
      <c r="D87">
        <v>90758951</v>
      </c>
      <c r="E87">
        <v>1</v>
      </c>
      <c r="F87">
        <v>1</v>
      </c>
      <c r="G87">
        <v>16101771</v>
      </c>
      <c r="H87">
        <v>3</v>
      </c>
      <c r="I87" t="s">
        <v>319</v>
      </c>
      <c r="J87" t="s">
        <v>320</v>
      </c>
      <c r="K87" t="s">
        <v>321</v>
      </c>
      <c r="L87">
        <v>1339</v>
      </c>
      <c r="N87">
        <v>1007</v>
      </c>
      <c r="O87" t="s">
        <v>27</v>
      </c>
      <c r="P87" t="s">
        <v>27</v>
      </c>
      <c r="Q87">
        <v>1</v>
      </c>
      <c r="X87">
        <v>2</v>
      </c>
      <c r="Y87">
        <v>102.81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2</v>
      </c>
      <c r="AH87">
        <v>2</v>
      </c>
      <c r="AI87">
        <v>90973804</v>
      </c>
      <c r="AJ87">
        <v>92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ROW(Source!A59)</f>
        <v>59</v>
      </c>
      <c r="B88">
        <v>90973814</v>
      </c>
      <c r="C88">
        <v>90973800</v>
      </c>
      <c r="D88">
        <v>90758943</v>
      </c>
      <c r="E88">
        <v>1</v>
      </c>
      <c r="F88">
        <v>1</v>
      </c>
      <c r="G88">
        <v>16101771</v>
      </c>
      <c r="H88">
        <v>3</v>
      </c>
      <c r="I88" t="s">
        <v>322</v>
      </c>
      <c r="J88" t="s">
        <v>323</v>
      </c>
      <c r="K88" t="s">
        <v>324</v>
      </c>
      <c r="L88">
        <v>1339</v>
      </c>
      <c r="N88">
        <v>1007</v>
      </c>
      <c r="O88" t="s">
        <v>27</v>
      </c>
      <c r="P88" t="s">
        <v>27</v>
      </c>
      <c r="Q88">
        <v>1</v>
      </c>
      <c r="X88">
        <v>1</v>
      </c>
      <c r="Y88">
        <v>804.29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1</v>
      </c>
      <c r="AH88">
        <v>2</v>
      </c>
      <c r="AI88">
        <v>90973805</v>
      </c>
      <c r="AJ88">
        <v>93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ROW(Source!A59)</f>
        <v>59</v>
      </c>
      <c r="B89">
        <v>90973815</v>
      </c>
      <c r="C89">
        <v>90973800</v>
      </c>
      <c r="D89">
        <v>90759133</v>
      </c>
      <c r="E89">
        <v>1</v>
      </c>
      <c r="F89">
        <v>1</v>
      </c>
      <c r="G89">
        <v>16101771</v>
      </c>
      <c r="H89">
        <v>3</v>
      </c>
      <c r="I89" t="s">
        <v>325</v>
      </c>
      <c r="J89" t="s">
        <v>326</v>
      </c>
      <c r="K89" t="s">
        <v>327</v>
      </c>
      <c r="L89">
        <v>1348</v>
      </c>
      <c r="N89">
        <v>1009</v>
      </c>
      <c r="O89" t="s">
        <v>158</v>
      </c>
      <c r="P89" t="s">
        <v>158</v>
      </c>
      <c r="Q89">
        <v>1000</v>
      </c>
      <c r="X89">
        <v>1.4400000000000001E-3</v>
      </c>
      <c r="Y89">
        <v>87055.15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1.4400000000000001E-3</v>
      </c>
      <c r="AH89">
        <v>2</v>
      </c>
      <c r="AI89">
        <v>90973806</v>
      </c>
      <c r="AJ89">
        <v>94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ROW(Source!A59)</f>
        <v>59</v>
      </c>
      <c r="B90">
        <v>90973816</v>
      </c>
      <c r="C90">
        <v>90973800</v>
      </c>
      <c r="D90">
        <v>90756832</v>
      </c>
      <c r="E90">
        <v>16101771</v>
      </c>
      <c r="F90">
        <v>1</v>
      </c>
      <c r="G90">
        <v>16101771</v>
      </c>
      <c r="H90">
        <v>3</v>
      </c>
      <c r="I90" t="s">
        <v>328</v>
      </c>
      <c r="J90" t="s">
        <v>3</v>
      </c>
      <c r="K90" t="s">
        <v>329</v>
      </c>
      <c r="L90">
        <v>1348</v>
      </c>
      <c r="N90">
        <v>1009</v>
      </c>
      <c r="O90" t="s">
        <v>158</v>
      </c>
      <c r="P90" t="s">
        <v>158</v>
      </c>
      <c r="Q90">
        <v>1000</v>
      </c>
      <c r="X90">
        <v>1.6000000000000001E-4</v>
      </c>
      <c r="Y90">
        <v>96930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1.6000000000000001E-4</v>
      </c>
      <c r="AH90">
        <v>2</v>
      </c>
      <c r="AI90">
        <v>90973807</v>
      </c>
      <c r="AJ90">
        <v>95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ROW(Source!A59)</f>
        <v>59</v>
      </c>
      <c r="B91">
        <v>90973817</v>
      </c>
      <c r="C91">
        <v>90973800</v>
      </c>
      <c r="D91">
        <v>90769402</v>
      </c>
      <c r="E91">
        <v>1</v>
      </c>
      <c r="F91">
        <v>1</v>
      </c>
      <c r="G91">
        <v>16101771</v>
      </c>
      <c r="H91">
        <v>3</v>
      </c>
      <c r="I91" t="s">
        <v>330</v>
      </c>
      <c r="J91" t="s">
        <v>331</v>
      </c>
      <c r="K91" t="s">
        <v>332</v>
      </c>
      <c r="L91">
        <v>1354</v>
      </c>
      <c r="N91">
        <v>1010</v>
      </c>
      <c r="O91" t="s">
        <v>48</v>
      </c>
      <c r="P91" t="s">
        <v>48</v>
      </c>
      <c r="Q91">
        <v>1</v>
      </c>
      <c r="X91">
        <v>1</v>
      </c>
      <c r="Y91">
        <v>1529.15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1</v>
      </c>
      <c r="AH91">
        <v>2</v>
      </c>
      <c r="AI91">
        <v>90973808</v>
      </c>
      <c r="AJ91">
        <v>96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ROW(Source!A59)</f>
        <v>59</v>
      </c>
      <c r="B92">
        <v>90973818</v>
      </c>
      <c r="C92">
        <v>90973800</v>
      </c>
      <c r="D92">
        <v>90769403</v>
      </c>
      <c r="E92">
        <v>1</v>
      </c>
      <c r="F92">
        <v>1</v>
      </c>
      <c r="G92">
        <v>16101771</v>
      </c>
      <c r="H92">
        <v>3</v>
      </c>
      <c r="I92" t="s">
        <v>333</v>
      </c>
      <c r="J92" t="s">
        <v>334</v>
      </c>
      <c r="K92" t="s">
        <v>335</v>
      </c>
      <c r="L92">
        <v>1354</v>
      </c>
      <c r="N92">
        <v>1010</v>
      </c>
      <c r="O92" t="s">
        <v>48</v>
      </c>
      <c r="P92" t="s">
        <v>48</v>
      </c>
      <c r="Q92">
        <v>1</v>
      </c>
      <c r="X92">
        <v>6</v>
      </c>
      <c r="Y92">
        <v>716.02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6</v>
      </c>
      <c r="AH92">
        <v>2</v>
      </c>
      <c r="AI92">
        <v>90973809</v>
      </c>
      <c r="AJ92">
        <v>97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ROW(Source!A60)</f>
        <v>60</v>
      </c>
      <c r="B93">
        <v>90973821</v>
      </c>
      <c r="C93">
        <v>90973819</v>
      </c>
      <c r="D93">
        <v>90756819</v>
      </c>
      <c r="E93">
        <v>16101771</v>
      </c>
      <c r="F93">
        <v>1</v>
      </c>
      <c r="G93">
        <v>16101771</v>
      </c>
      <c r="H93">
        <v>1</v>
      </c>
      <c r="I93" t="s">
        <v>304</v>
      </c>
      <c r="J93" t="s">
        <v>3</v>
      </c>
      <c r="K93" t="s">
        <v>305</v>
      </c>
      <c r="L93">
        <v>1191</v>
      </c>
      <c r="N93">
        <v>1013</v>
      </c>
      <c r="O93" t="s">
        <v>306</v>
      </c>
      <c r="P93" t="s">
        <v>306</v>
      </c>
      <c r="Q93">
        <v>1</v>
      </c>
      <c r="X93">
        <v>6.2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1</v>
      </c>
      <c r="AF93" t="s">
        <v>19</v>
      </c>
      <c r="AG93">
        <v>6.51</v>
      </c>
      <c r="AH93">
        <v>2</v>
      </c>
      <c r="AI93">
        <v>90973820</v>
      </c>
      <c r="AJ93">
        <v>98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ROW(Source!A61)</f>
        <v>61</v>
      </c>
      <c r="B94">
        <v>90973826</v>
      </c>
      <c r="C94">
        <v>90973822</v>
      </c>
      <c r="D94">
        <v>90756819</v>
      </c>
      <c r="E94">
        <v>16101771</v>
      </c>
      <c r="F94">
        <v>1</v>
      </c>
      <c r="G94">
        <v>16101771</v>
      </c>
      <c r="H94">
        <v>1</v>
      </c>
      <c r="I94" t="s">
        <v>304</v>
      </c>
      <c r="J94" t="s">
        <v>3</v>
      </c>
      <c r="K94" t="s">
        <v>305</v>
      </c>
      <c r="L94">
        <v>1191</v>
      </c>
      <c r="N94">
        <v>1013</v>
      </c>
      <c r="O94" t="s">
        <v>306</v>
      </c>
      <c r="P94" t="s">
        <v>306</v>
      </c>
      <c r="Q94">
        <v>1</v>
      </c>
      <c r="X94">
        <v>1.86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1</v>
      </c>
      <c r="AF94" t="s">
        <v>19</v>
      </c>
      <c r="AG94">
        <v>1.9530000000000001</v>
      </c>
      <c r="AH94">
        <v>2</v>
      </c>
      <c r="AI94">
        <v>90973823</v>
      </c>
      <c r="AJ94">
        <v>99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ROW(Source!A61)</f>
        <v>61</v>
      </c>
      <c r="B95">
        <v>90973827</v>
      </c>
      <c r="C95">
        <v>90973822</v>
      </c>
      <c r="D95">
        <v>90758471</v>
      </c>
      <c r="E95">
        <v>1</v>
      </c>
      <c r="F95">
        <v>1</v>
      </c>
      <c r="G95">
        <v>16101771</v>
      </c>
      <c r="H95">
        <v>2</v>
      </c>
      <c r="I95" t="s">
        <v>307</v>
      </c>
      <c r="J95" t="s">
        <v>308</v>
      </c>
      <c r="K95" t="s">
        <v>309</v>
      </c>
      <c r="L95">
        <v>1368</v>
      </c>
      <c r="N95">
        <v>1011</v>
      </c>
      <c r="O95" t="s">
        <v>197</v>
      </c>
      <c r="P95" t="s">
        <v>197</v>
      </c>
      <c r="Q95">
        <v>1</v>
      </c>
      <c r="X95">
        <v>0.17</v>
      </c>
      <c r="Y95">
        <v>0</v>
      </c>
      <c r="Z95">
        <v>21.28</v>
      </c>
      <c r="AA95">
        <v>0.32</v>
      </c>
      <c r="AB95">
        <v>0</v>
      </c>
      <c r="AC95">
        <v>0</v>
      </c>
      <c r="AD95">
        <v>1</v>
      </c>
      <c r="AE95">
        <v>0</v>
      </c>
      <c r="AF95" t="s">
        <v>19</v>
      </c>
      <c r="AG95">
        <v>0.17849999999999999</v>
      </c>
      <c r="AH95">
        <v>2</v>
      </c>
      <c r="AI95">
        <v>90973824</v>
      </c>
      <c r="AJ95">
        <v>100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ROW(Source!A61)</f>
        <v>61</v>
      </c>
      <c r="B96">
        <v>90973828</v>
      </c>
      <c r="C96">
        <v>90973822</v>
      </c>
      <c r="D96">
        <v>90760495</v>
      </c>
      <c r="E96">
        <v>1</v>
      </c>
      <c r="F96">
        <v>1</v>
      </c>
      <c r="G96">
        <v>16101771</v>
      </c>
      <c r="H96">
        <v>3</v>
      </c>
      <c r="I96" t="s">
        <v>310</v>
      </c>
      <c r="J96" t="s">
        <v>311</v>
      </c>
      <c r="K96" t="s">
        <v>312</v>
      </c>
      <c r="L96">
        <v>1346</v>
      </c>
      <c r="N96">
        <v>1009</v>
      </c>
      <c r="O96" t="s">
        <v>43</v>
      </c>
      <c r="P96" t="s">
        <v>43</v>
      </c>
      <c r="Q96">
        <v>1</v>
      </c>
      <c r="X96">
        <v>0.03</v>
      </c>
      <c r="Y96">
        <v>30.5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0.03</v>
      </c>
      <c r="AH96">
        <v>2</v>
      </c>
      <c r="AI96">
        <v>90973825</v>
      </c>
      <c r="AJ96">
        <v>101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ROW(Source!A62)</f>
        <v>62</v>
      </c>
      <c r="B97">
        <v>90973832</v>
      </c>
      <c r="C97">
        <v>90973829</v>
      </c>
      <c r="D97">
        <v>90756819</v>
      </c>
      <c r="E97">
        <v>16101771</v>
      </c>
      <c r="F97">
        <v>1</v>
      </c>
      <c r="G97">
        <v>16101771</v>
      </c>
      <c r="H97">
        <v>1</v>
      </c>
      <c r="I97" t="s">
        <v>304</v>
      </c>
      <c r="J97" t="s">
        <v>3</v>
      </c>
      <c r="K97" t="s">
        <v>305</v>
      </c>
      <c r="L97">
        <v>1191</v>
      </c>
      <c r="N97">
        <v>1013</v>
      </c>
      <c r="O97" t="s">
        <v>306</v>
      </c>
      <c r="P97" t="s">
        <v>306</v>
      </c>
      <c r="Q97">
        <v>1</v>
      </c>
      <c r="X97">
        <v>0.92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1</v>
      </c>
      <c r="AF97" t="s">
        <v>19</v>
      </c>
      <c r="AG97">
        <v>0.96599999999999997</v>
      </c>
      <c r="AH97">
        <v>2</v>
      </c>
      <c r="AI97">
        <v>90973830</v>
      </c>
      <c r="AJ97">
        <v>102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ROW(Source!A62)</f>
        <v>62</v>
      </c>
      <c r="B98">
        <v>90973833</v>
      </c>
      <c r="C98">
        <v>90973829</v>
      </c>
      <c r="D98">
        <v>90760495</v>
      </c>
      <c r="E98">
        <v>1</v>
      </c>
      <c r="F98">
        <v>1</v>
      </c>
      <c r="G98">
        <v>16101771</v>
      </c>
      <c r="H98">
        <v>3</v>
      </c>
      <c r="I98" t="s">
        <v>310</v>
      </c>
      <c r="J98" t="s">
        <v>311</v>
      </c>
      <c r="K98" t="s">
        <v>312</v>
      </c>
      <c r="L98">
        <v>1346</v>
      </c>
      <c r="N98">
        <v>1009</v>
      </c>
      <c r="O98" t="s">
        <v>43</v>
      </c>
      <c r="P98" t="s">
        <v>43</v>
      </c>
      <c r="Q98">
        <v>1</v>
      </c>
      <c r="X98">
        <v>0.02</v>
      </c>
      <c r="Y98">
        <v>30.5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0.02</v>
      </c>
      <c r="AH98">
        <v>2</v>
      </c>
      <c r="AI98">
        <v>90973831</v>
      </c>
      <c r="AJ98">
        <v>103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ROW(Source!A63)</f>
        <v>63</v>
      </c>
      <c r="B99">
        <v>90973838</v>
      </c>
      <c r="C99">
        <v>90973834</v>
      </c>
      <c r="D99">
        <v>90756819</v>
      </c>
      <c r="E99">
        <v>16101771</v>
      </c>
      <c r="F99">
        <v>1</v>
      </c>
      <c r="G99">
        <v>16101771</v>
      </c>
      <c r="H99">
        <v>1</v>
      </c>
      <c r="I99" t="s">
        <v>304</v>
      </c>
      <c r="J99" t="s">
        <v>3</v>
      </c>
      <c r="K99" t="s">
        <v>305</v>
      </c>
      <c r="L99">
        <v>1191</v>
      </c>
      <c r="N99">
        <v>1013</v>
      </c>
      <c r="O99" t="s">
        <v>306</v>
      </c>
      <c r="P99" t="s">
        <v>306</v>
      </c>
      <c r="Q99">
        <v>1</v>
      </c>
      <c r="X99">
        <v>1.86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1</v>
      </c>
      <c r="AF99" t="s">
        <v>19</v>
      </c>
      <c r="AG99">
        <v>1.9530000000000001</v>
      </c>
      <c r="AH99">
        <v>2</v>
      </c>
      <c r="AI99">
        <v>90973835</v>
      </c>
      <c r="AJ99">
        <v>104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ROW(Source!A63)</f>
        <v>63</v>
      </c>
      <c r="B100">
        <v>90973839</v>
      </c>
      <c r="C100">
        <v>90973834</v>
      </c>
      <c r="D100">
        <v>90758471</v>
      </c>
      <c r="E100">
        <v>1</v>
      </c>
      <c r="F100">
        <v>1</v>
      </c>
      <c r="G100">
        <v>16101771</v>
      </c>
      <c r="H100">
        <v>2</v>
      </c>
      <c r="I100" t="s">
        <v>307</v>
      </c>
      <c r="J100" t="s">
        <v>308</v>
      </c>
      <c r="K100" t="s">
        <v>309</v>
      </c>
      <c r="L100">
        <v>1368</v>
      </c>
      <c r="N100">
        <v>1011</v>
      </c>
      <c r="O100" t="s">
        <v>197</v>
      </c>
      <c r="P100" t="s">
        <v>197</v>
      </c>
      <c r="Q100">
        <v>1</v>
      </c>
      <c r="X100">
        <v>0.17</v>
      </c>
      <c r="Y100">
        <v>0</v>
      </c>
      <c r="Z100">
        <v>21.28</v>
      </c>
      <c r="AA100">
        <v>0.32</v>
      </c>
      <c r="AB100">
        <v>0</v>
      </c>
      <c r="AC100">
        <v>0</v>
      </c>
      <c r="AD100">
        <v>1</v>
      </c>
      <c r="AE100">
        <v>0</v>
      </c>
      <c r="AF100" t="s">
        <v>19</v>
      </c>
      <c r="AG100">
        <v>0.17849999999999999</v>
      </c>
      <c r="AH100">
        <v>2</v>
      </c>
      <c r="AI100">
        <v>90973836</v>
      </c>
      <c r="AJ100">
        <v>105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ROW(Source!A63)</f>
        <v>63</v>
      </c>
      <c r="B101">
        <v>90973840</v>
      </c>
      <c r="C101">
        <v>90973834</v>
      </c>
      <c r="D101">
        <v>90760495</v>
      </c>
      <c r="E101">
        <v>1</v>
      </c>
      <c r="F101">
        <v>1</v>
      </c>
      <c r="G101">
        <v>16101771</v>
      </c>
      <c r="H101">
        <v>3</v>
      </c>
      <c r="I101" t="s">
        <v>310</v>
      </c>
      <c r="J101" t="s">
        <v>311</v>
      </c>
      <c r="K101" t="s">
        <v>312</v>
      </c>
      <c r="L101">
        <v>1346</v>
      </c>
      <c r="N101">
        <v>1009</v>
      </c>
      <c r="O101" t="s">
        <v>43</v>
      </c>
      <c r="P101" t="s">
        <v>43</v>
      </c>
      <c r="Q101">
        <v>1</v>
      </c>
      <c r="X101">
        <v>0.03</v>
      </c>
      <c r="Y101">
        <v>30.5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0.03</v>
      </c>
      <c r="AH101">
        <v>2</v>
      </c>
      <c r="AI101">
        <v>90973837</v>
      </c>
      <c r="AJ101">
        <v>106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ROW(Source!A64)</f>
        <v>64</v>
      </c>
      <c r="B102">
        <v>90973844</v>
      </c>
      <c r="C102">
        <v>90973841</v>
      </c>
      <c r="D102">
        <v>90756819</v>
      </c>
      <c r="E102">
        <v>16101771</v>
      </c>
      <c r="F102">
        <v>1</v>
      </c>
      <c r="G102">
        <v>16101771</v>
      </c>
      <c r="H102">
        <v>1</v>
      </c>
      <c r="I102" t="s">
        <v>304</v>
      </c>
      <c r="J102" t="s">
        <v>3</v>
      </c>
      <c r="K102" t="s">
        <v>305</v>
      </c>
      <c r="L102">
        <v>1191</v>
      </c>
      <c r="N102">
        <v>1013</v>
      </c>
      <c r="O102" t="s">
        <v>306</v>
      </c>
      <c r="P102" t="s">
        <v>306</v>
      </c>
      <c r="Q102">
        <v>1</v>
      </c>
      <c r="X102">
        <v>0.92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1</v>
      </c>
      <c r="AF102" t="s">
        <v>19</v>
      </c>
      <c r="AG102">
        <v>0.96599999999999997</v>
      </c>
      <c r="AH102">
        <v>2</v>
      </c>
      <c r="AI102">
        <v>90973842</v>
      </c>
      <c r="AJ102">
        <v>107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ROW(Source!A64)</f>
        <v>64</v>
      </c>
      <c r="B103">
        <v>90973845</v>
      </c>
      <c r="C103">
        <v>90973841</v>
      </c>
      <c r="D103">
        <v>90760495</v>
      </c>
      <c r="E103">
        <v>1</v>
      </c>
      <c r="F103">
        <v>1</v>
      </c>
      <c r="G103">
        <v>16101771</v>
      </c>
      <c r="H103">
        <v>3</v>
      </c>
      <c r="I103" t="s">
        <v>310</v>
      </c>
      <c r="J103" t="s">
        <v>311</v>
      </c>
      <c r="K103" t="s">
        <v>312</v>
      </c>
      <c r="L103">
        <v>1346</v>
      </c>
      <c r="N103">
        <v>1009</v>
      </c>
      <c r="O103" t="s">
        <v>43</v>
      </c>
      <c r="P103" t="s">
        <v>43</v>
      </c>
      <c r="Q103">
        <v>1</v>
      </c>
      <c r="X103">
        <v>0.02</v>
      </c>
      <c r="Y103">
        <v>30.5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0.02</v>
      </c>
      <c r="AH103">
        <v>2</v>
      </c>
      <c r="AI103">
        <v>90973843</v>
      </c>
      <c r="AJ103">
        <v>108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ROW(Source!A65)</f>
        <v>65</v>
      </c>
      <c r="B104">
        <v>90973851</v>
      </c>
      <c r="C104">
        <v>90973846</v>
      </c>
      <c r="D104">
        <v>90756819</v>
      </c>
      <c r="E104">
        <v>16101771</v>
      </c>
      <c r="F104">
        <v>1</v>
      </c>
      <c r="G104">
        <v>16101771</v>
      </c>
      <c r="H104">
        <v>1</v>
      </c>
      <c r="I104" t="s">
        <v>304</v>
      </c>
      <c r="J104" t="s">
        <v>3</v>
      </c>
      <c r="K104" t="s">
        <v>305</v>
      </c>
      <c r="L104">
        <v>1191</v>
      </c>
      <c r="N104">
        <v>1013</v>
      </c>
      <c r="O104" t="s">
        <v>306</v>
      </c>
      <c r="P104" t="s">
        <v>306</v>
      </c>
      <c r="Q104">
        <v>1</v>
      </c>
      <c r="X104">
        <v>2.38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1</v>
      </c>
      <c r="AF104" t="s">
        <v>19</v>
      </c>
      <c r="AG104">
        <v>2.4990000000000001</v>
      </c>
      <c r="AH104">
        <v>2</v>
      </c>
      <c r="AI104">
        <v>90973847</v>
      </c>
      <c r="AJ104">
        <v>109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ROW(Source!A65)</f>
        <v>65</v>
      </c>
      <c r="B105">
        <v>90973852</v>
      </c>
      <c r="C105">
        <v>90973846</v>
      </c>
      <c r="D105">
        <v>90758471</v>
      </c>
      <c r="E105">
        <v>1</v>
      </c>
      <c r="F105">
        <v>1</v>
      </c>
      <c r="G105">
        <v>16101771</v>
      </c>
      <c r="H105">
        <v>2</v>
      </c>
      <c r="I105" t="s">
        <v>307</v>
      </c>
      <c r="J105" t="s">
        <v>308</v>
      </c>
      <c r="K105" t="s">
        <v>309</v>
      </c>
      <c r="L105">
        <v>1368</v>
      </c>
      <c r="N105">
        <v>1011</v>
      </c>
      <c r="O105" t="s">
        <v>197</v>
      </c>
      <c r="P105" t="s">
        <v>197</v>
      </c>
      <c r="Q105">
        <v>1</v>
      </c>
      <c r="X105">
        <v>0.34</v>
      </c>
      <c r="Y105">
        <v>0</v>
      </c>
      <c r="Z105">
        <v>21.28</v>
      </c>
      <c r="AA105">
        <v>0.32</v>
      </c>
      <c r="AB105">
        <v>0</v>
      </c>
      <c r="AC105">
        <v>0</v>
      </c>
      <c r="AD105">
        <v>1</v>
      </c>
      <c r="AE105">
        <v>0</v>
      </c>
      <c r="AF105" t="s">
        <v>19</v>
      </c>
      <c r="AG105">
        <v>0.35699999999999998</v>
      </c>
      <c r="AH105">
        <v>2</v>
      </c>
      <c r="AI105">
        <v>90973848</v>
      </c>
      <c r="AJ105">
        <v>110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ROW(Source!A65)</f>
        <v>65</v>
      </c>
      <c r="B106">
        <v>90973853</v>
      </c>
      <c r="C106">
        <v>90973846</v>
      </c>
      <c r="D106">
        <v>90760495</v>
      </c>
      <c r="E106">
        <v>1</v>
      </c>
      <c r="F106">
        <v>1</v>
      </c>
      <c r="G106">
        <v>16101771</v>
      </c>
      <c r="H106">
        <v>3</v>
      </c>
      <c r="I106" t="s">
        <v>310</v>
      </c>
      <c r="J106" t="s">
        <v>311</v>
      </c>
      <c r="K106" t="s">
        <v>312</v>
      </c>
      <c r="L106">
        <v>1346</v>
      </c>
      <c r="N106">
        <v>1009</v>
      </c>
      <c r="O106" t="s">
        <v>43</v>
      </c>
      <c r="P106" t="s">
        <v>43</v>
      </c>
      <c r="Q106">
        <v>1</v>
      </c>
      <c r="X106">
        <v>7.0000000000000007E-2</v>
      </c>
      <c r="Y106">
        <v>30.5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7.0000000000000007E-2</v>
      </c>
      <c r="AH106">
        <v>2</v>
      </c>
      <c r="AI106">
        <v>90973849</v>
      </c>
      <c r="AJ106">
        <v>111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ROW(Source!A67)</f>
        <v>67</v>
      </c>
      <c r="B107">
        <v>90973858</v>
      </c>
      <c r="C107">
        <v>90973855</v>
      </c>
      <c r="D107">
        <v>90756819</v>
      </c>
      <c r="E107">
        <v>16101771</v>
      </c>
      <c r="F107">
        <v>1</v>
      </c>
      <c r="G107">
        <v>16101771</v>
      </c>
      <c r="H107">
        <v>1</v>
      </c>
      <c r="I107" t="s">
        <v>304</v>
      </c>
      <c r="J107" t="s">
        <v>3</v>
      </c>
      <c r="K107" t="s">
        <v>305</v>
      </c>
      <c r="L107">
        <v>1191</v>
      </c>
      <c r="N107">
        <v>1013</v>
      </c>
      <c r="O107" t="s">
        <v>306</v>
      </c>
      <c r="P107" t="s">
        <v>306</v>
      </c>
      <c r="Q107">
        <v>1</v>
      </c>
      <c r="X107">
        <v>0.92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1</v>
      </c>
      <c r="AF107" t="s">
        <v>19</v>
      </c>
      <c r="AG107">
        <v>0.96599999999999997</v>
      </c>
      <c r="AH107">
        <v>2</v>
      </c>
      <c r="AI107">
        <v>90973856</v>
      </c>
      <c r="AJ107">
        <v>113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ROW(Source!A67)</f>
        <v>67</v>
      </c>
      <c r="B108">
        <v>90973859</v>
      </c>
      <c r="C108">
        <v>90973855</v>
      </c>
      <c r="D108">
        <v>90760495</v>
      </c>
      <c r="E108">
        <v>1</v>
      </c>
      <c r="F108">
        <v>1</v>
      </c>
      <c r="G108">
        <v>16101771</v>
      </c>
      <c r="H108">
        <v>3</v>
      </c>
      <c r="I108" t="s">
        <v>310</v>
      </c>
      <c r="J108" t="s">
        <v>311</v>
      </c>
      <c r="K108" t="s">
        <v>312</v>
      </c>
      <c r="L108">
        <v>1346</v>
      </c>
      <c r="N108">
        <v>1009</v>
      </c>
      <c r="O108" t="s">
        <v>43</v>
      </c>
      <c r="P108" t="s">
        <v>43</v>
      </c>
      <c r="Q108">
        <v>1</v>
      </c>
      <c r="X108">
        <v>0.02</v>
      </c>
      <c r="Y108">
        <v>30.5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0.02</v>
      </c>
      <c r="AH108">
        <v>2</v>
      </c>
      <c r="AI108">
        <v>90973857</v>
      </c>
      <c r="AJ108">
        <v>114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ROW(Source!A68)</f>
        <v>68</v>
      </c>
      <c r="B109">
        <v>90973864</v>
      </c>
      <c r="C109">
        <v>90973860</v>
      </c>
      <c r="D109">
        <v>90756819</v>
      </c>
      <c r="E109">
        <v>16101771</v>
      </c>
      <c r="F109">
        <v>1</v>
      </c>
      <c r="G109">
        <v>16101771</v>
      </c>
      <c r="H109">
        <v>1</v>
      </c>
      <c r="I109" t="s">
        <v>304</v>
      </c>
      <c r="J109" t="s">
        <v>3</v>
      </c>
      <c r="K109" t="s">
        <v>305</v>
      </c>
      <c r="L109">
        <v>1191</v>
      </c>
      <c r="N109">
        <v>1013</v>
      </c>
      <c r="O109" t="s">
        <v>306</v>
      </c>
      <c r="P109" t="s">
        <v>306</v>
      </c>
      <c r="Q109">
        <v>1</v>
      </c>
      <c r="X109">
        <v>1.02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1</v>
      </c>
      <c r="AF109" t="s">
        <v>19</v>
      </c>
      <c r="AG109">
        <v>1.071</v>
      </c>
      <c r="AH109">
        <v>2</v>
      </c>
      <c r="AI109">
        <v>90973861</v>
      </c>
      <c r="AJ109">
        <v>115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ROW(Source!A68)</f>
        <v>68</v>
      </c>
      <c r="B110">
        <v>90973865</v>
      </c>
      <c r="C110">
        <v>90973860</v>
      </c>
      <c r="D110">
        <v>90760495</v>
      </c>
      <c r="E110">
        <v>1</v>
      </c>
      <c r="F110">
        <v>1</v>
      </c>
      <c r="G110">
        <v>16101771</v>
      </c>
      <c r="H110">
        <v>3</v>
      </c>
      <c r="I110" t="s">
        <v>310</v>
      </c>
      <c r="J110" t="s">
        <v>311</v>
      </c>
      <c r="K110" t="s">
        <v>312</v>
      </c>
      <c r="L110">
        <v>1346</v>
      </c>
      <c r="N110">
        <v>1009</v>
      </c>
      <c r="O110" t="s">
        <v>43</v>
      </c>
      <c r="P110" t="s">
        <v>43</v>
      </c>
      <c r="Q110">
        <v>1</v>
      </c>
      <c r="X110">
        <v>0.03</v>
      </c>
      <c r="Y110">
        <v>30.5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0.03</v>
      </c>
      <c r="AH110">
        <v>2</v>
      </c>
      <c r="AI110">
        <v>90973862</v>
      </c>
      <c r="AJ110">
        <v>116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ROW(Source!A70)</f>
        <v>70</v>
      </c>
      <c r="B111">
        <v>90973871</v>
      </c>
      <c r="C111">
        <v>90973867</v>
      </c>
      <c r="D111">
        <v>90756819</v>
      </c>
      <c r="E111">
        <v>16101771</v>
      </c>
      <c r="F111">
        <v>1</v>
      </c>
      <c r="G111">
        <v>16101771</v>
      </c>
      <c r="H111">
        <v>1</v>
      </c>
      <c r="I111" t="s">
        <v>304</v>
      </c>
      <c r="J111" t="s">
        <v>3</v>
      </c>
      <c r="K111" t="s">
        <v>305</v>
      </c>
      <c r="L111">
        <v>1191</v>
      </c>
      <c r="N111">
        <v>1013</v>
      </c>
      <c r="O111" t="s">
        <v>306</v>
      </c>
      <c r="P111" t="s">
        <v>306</v>
      </c>
      <c r="Q111">
        <v>1</v>
      </c>
      <c r="X111">
        <v>1.02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1</v>
      </c>
      <c r="AF111" t="s">
        <v>19</v>
      </c>
      <c r="AG111">
        <v>1.071</v>
      </c>
      <c r="AH111">
        <v>2</v>
      </c>
      <c r="AI111">
        <v>90973868</v>
      </c>
      <c r="AJ111">
        <v>118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ROW(Source!A70)</f>
        <v>70</v>
      </c>
      <c r="B112">
        <v>90973872</v>
      </c>
      <c r="C112">
        <v>90973867</v>
      </c>
      <c r="D112">
        <v>90760495</v>
      </c>
      <c r="E112">
        <v>1</v>
      </c>
      <c r="F112">
        <v>1</v>
      </c>
      <c r="G112">
        <v>16101771</v>
      </c>
      <c r="H112">
        <v>3</v>
      </c>
      <c r="I112" t="s">
        <v>310</v>
      </c>
      <c r="J112" t="s">
        <v>311</v>
      </c>
      <c r="K112" t="s">
        <v>312</v>
      </c>
      <c r="L112">
        <v>1346</v>
      </c>
      <c r="N112">
        <v>1009</v>
      </c>
      <c r="O112" t="s">
        <v>43</v>
      </c>
      <c r="P112" t="s">
        <v>43</v>
      </c>
      <c r="Q112">
        <v>1</v>
      </c>
      <c r="X112">
        <v>0.03</v>
      </c>
      <c r="Y112">
        <v>30.5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0.03</v>
      </c>
      <c r="AH112">
        <v>2</v>
      </c>
      <c r="AI112">
        <v>90973869</v>
      </c>
      <c r="AJ112">
        <v>119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ROW(Source!A72)</f>
        <v>72</v>
      </c>
      <c r="B113">
        <v>90973878</v>
      </c>
      <c r="C113">
        <v>90973874</v>
      </c>
      <c r="D113">
        <v>90756819</v>
      </c>
      <c r="E113">
        <v>16101771</v>
      </c>
      <c r="F113">
        <v>1</v>
      </c>
      <c r="G113">
        <v>16101771</v>
      </c>
      <c r="H113">
        <v>1</v>
      </c>
      <c r="I113" t="s">
        <v>304</v>
      </c>
      <c r="J113" t="s">
        <v>3</v>
      </c>
      <c r="K113" t="s">
        <v>305</v>
      </c>
      <c r="L113">
        <v>1191</v>
      </c>
      <c r="N113">
        <v>1013</v>
      </c>
      <c r="O113" t="s">
        <v>306</v>
      </c>
      <c r="P113" t="s">
        <v>306</v>
      </c>
      <c r="Q113">
        <v>1</v>
      </c>
      <c r="X113">
        <v>1.86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1</v>
      </c>
      <c r="AF113" t="s">
        <v>19</v>
      </c>
      <c r="AG113">
        <v>1.9530000000000001</v>
      </c>
      <c r="AH113">
        <v>2</v>
      </c>
      <c r="AI113">
        <v>90973875</v>
      </c>
      <c r="AJ113">
        <v>121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ROW(Source!A72)</f>
        <v>72</v>
      </c>
      <c r="B114">
        <v>90973879</v>
      </c>
      <c r="C114">
        <v>90973874</v>
      </c>
      <c r="D114">
        <v>90758471</v>
      </c>
      <c r="E114">
        <v>1</v>
      </c>
      <c r="F114">
        <v>1</v>
      </c>
      <c r="G114">
        <v>16101771</v>
      </c>
      <c r="H114">
        <v>2</v>
      </c>
      <c r="I114" t="s">
        <v>307</v>
      </c>
      <c r="J114" t="s">
        <v>308</v>
      </c>
      <c r="K114" t="s">
        <v>309</v>
      </c>
      <c r="L114">
        <v>1368</v>
      </c>
      <c r="N114">
        <v>1011</v>
      </c>
      <c r="O114" t="s">
        <v>197</v>
      </c>
      <c r="P114" t="s">
        <v>197</v>
      </c>
      <c r="Q114">
        <v>1</v>
      </c>
      <c r="X114">
        <v>0.17</v>
      </c>
      <c r="Y114">
        <v>0</v>
      </c>
      <c r="Z114">
        <v>21.28</v>
      </c>
      <c r="AA114">
        <v>0.32</v>
      </c>
      <c r="AB114">
        <v>0</v>
      </c>
      <c r="AC114">
        <v>0</v>
      </c>
      <c r="AD114">
        <v>1</v>
      </c>
      <c r="AE114">
        <v>0</v>
      </c>
      <c r="AF114" t="s">
        <v>19</v>
      </c>
      <c r="AG114">
        <v>0.17849999999999999</v>
      </c>
      <c r="AH114">
        <v>2</v>
      </c>
      <c r="AI114">
        <v>90973876</v>
      </c>
      <c r="AJ114">
        <v>122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ROW(Source!A72)</f>
        <v>72</v>
      </c>
      <c r="B115">
        <v>90973880</v>
      </c>
      <c r="C115">
        <v>90973874</v>
      </c>
      <c r="D115">
        <v>90760495</v>
      </c>
      <c r="E115">
        <v>1</v>
      </c>
      <c r="F115">
        <v>1</v>
      </c>
      <c r="G115">
        <v>16101771</v>
      </c>
      <c r="H115">
        <v>3</v>
      </c>
      <c r="I115" t="s">
        <v>310</v>
      </c>
      <c r="J115" t="s">
        <v>311</v>
      </c>
      <c r="K115" t="s">
        <v>312</v>
      </c>
      <c r="L115">
        <v>1346</v>
      </c>
      <c r="N115">
        <v>1009</v>
      </c>
      <c r="O115" t="s">
        <v>43</v>
      </c>
      <c r="P115" t="s">
        <v>43</v>
      </c>
      <c r="Q115">
        <v>1</v>
      </c>
      <c r="X115">
        <v>0.03</v>
      </c>
      <c r="Y115">
        <v>30.5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0.03</v>
      </c>
      <c r="AH115">
        <v>2</v>
      </c>
      <c r="AI115">
        <v>90973877</v>
      </c>
      <c r="AJ115">
        <v>123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ROW(Source!A73)</f>
        <v>73</v>
      </c>
      <c r="B116">
        <v>90973884</v>
      </c>
      <c r="C116">
        <v>90973881</v>
      </c>
      <c r="D116">
        <v>90756819</v>
      </c>
      <c r="E116">
        <v>16101771</v>
      </c>
      <c r="F116">
        <v>1</v>
      </c>
      <c r="G116">
        <v>16101771</v>
      </c>
      <c r="H116">
        <v>1</v>
      </c>
      <c r="I116" t="s">
        <v>304</v>
      </c>
      <c r="J116" t="s">
        <v>3</v>
      </c>
      <c r="K116" t="s">
        <v>305</v>
      </c>
      <c r="L116">
        <v>1191</v>
      </c>
      <c r="N116">
        <v>1013</v>
      </c>
      <c r="O116" t="s">
        <v>306</v>
      </c>
      <c r="P116" t="s">
        <v>306</v>
      </c>
      <c r="Q116">
        <v>1</v>
      </c>
      <c r="X116">
        <v>0.92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1</v>
      </c>
      <c r="AF116" t="s">
        <v>19</v>
      </c>
      <c r="AG116">
        <v>0.96599999999999997</v>
      </c>
      <c r="AH116">
        <v>2</v>
      </c>
      <c r="AI116">
        <v>90973882</v>
      </c>
      <c r="AJ116">
        <v>124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ROW(Source!A73)</f>
        <v>73</v>
      </c>
      <c r="B117">
        <v>90973885</v>
      </c>
      <c r="C117">
        <v>90973881</v>
      </c>
      <c r="D117">
        <v>90760495</v>
      </c>
      <c r="E117">
        <v>1</v>
      </c>
      <c r="F117">
        <v>1</v>
      </c>
      <c r="G117">
        <v>16101771</v>
      </c>
      <c r="H117">
        <v>3</v>
      </c>
      <c r="I117" t="s">
        <v>310</v>
      </c>
      <c r="J117" t="s">
        <v>311</v>
      </c>
      <c r="K117" t="s">
        <v>312</v>
      </c>
      <c r="L117">
        <v>1346</v>
      </c>
      <c r="N117">
        <v>1009</v>
      </c>
      <c r="O117" t="s">
        <v>43</v>
      </c>
      <c r="P117" t="s">
        <v>43</v>
      </c>
      <c r="Q117">
        <v>1</v>
      </c>
      <c r="X117">
        <v>0.02</v>
      </c>
      <c r="Y117">
        <v>30.5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0.02</v>
      </c>
      <c r="AH117">
        <v>2</v>
      </c>
      <c r="AI117">
        <v>90973883</v>
      </c>
      <c r="AJ117">
        <v>125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ROW(Source!A74)</f>
        <v>74</v>
      </c>
      <c r="B118">
        <v>90973891</v>
      </c>
      <c r="C118">
        <v>90973886</v>
      </c>
      <c r="D118">
        <v>90756819</v>
      </c>
      <c r="E118">
        <v>16101771</v>
      </c>
      <c r="F118">
        <v>1</v>
      </c>
      <c r="G118">
        <v>16101771</v>
      </c>
      <c r="H118">
        <v>1</v>
      </c>
      <c r="I118" t="s">
        <v>304</v>
      </c>
      <c r="J118" t="s">
        <v>3</v>
      </c>
      <c r="K118" t="s">
        <v>305</v>
      </c>
      <c r="L118">
        <v>1191</v>
      </c>
      <c r="N118">
        <v>1013</v>
      </c>
      <c r="O118" t="s">
        <v>306</v>
      </c>
      <c r="P118" t="s">
        <v>306</v>
      </c>
      <c r="Q118">
        <v>1</v>
      </c>
      <c r="X118">
        <v>1.86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1</v>
      </c>
      <c r="AF118" t="s">
        <v>19</v>
      </c>
      <c r="AG118">
        <v>1.9530000000000001</v>
      </c>
      <c r="AH118">
        <v>2</v>
      </c>
      <c r="AI118">
        <v>90973887</v>
      </c>
      <c r="AJ118">
        <v>126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ROW(Source!A74)</f>
        <v>74</v>
      </c>
      <c r="B119">
        <v>90973892</v>
      </c>
      <c r="C119">
        <v>90973886</v>
      </c>
      <c r="D119">
        <v>90758471</v>
      </c>
      <c r="E119">
        <v>1</v>
      </c>
      <c r="F119">
        <v>1</v>
      </c>
      <c r="G119">
        <v>16101771</v>
      </c>
      <c r="H119">
        <v>2</v>
      </c>
      <c r="I119" t="s">
        <v>307</v>
      </c>
      <c r="J119" t="s">
        <v>308</v>
      </c>
      <c r="K119" t="s">
        <v>309</v>
      </c>
      <c r="L119">
        <v>1368</v>
      </c>
      <c r="N119">
        <v>1011</v>
      </c>
      <c r="O119" t="s">
        <v>197</v>
      </c>
      <c r="P119" t="s">
        <v>197</v>
      </c>
      <c r="Q119">
        <v>1</v>
      </c>
      <c r="X119">
        <v>0.17</v>
      </c>
      <c r="Y119">
        <v>0</v>
      </c>
      <c r="Z119">
        <v>21.28</v>
      </c>
      <c r="AA119">
        <v>0.32</v>
      </c>
      <c r="AB119">
        <v>0</v>
      </c>
      <c r="AC119">
        <v>0</v>
      </c>
      <c r="AD119">
        <v>1</v>
      </c>
      <c r="AE119">
        <v>0</v>
      </c>
      <c r="AF119" t="s">
        <v>19</v>
      </c>
      <c r="AG119">
        <v>0.17849999999999999</v>
      </c>
      <c r="AH119">
        <v>2</v>
      </c>
      <c r="AI119">
        <v>90973888</v>
      </c>
      <c r="AJ119">
        <v>127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ROW(Source!A74)</f>
        <v>74</v>
      </c>
      <c r="B120">
        <v>90973893</v>
      </c>
      <c r="C120">
        <v>90973886</v>
      </c>
      <c r="D120">
        <v>90760495</v>
      </c>
      <c r="E120">
        <v>1</v>
      </c>
      <c r="F120">
        <v>1</v>
      </c>
      <c r="G120">
        <v>16101771</v>
      </c>
      <c r="H120">
        <v>3</v>
      </c>
      <c r="I120" t="s">
        <v>310</v>
      </c>
      <c r="J120" t="s">
        <v>311</v>
      </c>
      <c r="K120" t="s">
        <v>312</v>
      </c>
      <c r="L120">
        <v>1346</v>
      </c>
      <c r="N120">
        <v>1009</v>
      </c>
      <c r="O120" t="s">
        <v>43</v>
      </c>
      <c r="P120" t="s">
        <v>43</v>
      </c>
      <c r="Q120">
        <v>1</v>
      </c>
      <c r="X120">
        <v>0.03</v>
      </c>
      <c r="Y120">
        <v>30.5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0.03</v>
      </c>
      <c r="AH120">
        <v>2</v>
      </c>
      <c r="AI120">
        <v>90973889</v>
      </c>
      <c r="AJ120">
        <v>128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ROW(Source!A76)</f>
        <v>76</v>
      </c>
      <c r="B121">
        <v>90973898</v>
      </c>
      <c r="C121">
        <v>90973895</v>
      </c>
      <c r="D121">
        <v>90756819</v>
      </c>
      <c r="E121">
        <v>16101771</v>
      </c>
      <c r="F121">
        <v>1</v>
      </c>
      <c r="G121">
        <v>16101771</v>
      </c>
      <c r="H121">
        <v>1</v>
      </c>
      <c r="I121" t="s">
        <v>304</v>
      </c>
      <c r="J121" t="s">
        <v>3</v>
      </c>
      <c r="K121" t="s">
        <v>305</v>
      </c>
      <c r="L121">
        <v>1191</v>
      </c>
      <c r="N121">
        <v>1013</v>
      </c>
      <c r="O121" t="s">
        <v>306</v>
      </c>
      <c r="P121" t="s">
        <v>306</v>
      </c>
      <c r="Q121">
        <v>1</v>
      </c>
      <c r="X121">
        <v>0.92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1</v>
      </c>
      <c r="AF121" t="s">
        <v>19</v>
      </c>
      <c r="AG121">
        <v>0.96599999999999997</v>
      </c>
      <c r="AH121">
        <v>2</v>
      </c>
      <c r="AI121">
        <v>90973896</v>
      </c>
      <c r="AJ121">
        <v>130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ROW(Source!A76)</f>
        <v>76</v>
      </c>
      <c r="B122">
        <v>90973899</v>
      </c>
      <c r="C122">
        <v>90973895</v>
      </c>
      <c r="D122">
        <v>90760495</v>
      </c>
      <c r="E122">
        <v>1</v>
      </c>
      <c r="F122">
        <v>1</v>
      </c>
      <c r="G122">
        <v>16101771</v>
      </c>
      <c r="H122">
        <v>3</v>
      </c>
      <c r="I122" t="s">
        <v>310</v>
      </c>
      <c r="J122" t="s">
        <v>311</v>
      </c>
      <c r="K122" t="s">
        <v>312</v>
      </c>
      <c r="L122">
        <v>1346</v>
      </c>
      <c r="N122">
        <v>1009</v>
      </c>
      <c r="O122" t="s">
        <v>43</v>
      </c>
      <c r="P122" t="s">
        <v>43</v>
      </c>
      <c r="Q122">
        <v>1</v>
      </c>
      <c r="X122">
        <v>0.02</v>
      </c>
      <c r="Y122">
        <v>30.5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0.02</v>
      </c>
      <c r="AH122">
        <v>2</v>
      </c>
      <c r="AI122">
        <v>90973897</v>
      </c>
      <c r="AJ122">
        <v>131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ROW(Source!A77)</f>
        <v>77</v>
      </c>
      <c r="B123">
        <v>90973904</v>
      </c>
      <c r="C123">
        <v>90973900</v>
      </c>
      <c r="D123">
        <v>90756819</v>
      </c>
      <c r="E123">
        <v>16101771</v>
      </c>
      <c r="F123">
        <v>1</v>
      </c>
      <c r="G123">
        <v>16101771</v>
      </c>
      <c r="H123">
        <v>1</v>
      </c>
      <c r="I123" t="s">
        <v>304</v>
      </c>
      <c r="J123" t="s">
        <v>3</v>
      </c>
      <c r="K123" t="s">
        <v>305</v>
      </c>
      <c r="L123">
        <v>1191</v>
      </c>
      <c r="N123">
        <v>1013</v>
      </c>
      <c r="O123" t="s">
        <v>306</v>
      </c>
      <c r="P123" t="s">
        <v>306</v>
      </c>
      <c r="Q123">
        <v>1</v>
      </c>
      <c r="X123">
        <v>1.86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1</v>
      </c>
      <c r="AF123" t="s">
        <v>19</v>
      </c>
      <c r="AG123">
        <v>1.9530000000000001</v>
      </c>
      <c r="AH123">
        <v>2</v>
      </c>
      <c r="AI123">
        <v>90973901</v>
      </c>
      <c r="AJ123">
        <v>132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ROW(Source!A77)</f>
        <v>77</v>
      </c>
      <c r="B124">
        <v>90973905</v>
      </c>
      <c r="C124">
        <v>90973900</v>
      </c>
      <c r="D124">
        <v>90758471</v>
      </c>
      <c r="E124">
        <v>1</v>
      </c>
      <c r="F124">
        <v>1</v>
      </c>
      <c r="G124">
        <v>16101771</v>
      </c>
      <c r="H124">
        <v>2</v>
      </c>
      <c r="I124" t="s">
        <v>307</v>
      </c>
      <c r="J124" t="s">
        <v>308</v>
      </c>
      <c r="K124" t="s">
        <v>309</v>
      </c>
      <c r="L124">
        <v>1368</v>
      </c>
      <c r="N124">
        <v>1011</v>
      </c>
      <c r="O124" t="s">
        <v>197</v>
      </c>
      <c r="P124" t="s">
        <v>197</v>
      </c>
      <c r="Q124">
        <v>1</v>
      </c>
      <c r="X124">
        <v>0.17</v>
      </c>
      <c r="Y124">
        <v>0</v>
      </c>
      <c r="Z124">
        <v>21.28</v>
      </c>
      <c r="AA124">
        <v>0.32</v>
      </c>
      <c r="AB124">
        <v>0</v>
      </c>
      <c r="AC124">
        <v>0</v>
      </c>
      <c r="AD124">
        <v>1</v>
      </c>
      <c r="AE124">
        <v>0</v>
      </c>
      <c r="AF124" t="s">
        <v>19</v>
      </c>
      <c r="AG124">
        <v>0.17849999999999999</v>
      </c>
      <c r="AH124">
        <v>2</v>
      </c>
      <c r="AI124">
        <v>90973902</v>
      </c>
      <c r="AJ124">
        <v>133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ROW(Source!A77)</f>
        <v>77</v>
      </c>
      <c r="B125">
        <v>90973906</v>
      </c>
      <c r="C125">
        <v>90973900</v>
      </c>
      <c r="D125">
        <v>90760495</v>
      </c>
      <c r="E125">
        <v>1</v>
      </c>
      <c r="F125">
        <v>1</v>
      </c>
      <c r="G125">
        <v>16101771</v>
      </c>
      <c r="H125">
        <v>3</v>
      </c>
      <c r="I125" t="s">
        <v>310</v>
      </c>
      <c r="J125" t="s">
        <v>311</v>
      </c>
      <c r="K125" t="s">
        <v>312</v>
      </c>
      <c r="L125">
        <v>1346</v>
      </c>
      <c r="N125">
        <v>1009</v>
      </c>
      <c r="O125" t="s">
        <v>43</v>
      </c>
      <c r="P125" t="s">
        <v>43</v>
      </c>
      <c r="Q125">
        <v>1</v>
      </c>
      <c r="X125">
        <v>0.03</v>
      </c>
      <c r="Y125">
        <v>30.5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0.03</v>
      </c>
      <c r="AH125">
        <v>2</v>
      </c>
      <c r="AI125">
        <v>90973903</v>
      </c>
      <c r="AJ125">
        <v>134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ROW(Source!A78)</f>
        <v>78</v>
      </c>
      <c r="B126">
        <v>90973910</v>
      </c>
      <c r="C126">
        <v>90973907</v>
      </c>
      <c r="D126">
        <v>90756819</v>
      </c>
      <c r="E126">
        <v>16101771</v>
      </c>
      <c r="F126">
        <v>1</v>
      </c>
      <c r="G126">
        <v>16101771</v>
      </c>
      <c r="H126">
        <v>1</v>
      </c>
      <c r="I126" t="s">
        <v>304</v>
      </c>
      <c r="J126" t="s">
        <v>3</v>
      </c>
      <c r="K126" t="s">
        <v>305</v>
      </c>
      <c r="L126">
        <v>1191</v>
      </c>
      <c r="N126">
        <v>1013</v>
      </c>
      <c r="O126" t="s">
        <v>306</v>
      </c>
      <c r="P126" t="s">
        <v>306</v>
      </c>
      <c r="Q126">
        <v>1</v>
      </c>
      <c r="X126">
        <v>0.92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1</v>
      </c>
      <c r="AF126" t="s">
        <v>19</v>
      </c>
      <c r="AG126">
        <v>0.96599999999999997</v>
      </c>
      <c r="AH126">
        <v>2</v>
      </c>
      <c r="AI126">
        <v>90973908</v>
      </c>
      <c r="AJ126">
        <v>135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ROW(Source!A78)</f>
        <v>78</v>
      </c>
      <c r="B127">
        <v>90973911</v>
      </c>
      <c r="C127">
        <v>90973907</v>
      </c>
      <c r="D127">
        <v>90760495</v>
      </c>
      <c r="E127">
        <v>1</v>
      </c>
      <c r="F127">
        <v>1</v>
      </c>
      <c r="G127">
        <v>16101771</v>
      </c>
      <c r="H127">
        <v>3</v>
      </c>
      <c r="I127" t="s">
        <v>310</v>
      </c>
      <c r="J127" t="s">
        <v>311</v>
      </c>
      <c r="K127" t="s">
        <v>312</v>
      </c>
      <c r="L127">
        <v>1346</v>
      </c>
      <c r="N127">
        <v>1009</v>
      </c>
      <c r="O127" t="s">
        <v>43</v>
      </c>
      <c r="P127" t="s">
        <v>43</v>
      </c>
      <c r="Q127">
        <v>1</v>
      </c>
      <c r="X127">
        <v>0.02</v>
      </c>
      <c r="Y127">
        <v>30.5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0.02</v>
      </c>
      <c r="AH127">
        <v>2</v>
      </c>
      <c r="AI127">
        <v>90973909</v>
      </c>
      <c r="AJ127">
        <v>136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ROW(Source!A79)</f>
        <v>79</v>
      </c>
      <c r="B128">
        <v>90973916</v>
      </c>
      <c r="C128">
        <v>90973912</v>
      </c>
      <c r="D128">
        <v>90756819</v>
      </c>
      <c r="E128">
        <v>16101771</v>
      </c>
      <c r="F128">
        <v>1</v>
      </c>
      <c r="G128">
        <v>16101771</v>
      </c>
      <c r="H128">
        <v>1</v>
      </c>
      <c r="I128" t="s">
        <v>304</v>
      </c>
      <c r="J128" t="s">
        <v>3</v>
      </c>
      <c r="K128" t="s">
        <v>305</v>
      </c>
      <c r="L128">
        <v>1191</v>
      </c>
      <c r="N128">
        <v>1013</v>
      </c>
      <c r="O128" t="s">
        <v>306</v>
      </c>
      <c r="P128" t="s">
        <v>306</v>
      </c>
      <c r="Q128">
        <v>1</v>
      </c>
      <c r="X128">
        <v>1.86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1</v>
      </c>
      <c r="AF128" t="s">
        <v>19</v>
      </c>
      <c r="AG128">
        <v>1.9530000000000001</v>
      </c>
      <c r="AH128">
        <v>2</v>
      </c>
      <c r="AI128">
        <v>90973913</v>
      </c>
      <c r="AJ128">
        <v>137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ROW(Source!A79)</f>
        <v>79</v>
      </c>
      <c r="B129">
        <v>90973917</v>
      </c>
      <c r="C129">
        <v>90973912</v>
      </c>
      <c r="D129">
        <v>90758471</v>
      </c>
      <c r="E129">
        <v>1</v>
      </c>
      <c r="F129">
        <v>1</v>
      </c>
      <c r="G129">
        <v>16101771</v>
      </c>
      <c r="H129">
        <v>2</v>
      </c>
      <c r="I129" t="s">
        <v>307</v>
      </c>
      <c r="J129" t="s">
        <v>308</v>
      </c>
      <c r="K129" t="s">
        <v>309</v>
      </c>
      <c r="L129">
        <v>1368</v>
      </c>
      <c r="N129">
        <v>1011</v>
      </c>
      <c r="O129" t="s">
        <v>197</v>
      </c>
      <c r="P129" t="s">
        <v>197</v>
      </c>
      <c r="Q129">
        <v>1</v>
      </c>
      <c r="X129">
        <v>0.17</v>
      </c>
      <c r="Y129">
        <v>0</v>
      </c>
      <c r="Z129">
        <v>21.28</v>
      </c>
      <c r="AA129">
        <v>0.32</v>
      </c>
      <c r="AB129">
        <v>0</v>
      </c>
      <c r="AC129">
        <v>0</v>
      </c>
      <c r="AD129">
        <v>1</v>
      </c>
      <c r="AE129">
        <v>0</v>
      </c>
      <c r="AF129" t="s">
        <v>19</v>
      </c>
      <c r="AG129">
        <v>0.17849999999999999</v>
      </c>
      <c r="AH129">
        <v>2</v>
      </c>
      <c r="AI129">
        <v>90973914</v>
      </c>
      <c r="AJ129">
        <v>138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ROW(Source!A79)</f>
        <v>79</v>
      </c>
      <c r="B130">
        <v>90973918</v>
      </c>
      <c r="C130">
        <v>90973912</v>
      </c>
      <c r="D130">
        <v>90760495</v>
      </c>
      <c r="E130">
        <v>1</v>
      </c>
      <c r="F130">
        <v>1</v>
      </c>
      <c r="G130">
        <v>16101771</v>
      </c>
      <c r="H130">
        <v>3</v>
      </c>
      <c r="I130" t="s">
        <v>310</v>
      </c>
      <c r="J130" t="s">
        <v>311</v>
      </c>
      <c r="K130" t="s">
        <v>312</v>
      </c>
      <c r="L130">
        <v>1346</v>
      </c>
      <c r="N130">
        <v>1009</v>
      </c>
      <c r="O130" t="s">
        <v>43</v>
      </c>
      <c r="P130" t="s">
        <v>43</v>
      </c>
      <c r="Q130">
        <v>1</v>
      </c>
      <c r="X130">
        <v>0.03</v>
      </c>
      <c r="Y130">
        <v>30.5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0.03</v>
      </c>
      <c r="AH130">
        <v>2</v>
      </c>
      <c r="AI130">
        <v>90973915</v>
      </c>
      <c r="AJ130">
        <v>139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ROW(Source!A80)</f>
        <v>80</v>
      </c>
      <c r="B131">
        <v>90973922</v>
      </c>
      <c r="C131">
        <v>90973919</v>
      </c>
      <c r="D131">
        <v>90756819</v>
      </c>
      <c r="E131">
        <v>16101771</v>
      </c>
      <c r="F131">
        <v>1</v>
      </c>
      <c r="G131">
        <v>16101771</v>
      </c>
      <c r="H131">
        <v>1</v>
      </c>
      <c r="I131" t="s">
        <v>304</v>
      </c>
      <c r="J131" t="s">
        <v>3</v>
      </c>
      <c r="K131" t="s">
        <v>305</v>
      </c>
      <c r="L131">
        <v>1191</v>
      </c>
      <c r="N131">
        <v>1013</v>
      </c>
      <c r="O131" t="s">
        <v>306</v>
      </c>
      <c r="P131" t="s">
        <v>306</v>
      </c>
      <c r="Q131">
        <v>1</v>
      </c>
      <c r="X131">
        <v>0.92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1</v>
      </c>
      <c r="AF131" t="s">
        <v>19</v>
      </c>
      <c r="AG131">
        <v>0.96599999999999997</v>
      </c>
      <c r="AH131">
        <v>2</v>
      </c>
      <c r="AI131">
        <v>90973920</v>
      </c>
      <c r="AJ131">
        <v>140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ROW(Source!A80)</f>
        <v>80</v>
      </c>
      <c r="B132">
        <v>90973923</v>
      </c>
      <c r="C132">
        <v>90973919</v>
      </c>
      <c r="D132">
        <v>90760495</v>
      </c>
      <c r="E132">
        <v>1</v>
      </c>
      <c r="F132">
        <v>1</v>
      </c>
      <c r="G132">
        <v>16101771</v>
      </c>
      <c r="H132">
        <v>3</v>
      </c>
      <c r="I132" t="s">
        <v>310</v>
      </c>
      <c r="J132" t="s">
        <v>311</v>
      </c>
      <c r="K132" t="s">
        <v>312</v>
      </c>
      <c r="L132">
        <v>1346</v>
      </c>
      <c r="N132">
        <v>1009</v>
      </c>
      <c r="O132" t="s">
        <v>43</v>
      </c>
      <c r="P132" t="s">
        <v>43</v>
      </c>
      <c r="Q132">
        <v>1</v>
      </c>
      <c r="X132">
        <v>0.02</v>
      </c>
      <c r="Y132">
        <v>30.5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0.02</v>
      </c>
      <c r="AH132">
        <v>2</v>
      </c>
      <c r="AI132">
        <v>90973921</v>
      </c>
      <c r="AJ132">
        <v>141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ROW(Source!A81)</f>
        <v>81</v>
      </c>
      <c r="B133">
        <v>90973935</v>
      </c>
      <c r="C133">
        <v>90973924</v>
      </c>
      <c r="D133">
        <v>90756819</v>
      </c>
      <c r="E133">
        <v>16101771</v>
      </c>
      <c r="F133">
        <v>1</v>
      </c>
      <c r="G133">
        <v>16101771</v>
      </c>
      <c r="H133">
        <v>1</v>
      </c>
      <c r="I133" t="s">
        <v>304</v>
      </c>
      <c r="J133" t="s">
        <v>3</v>
      </c>
      <c r="K133" t="s">
        <v>305</v>
      </c>
      <c r="L133">
        <v>1191</v>
      </c>
      <c r="N133">
        <v>1013</v>
      </c>
      <c r="O133" t="s">
        <v>306</v>
      </c>
      <c r="P133" t="s">
        <v>306</v>
      </c>
      <c r="Q133">
        <v>1</v>
      </c>
      <c r="X133">
        <v>37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1</v>
      </c>
      <c r="AF133" t="s">
        <v>19</v>
      </c>
      <c r="AG133">
        <v>38.85</v>
      </c>
      <c r="AH133">
        <v>2</v>
      </c>
      <c r="AI133">
        <v>90973925</v>
      </c>
      <c r="AJ133">
        <v>142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ROW(Source!A81)</f>
        <v>81</v>
      </c>
      <c r="B134">
        <v>90973936</v>
      </c>
      <c r="C134">
        <v>90973924</v>
      </c>
      <c r="D134">
        <v>90759750</v>
      </c>
      <c r="E134">
        <v>1</v>
      </c>
      <c r="F134">
        <v>1</v>
      </c>
      <c r="G134">
        <v>16101771</v>
      </c>
      <c r="H134">
        <v>3</v>
      </c>
      <c r="I134" t="s">
        <v>313</v>
      </c>
      <c r="J134" t="s">
        <v>314</v>
      </c>
      <c r="K134" t="s">
        <v>315</v>
      </c>
      <c r="L134">
        <v>1348</v>
      </c>
      <c r="N134">
        <v>1009</v>
      </c>
      <c r="O134" t="s">
        <v>158</v>
      </c>
      <c r="P134" t="s">
        <v>158</v>
      </c>
      <c r="Q134">
        <v>1000</v>
      </c>
      <c r="X134">
        <v>5.9999999999999995E-4</v>
      </c>
      <c r="Y134">
        <v>153824.85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5.9999999999999995E-4</v>
      </c>
      <c r="AH134">
        <v>2</v>
      </c>
      <c r="AI134">
        <v>90973926</v>
      </c>
      <c r="AJ134">
        <v>143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ROW(Source!A81)</f>
        <v>81</v>
      </c>
      <c r="B135">
        <v>90973937</v>
      </c>
      <c r="C135">
        <v>90973924</v>
      </c>
      <c r="D135">
        <v>90760584</v>
      </c>
      <c r="E135">
        <v>1</v>
      </c>
      <c r="F135">
        <v>1</v>
      </c>
      <c r="G135">
        <v>16101771</v>
      </c>
      <c r="H135">
        <v>3</v>
      </c>
      <c r="I135" t="s">
        <v>316</v>
      </c>
      <c r="J135" t="s">
        <v>317</v>
      </c>
      <c r="K135" t="s">
        <v>318</v>
      </c>
      <c r="L135">
        <v>1348</v>
      </c>
      <c r="N135">
        <v>1009</v>
      </c>
      <c r="O135" t="s">
        <v>158</v>
      </c>
      <c r="P135" t="s">
        <v>158</v>
      </c>
      <c r="Q135">
        <v>1000</v>
      </c>
      <c r="X135">
        <v>4.0000000000000002E-4</v>
      </c>
      <c r="Y135">
        <v>213306.14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4.0000000000000002E-4</v>
      </c>
      <c r="AH135">
        <v>2</v>
      </c>
      <c r="AI135">
        <v>90973927</v>
      </c>
      <c r="AJ135">
        <v>144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ROW(Source!A81)</f>
        <v>81</v>
      </c>
      <c r="B136">
        <v>90973938</v>
      </c>
      <c r="C136">
        <v>90973924</v>
      </c>
      <c r="D136">
        <v>90758951</v>
      </c>
      <c r="E136">
        <v>1</v>
      </c>
      <c r="F136">
        <v>1</v>
      </c>
      <c r="G136">
        <v>16101771</v>
      </c>
      <c r="H136">
        <v>3</v>
      </c>
      <c r="I136" t="s">
        <v>319</v>
      </c>
      <c r="J136" t="s">
        <v>320</v>
      </c>
      <c r="K136" t="s">
        <v>321</v>
      </c>
      <c r="L136">
        <v>1339</v>
      </c>
      <c r="N136">
        <v>1007</v>
      </c>
      <c r="O136" t="s">
        <v>27</v>
      </c>
      <c r="P136" t="s">
        <v>27</v>
      </c>
      <c r="Q136">
        <v>1</v>
      </c>
      <c r="X136">
        <v>2</v>
      </c>
      <c r="Y136">
        <v>102.81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2</v>
      </c>
      <c r="AH136">
        <v>2</v>
      </c>
      <c r="AI136">
        <v>90973928</v>
      </c>
      <c r="AJ136">
        <v>145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ROW(Source!A81)</f>
        <v>81</v>
      </c>
      <c r="B137">
        <v>90973939</v>
      </c>
      <c r="C137">
        <v>90973924</v>
      </c>
      <c r="D137">
        <v>90758943</v>
      </c>
      <c r="E137">
        <v>1</v>
      </c>
      <c r="F137">
        <v>1</v>
      </c>
      <c r="G137">
        <v>16101771</v>
      </c>
      <c r="H137">
        <v>3</v>
      </c>
      <c r="I137" t="s">
        <v>322</v>
      </c>
      <c r="J137" t="s">
        <v>323</v>
      </c>
      <c r="K137" t="s">
        <v>324</v>
      </c>
      <c r="L137">
        <v>1339</v>
      </c>
      <c r="N137">
        <v>1007</v>
      </c>
      <c r="O137" t="s">
        <v>27</v>
      </c>
      <c r="P137" t="s">
        <v>27</v>
      </c>
      <c r="Q137">
        <v>1</v>
      </c>
      <c r="X137">
        <v>1</v>
      </c>
      <c r="Y137">
        <v>804.29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1</v>
      </c>
      <c r="AH137">
        <v>2</v>
      </c>
      <c r="AI137">
        <v>90973929</v>
      </c>
      <c r="AJ137">
        <v>146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ROW(Source!A81)</f>
        <v>81</v>
      </c>
      <c r="B138">
        <v>90973940</v>
      </c>
      <c r="C138">
        <v>90973924</v>
      </c>
      <c r="D138">
        <v>90759133</v>
      </c>
      <c r="E138">
        <v>1</v>
      </c>
      <c r="F138">
        <v>1</v>
      </c>
      <c r="G138">
        <v>16101771</v>
      </c>
      <c r="H138">
        <v>3</v>
      </c>
      <c r="I138" t="s">
        <v>325</v>
      </c>
      <c r="J138" t="s">
        <v>326</v>
      </c>
      <c r="K138" t="s">
        <v>327</v>
      </c>
      <c r="L138">
        <v>1348</v>
      </c>
      <c r="N138">
        <v>1009</v>
      </c>
      <c r="O138" t="s">
        <v>158</v>
      </c>
      <c r="P138" t="s">
        <v>158</v>
      </c>
      <c r="Q138">
        <v>1000</v>
      </c>
      <c r="X138">
        <v>1.4400000000000001E-3</v>
      </c>
      <c r="Y138">
        <v>87055.15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1.4400000000000001E-3</v>
      </c>
      <c r="AH138">
        <v>2</v>
      </c>
      <c r="AI138">
        <v>90973930</v>
      </c>
      <c r="AJ138">
        <v>147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ROW(Source!A81)</f>
        <v>81</v>
      </c>
      <c r="B139">
        <v>90973941</v>
      </c>
      <c r="C139">
        <v>90973924</v>
      </c>
      <c r="D139">
        <v>90756832</v>
      </c>
      <c r="E139">
        <v>16101771</v>
      </c>
      <c r="F139">
        <v>1</v>
      </c>
      <c r="G139">
        <v>16101771</v>
      </c>
      <c r="H139">
        <v>3</v>
      </c>
      <c r="I139" t="s">
        <v>328</v>
      </c>
      <c r="J139" t="s">
        <v>3</v>
      </c>
      <c r="K139" t="s">
        <v>329</v>
      </c>
      <c r="L139">
        <v>1348</v>
      </c>
      <c r="N139">
        <v>1009</v>
      </c>
      <c r="O139" t="s">
        <v>158</v>
      </c>
      <c r="P139" t="s">
        <v>158</v>
      </c>
      <c r="Q139">
        <v>1000</v>
      </c>
      <c r="X139">
        <v>1.6000000000000001E-4</v>
      </c>
      <c r="Y139">
        <v>96930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1.6000000000000001E-4</v>
      </c>
      <c r="AH139">
        <v>2</v>
      </c>
      <c r="AI139">
        <v>90973931</v>
      </c>
      <c r="AJ139">
        <v>148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ROW(Source!A81)</f>
        <v>81</v>
      </c>
      <c r="B140">
        <v>90973942</v>
      </c>
      <c r="C140">
        <v>90973924</v>
      </c>
      <c r="D140">
        <v>90769402</v>
      </c>
      <c r="E140">
        <v>1</v>
      </c>
      <c r="F140">
        <v>1</v>
      </c>
      <c r="G140">
        <v>16101771</v>
      </c>
      <c r="H140">
        <v>3</v>
      </c>
      <c r="I140" t="s">
        <v>330</v>
      </c>
      <c r="J140" t="s">
        <v>331</v>
      </c>
      <c r="K140" t="s">
        <v>332</v>
      </c>
      <c r="L140">
        <v>1354</v>
      </c>
      <c r="N140">
        <v>1010</v>
      </c>
      <c r="O140" t="s">
        <v>48</v>
      </c>
      <c r="P140" t="s">
        <v>48</v>
      </c>
      <c r="Q140">
        <v>1</v>
      </c>
      <c r="X140">
        <v>1</v>
      </c>
      <c r="Y140">
        <v>1529.15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</v>
      </c>
      <c r="AH140">
        <v>2</v>
      </c>
      <c r="AI140">
        <v>90973932</v>
      </c>
      <c r="AJ140">
        <v>149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ROW(Source!A81)</f>
        <v>81</v>
      </c>
      <c r="B141">
        <v>90973943</v>
      </c>
      <c r="C141">
        <v>90973924</v>
      </c>
      <c r="D141">
        <v>90769403</v>
      </c>
      <c r="E141">
        <v>1</v>
      </c>
      <c r="F141">
        <v>1</v>
      </c>
      <c r="G141">
        <v>16101771</v>
      </c>
      <c r="H141">
        <v>3</v>
      </c>
      <c r="I141" t="s">
        <v>333</v>
      </c>
      <c r="J141" t="s">
        <v>334</v>
      </c>
      <c r="K141" t="s">
        <v>335</v>
      </c>
      <c r="L141">
        <v>1354</v>
      </c>
      <c r="N141">
        <v>1010</v>
      </c>
      <c r="O141" t="s">
        <v>48</v>
      </c>
      <c r="P141" t="s">
        <v>48</v>
      </c>
      <c r="Q141">
        <v>1</v>
      </c>
      <c r="X141">
        <v>6</v>
      </c>
      <c r="Y141">
        <v>716.02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6</v>
      </c>
      <c r="AH141">
        <v>2</v>
      </c>
      <c r="AI141">
        <v>90973933</v>
      </c>
      <c r="AJ141">
        <v>150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ROW(Source!A83)</f>
        <v>83</v>
      </c>
      <c r="B142">
        <v>90973950</v>
      </c>
      <c r="C142">
        <v>90973945</v>
      </c>
      <c r="D142">
        <v>90756819</v>
      </c>
      <c r="E142">
        <v>16101771</v>
      </c>
      <c r="F142">
        <v>1</v>
      </c>
      <c r="G142">
        <v>16101771</v>
      </c>
      <c r="H142">
        <v>1</v>
      </c>
      <c r="I142" t="s">
        <v>304</v>
      </c>
      <c r="J142" t="s">
        <v>3</v>
      </c>
      <c r="K142" t="s">
        <v>305</v>
      </c>
      <c r="L142">
        <v>1191</v>
      </c>
      <c r="N142">
        <v>1013</v>
      </c>
      <c r="O142" t="s">
        <v>306</v>
      </c>
      <c r="P142" t="s">
        <v>306</v>
      </c>
      <c r="Q142">
        <v>1</v>
      </c>
      <c r="X142">
        <v>1.86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1</v>
      </c>
      <c r="AF142" t="s">
        <v>19</v>
      </c>
      <c r="AG142">
        <v>1.9530000000000001</v>
      </c>
      <c r="AH142">
        <v>2</v>
      </c>
      <c r="AI142">
        <v>90973946</v>
      </c>
      <c r="AJ142">
        <v>152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ROW(Source!A83)</f>
        <v>83</v>
      </c>
      <c r="B143">
        <v>90973951</v>
      </c>
      <c r="C143">
        <v>90973945</v>
      </c>
      <c r="D143">
        <v>90758471</v>
      </c>
      <c r="E143">
        <v>1</v>
      </c>
      <c r="F143">
        <v>1</v>
      </c>
      <c r="G143">
        <v>16101771</v>
      </c>
      <c r="H143">
        <v>2</v>
      </c>
      <c r="I143" t="s">
        <v>307</v>
      </c>
      <c r="J143" t="s">
        <v>308</v>
      </c>
      <c r="K143" t="s">
        <v>309</v>
      </c>
      <c r="L143">
        <v>1368</v>
      </c>
      <c r="N143">
        <v>1011</v>
      </c>
      <c r="O143" t="s">
        <v>197</v>
      </c>
      <c r="P143" t="s">
        <v>197</v>
      </c>
      <c r="Q143">
        <v>1</v>
      </c>
      <c r="X143">
        <v>0.17</v>
      </c>
      <c r="Y143">
        <v>0</v>
      </c>
      <c r="Z143">
        <v>21.28</v>
      </c>
      <c r="AA143">
        <v>0.32</v>
      </c>
      <c r="AB143">
        <v>0</v>
      </c>
      <c r="AC143">
        <v>0</v>
      </c>
      <c r="AD143">
        <v>1</v>
      </c>
      <c r="AE143">
        <v>0</v>
      </c>
      <c r="AF143" t="s">
        <v>19</v>
      </c>
      <c r="AG143">
        <v>0.17849999999999999</v>
      </c>
      <c r="AH143">
        <v>2</v>
      </c>
      <c r="AI143">
        <v>90973947</v>
      </c>
      <c r="AJ143">
        <v>153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ROW(Source!A83)</f>
        <v>83</v>
      </c>
      <c r="B144">
        <v>90973952</v>
      </c>
      <c r="C144">
        <v>90973945</v>
      </c>
      <c r="D144">
        <v>90760495</v>
      </c>
      <c r="E144">
        <v>1</v>
      </c>
      <c r="F144">
        <v>1</v>
      </c>
      <c r="G144">
        <v>16101771</v>
      </c>
      <c r="H144">
        <v>3</v>
      </c>
      <c r="I144" t="s">
        <v>310</v>
      </c>
      <c r="J144" t="s">
        <v>311</v>
      </c>
      <c r="K144" t="s">
        <v>312</v>
      </c>
      <c r="L144">
        <v>1346</v>
      </c>
      <c r="N144">
        <v>1009</v>
      </c>
      <c r="O144" t="s">
        <v>43</v>
      </c>
      <c r="P144" t="s">
        <v>43</v>
      </c>
      <c r="Q144">
        <v>1</v>
      </c>
      <c r="X144">
        <v>0.03</v>
      </c>
      <c r="Y144">
        <v>30.5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90973948</v>
      </c>
      <c r="AJ144">
        <v>154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ROW(Source!A85)</f>
        <v>85</v>
      </c>
      <c r="B145">
        <v>90973957</v>
      </c>
      <c r="C145">
        <v>90973954</v>
      </c>
      <c r="D145">
        <v>90756819</v>
      </c>
      <c r="E145">
        <v>16101771</v>
      </c>
      <c r="F145">
        <v>1</v>
      </c>
      <c r="G145">
        <v>16101771</v>
      </c>
      <c r="H145">
        <v>1</v>
      </c>
      <c r="I145" t="s">
        <v>304</v>
      </c>
      <c r="J145" t="s">
        <v>3</v>
      </c>
      <c r="K145" t="s">
        <v>305</v>
      </c>
      <c r="L145">
        <v>1191</v>
      </c>
      <c r="N145">
        <v>1013</v>
      </c>
      <c r="O145" t="s">
        <v>306</v>
      </c>
      <c r="P145" t="s">
        <v>306</v>
      </c>
      <c r="Q145">
        <v>1</v>
      </c>
      <c r="X145">
        <v>0.92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1</v>
      </c>
      <c r="AF145" t="s">
        <v>19</v>
      </c>
      <c r="AG145">
        <v>0.96599999999999997</v>
      </c>
      <c r="AH145">
        <v>2</v>
      </c>
      <c r="AI145">
        <v>90973955</v>
      </c>
      <c r="AJ145">
        <v>156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ROW(Source!A85)</f>
        <v>85</v>
      </c>
      <c r="B146">
        <v>90973958</v>
      </c>
      <c r="C146">
        <v>90973954</v>
      </c>
      <c r="D146">
        <v>90760495</v>
      </c>
      <c r="E146">
        <v>1</v>
      </c>
      <c r="F146">
        <v>1</v>
      </c>
      <c r="G146">
        <v>16101771</v>
      </c>
      <c r="H146">
        <v>3</v>
      </c>
      <c r="I146" t="s">
        <v>310</v>
      </c>
      <c r="J146" t="s">
        <v>311</v>
      </c>
      <c r="K146" t="s">
        <v>312</v>
      </c>
      <c r="L146">
        <v>1346</v>
      </c>
      <c r="N146">
        <v>1009</v>
      </c>
      <c r="O146" t="s">
        <v>43</v>
      </c>
      <c r="P146" t="s">
        <v>43</v>
      </c>
      <c r="Q146">
        <v>1</v>
      </c>
      <c r="X146">
        <v>0.02</v>
      </c>
      <c r="Y146">
        <v>30.5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0.02</v>
      </c>
      <c r="AH146">
        <v>2</v>
      </c>
      <c r="AI146">
        <v>90973956</v>
      </c>
      <c r="AJ146">
        <v>157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ROW(Source!A86)</f>
        <v>86</v>
      </c>
      <c r="B147">
        <v>90973969</v>
      </c>
      <c r="C147">
        <v>90973959</v>
      </c>
      <c r="D147">
        <v>90756819</v>
      </c>
      <c r="E147">
        <v>16101771</v>
      </c>
      <c r="F147">
        <v>1</v>
      </c>
      <c r="G147">
        <v>16101771</v>
      </c>
      <c r="H147">
        <v>1</v>
      </c>
      <c r="I147" t="s">
        <v>304</v>
      </c>
      <c r="J147" t="s">
        <v>3</v>
      </c>
      <c r="K147" t="s">
        <v>305</v>
      </c>
      <c r="L147">
        <v>1191</v>
      </c>
      <c r="N147">
        <v>1013</v>
      </c>
      <c r="O147" t="s">
        <v>306</v>
      </c>
      <c r="P147" t="s">
        <v>306</v>
      </c>
      <c r="Q147">
        <v>1</v>
      </c>
      <c r="X147">
        <v>15.78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1</v>
      </c>
      <c r="AF147" t="s">
        <v>151</v>
      </c>
      <c r="AG147">
        <v>3.1560000000000001</v>
      </c>
      <c r="AH147">
        <v>2</v>
      </c>
      <c r="AI147">
        <v>90973960</v>
      </c>
      <c r="AJ147">
        <v>158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ROW(Source!A86)</f>
        <v>86</v>
      </c>
      <c r="B148">
        <v>90973970</v>
      </c>
      <c r="C148">
        <v>90973959</v>
      </c>
      <c r="D148">
        <v>90758688</v>
      </c>
      <c r="E148">
        <v>1</v>
      </c>
      <c r="F148">
        <v>1</v>
      </c>
      <c r="G148">
        <v>16101771</v>
      </c>
      <c r="H148">
        <v>2</v>
      </c>
      <c r="I148" t="s">
        <v>362</v>
      </c>
      <c r="J148" t="s">
        <v>363</v>
      </c>
      <c r="K148" t="s">
        <v>364</v>
      </c>
      <c r="L148">
        <v>1368</v>
      </c>
      <c r="N148">
        <v>1011</v>
      </c>
      <c r="O148" t="s">
        <v>197</v>
      </c>
      <c r="P148" t="s">
        <v>197</v>
      </c>
      <c r="Q148">
        <v>1</v>
      </c>
      <c r="X148">
        <v>0.38</v>
      </c>
      <c r="Y148">
        <v>0</v>
      </c>
      <c r="Z148">
        <v>11.36</v>
      </c>
      <c r="AA148">
        <v>0.08</v>
      </c>
      <c r="AB148">
        <v>0</v>
      </c>
      <c r="AC148">
        <v>0</v>
      </c>
      <c r="AD148">
        <v>1</v>
      </c>
      <c r="AE148">
        <v>0</v>
      </c>
      <c r="AF148" t="s">
        <v>151</v>
      </c>
      <c r="AG148">
        <v>7.5999999999999998E-2</v>
      </c>
      <c r="AH148">
        <v>2</v>
      </c>
      <c r="AI148">
        <v>90973961</v>
      </c>
      <c r="AJ148">
        <v>159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ROW(Source!A86)</f>
        <v>86</v>
      </c>
      <c r="B149">
        <v>90973971</v>
      </c>
      <c r="C149">
        <v>90973959</v>
      </c>
      <c r="D149">
        <v>90758653</v>
      </c>
      <c r="E149">
        <v>1</v>
      </c>
      <c r="F149">
        <v>1</v>
      </c>
      <c r="G149">
        <v>16101771</v>
      </c>
      <c r="H149">
        <v>2</v>
      </c>
      <c r="I149" t="s">
        <v>365</v>
      </c>
      <c r="J149" t="s">
        <v>366</v>
      </c>
      <c r="K149" t="s">
        <v>367</v>
      </c>
      <c r="L149">
        <v>1368</v>
      </c>
      <c r="N149">
        <v>1011</v>
      </c>
      <c r="O149" t="s">
        <v>197</v>
      </c>
      <c r="P149" t="s">
        <v>197</v>
      </c>
      <c r="Q149">
        <v>1</v>
      </c>
      <c r="X149">
        <v>0.19</v>
      </c>
      <c r="Y149">
        <v>0</v>
      </c>
      <c r="Z149">
        <v>11.33</v>
      </c>
      <c r="AA149">
        <v>7.0000000000000007E-2</v>
      </c>
      <c r="AB149">
        <v>0</v>
      </c>
      <c r="AC149">
        <v>0</v>
      </c>
      <c r="AD149">
        <v>1</v>
      </c>
      <c r="AE149">
        <v>0</v>
      </c>
      <c r="AF149" t="s">
        <v>151</v>
      </c>
      <c r="AG149">
        <v>3.7999999999999999E-2</v>
      </c>
      <c r="AH149">
        <v>2</v>
      </c>
      <c r="AI149">
        <v>90973962</v>
      </c>
      <c r="AJ149">
        <v>160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ROW(Source!A86)</f>
        <v>86</v>
      </c>
      <c r="B150">
        <v>90973972</v>
      </c>
      <c r="C150">
        <v>90973959</v>
      </c>
      <c r="D150">
        <v>90757968</v>
      </c>
      <c r="E150">
        <v>1</v>
      </c>
      <c r="F150">
        <v>1</v>
      </c>
      <c r="G150">
        <v>16101771</v>
      </c>
      <c r="H150">
        <v>2</v>
      </c>
      <c r="I150" t="s">
        <v>368</v>
      </c>
      <c r="J150" t="s">
        <v>369</v>
      </c>
      <c r="K150" t="s">
        <v>370</v>
      </c>
      <c r="L150">
        <v>1368</v>
      </c>
      <c r="N150">
        <v>1011</v>
      </c>
      <c r="O150" t="s">
        <v>197</v>
      </c>
      <c r="P150" t="s">
        <v>197</v>
      </c>
      <c r="Q150">
        <v>1</v>
      </c>
      <c r="X150">
        <v>0.21</v>
      </c>
      <c r="Y150">
        <v>0</v>
      </c>
      <c r="Z150">
        <v>4.08</v>
      </c>
      <c r="AA150">
        <v>0.01</v>
      </c>
      <c r="AB150">
        <v>0</v>
      </c>
      <c r="AC150">
        <v>0</v>
      </c>
      <c r="AD150">
        <v>1</v>
      </c>
      <c r="AE150">
        <v>0</v>
      </c>
      <c r="AF150" t="s">
        <v>151</v>
      </c>
      <c r="AG150">
        <v>4.2000000000000003E-2</v>
      </c>
      <c r="AH150">
        <v>2</v>
      </c>
      <c r="AI150">
        <v>90973963</v>
      </c>
      <c r="AJ150">
        <v>161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ROW(Source!A86)</f>
        <v>86</v>
      </c>
      <c r="B151">
        <v>90973973</v>
      </c>
      <c r="C151">
        <v>90973959</v>
      </c>
      <c r="D151">
        <v>90757195</v>
      </c>
      <c r="E151">
        <v>16101771</v>
      </c>
      <c r="F151">
        <v>1</v>
      </c>
      <c r="G151">
        <v>16101771</v>
      </c>
      <c r="H151">
        <v>3</v>
      </c>
      <c r="I151" t="s">
        <v>371</v>
      </c>
      <c r="J151" t="s">
        <v>3</v>
      </c>
      <c r="K151" t="s">
        <v>372</v>
      </c>
      <c r="L151">
        <v>1346</v>
      </c>
      <c r="N151">
        <v>1009</v>
      </c>
      <c r="O151" t="s">
        <v>43</v>
      </c>
      <c r="P151" t="s">
        <v>43</v>
      </c>
      <c r="Q151">
        <v>1</v>
      </c>
      <c r="X151">
        <v>0.8</v>
      </c>
      <c r="Y151">
        <v>216.31961999999999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150</v>
      </c>
      <c r="AG151">
        <v>0</v>
      </c>
      <c r="AH151">
        <v>2</v>
      </c>
      <c r="AI151">
        <v>90973964</v>
      </c>
      <c r="AJ151">
        <v>162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ROW(Source!A86)</f>
        <v>86</v>
      </c>
      <c r="B152">
        <v>90973974</v>
      </c>
      <c r="C152">
        <v>90973959</v>
      </c>
      <c r="D152">
        <v>90759927</v>
      </c>
      <c r="E152">
        <v>1</v>
      </c>
      <c r="F152">
        <v>1</v>
      </c>
      <c r="G152">
        <v>16101771</v>
      </c>
      <c r="H152">
        <v>3</v>
      </c>
      <c r="I152" t="s">
        <v>373</v>
      </c>
      <c r="J152" t="s">
        <v>374</v>
      </c>
      <c r="K152" t="s">
        <v>375</v>
      </c>
      <c r="L152">
        <v>1354</v>
      </c>
      <c r="N152">
        <v>1010</v>
      </c>
      <c r="O152" t="s">
        <v>48</v>
      </c>
      <c r="P152" t="s">
        <v>48</v>
      </c>
      <c r="Q152">
        <v>1</v>
      </c>
      <c r="X152">
        <v>4</v>
      </c>
      <c r="Y152">
        <v>1.08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150</v>
      </c>
      <c r="AG152">
        <v>0</v>
      </c>
      <c r="AH152">
        <v>2</v>
      </c>
      <c r="AI152">
        <v>90973965</v>
      </c>
      <c r="AJ152">
        <v>163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ROW(Source!A86)</f>
        <v>86</v>
      </c>
      <c r="B153">
        <v>90973975</v>
      </c>
      <c r="C153">
        <v>90973959</v>
      </c>
      <c r="D153">
        <v>90760812</v>
      </c>
      <c r="E153">
        <v>1</v>
      </c>
      <c r="F153">
        <v>1</v>
      </c>
      <c r="G153">
        <v>16101771</v>
      </c>
      <c r="H153">
        <v>3</v>
      </c>
      <c r="I153" t="s">
        <v>376</v>
      </c>
      <c r="J153" t="s">
        <v>377</v>
      </c>
      <c r="K153" t="s">
        <v>378</v>
      </c>
      <c r="L153">
        <v>1354</v>
      </c>
      <c r="N153">
        <v>1010</v>
      </c>
      <c r="O153" t="s">
        <v>48</v>
      </c>
      <c r="P153" t="s">
        <v>48</v>
      </c>
      <c r="Q153">
        <v>1</v>
      </c>
      <c r="X153">
        <v>1</v>
      </c>
      <c r="Y153">
        <v>29.57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150</v>
      </c>
      <c r="AG153">
        <v>0</v>
      </c>
      <c r="AH153">
        <v>2</v>
      </c>
      <c r="AI153">
        <v>90973966</v>
      </c>
      <c r="AJ153">
        <v>164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ROW(Source!A86)</f>
        <v>86</v>
      </c>
      <c r="B154">
        <v>90973976</v>
      </c>
      <c r="C154">
        <v>90973959</v>
      </c>
      <c r="D154">
        <v>90760892</v>
      </c>
      <c r="E154">
        <v>1</v>
      </c>
      <c r="F154">
        <v>1</v>
      </c>
      <c r="G154">
        <v>16101771</v>
      </c>
      <c r="H154">
        <v>3</v>
      </c>
      <c r="I154" t="s">
        <v>379</v>
      </c>
      <c r="J154" t="s">
        <v>380</v>
      </c>
      <c r="K154" t="s">
        <v>381</v>
      </c>
      <c r="L154">
        <v>1296</v>
      </c>
      <c r="N154">
        <v>1002</v>
      </c>
      <c r="O154" t="s">
        <v>361</v>
      </c>
      <c r="P154" t="s">
        <v>361</v>
      </c>
      <c r="Q154">
        <v>1</v>
      </c>
      <c r="X154">
        <v>0.75</v>
      </c>
      <c r="Y154">
        <v>292.51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150</v>
      </c>
      <c r="AG154">
        <v>0</v>
      </c>
      <c r="AH154">
        <v>2</v>
      </c>
      <c r="AI154">
        <v>90973967</v>
      </c>
      <c r="AJ154">
        <v>165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ROW(Source!A86)</f>
        <v>86</v>
      </c>
      <c r="B155">
        <v>90973977</v>
      </c>
      <c r="C155">
        <v>90973959</v>
      </c>
      <c r="D155">
        <v>90760971</v>
      </c>
      <c r="E155">
        <v>1</v>
      </c>
      <c r="F155">
        <v>1</v>
      </c>
      <c r="G155">
        <v>16101771</v>
      </c>
      <c r="H155">
        <v>3</v>
      </c>
      <c r="I155" t="s">
        <v>382</v>
      </c>
      <c r="J155" t="s">
        <v>383</v>
      </c>
      <c r="K155" t="s">
        <v>384</v>
      </c>
      <c r="L155">
        <v>1346</v>
      </c>
      <c r="N155">
        <v>1009</v>
      </c>
      <c r="O155" t="s">
        <v>43</v>
      </c>
      <c r="P155" t="s">
        <v>43</v>
      </c>
      <c r="Q155">
        <v>1</v>
      </c>
      <c r="X155">
        <v>0.8</v>
      </c>
      <c r="Y155">
        <v>312.77999999999997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150</v>
      </c>
      <c r="AG155">
        <v>0</v>
      </c>
      <c r="AH155">
        <v>2</v>
      </c>
      <c r="AI155">
        <v>90973968</v>
      </c>
      <c r="AJ155">
        <v>166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ROW(Source!A86)</f>
        <v>86</v>
      </c>
      <c r="B156">
        <v>90973978</v>
      </c>
      <c r="C156">
        <v>90973959</v>
      </c>
      <c r="D156">
        <v>90757152</v>
      </c>
      <c r="E156">
        <v>16101771</v>
      </c>
      <c r="F156">
        <v>1</v>
      </c>
      <c r="G156">
        <v>16101771</v>
      </c>
      <c r="H156">
        <v>3</v>
      </c>
      <c r="I156" t="s">
        <v>453</v>
      </c>
      <c r="J156" t="s">
        <v>3</v>
      </c>
      <c r="K156" t="s">
        <v>454</v>
      </c>
      <c r="L156">
        <v>1346</v>
      </c>
      <c r="N156">
        <v>1009</v>
      </c>
      <c r="O156" t="s">
        <v>43</v>
      </c>
      <c r="P156" t="s">
        <v>43</v>
      </c>
      <c r="Q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150</v>
      </c>
      <c r="AG156">
        <v>0</v>
      </c>
      <c r="AH156">
        <v>3</v>
      </c>
      <c r="AI156">
        <v>-1</v>
      </c>
      <c r="AJ156" t="s">
        <v>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ROW(Source!A87)</f>
        <v>87</v>
      </c>
      <c r="B157">
        <v>90973989</v>
      </c>
      <c r="C157">
        <v>90973979</v>
      </c>
      <c r="D157">
        <v>90756819</v>
      </c>
      <c r="E157">
        <v>16101771</v>
      </c>
      <c r="F157">
        <v>1</v>
      </c>
      <c r="G157">
        <v>16101771</v>
      </c>
      <c r="H157">
        <v>1</v>
      </c>
      <c r="I157" t="s">
        <v>304</v>
      </c>
      <c r="J157" t="s">
        <v>3</v>
      </c>
      <c r="K157" t="s">
        <v>305</v>
      </c>
      <c r="L157">
        <v>1191</v>
      </c>
      <c r="N157">
        <v>1013</v>
      </c>
      <c r="O157" t="s">
        <v>306</v>
      </c>
      <c r="P157" t="s">
        <v>306</v>
      </c>
      <c r="Q157">
        <v>1</v>
      </c>
      <c r="X157">
        <v>15.78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1</v>
      </c>
      <c r="AF157" t="s">
        <v>19</v>
      </c>
      <c r="AG157">
        <v>16.568999999999999</v>
      </c>
      <c r="AH157">
        <v>2</v>
      </c>
      <c r="AI157">
        <v>90973980</v>
      </c>
      <c r="AJ157">
        <v>167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ROW(Source!A87)</f>
        <v>87</v>
      </c>
      <c r="B158">
        <v>90973990</v>
      </c>
      <c r="C158">
        <v>90973979</v>
      </c>
      <c r="D158">
        <v>90758688</v>
      </c>
      <c r="E158">
        <v>1</v>
      </c>
      <c r="F158">
        <v>1</v>
      </c>
      <c r="G158">
        <v>16101771</v>
      </c>
      <c r="H158">
        <v>2</v>
      </c>
      <c r="I158" t="s">
        <v>362</v>
      </c>
      <c r="J158" t="s">
        <v>363</v>
      </c>
      <c r="K158" t="s">
        <v>364</v>
      </c>
      <c r="L158">
        <v>1368</v>
      </c>
      <c r="N158">
        <v>1011</v>
      </c>
      <c r="O158" t="s">
        <v>197</v>
      </c>
      <c r="P158" t="s">
        <v>197</v>
      </c>
      <c r="Q158">
        <v>1</v>
      </c>
      <c r="X158">
        <v>0.38</v>
      </c>
      <c r="Y158">
        <v>0</v>
      </c>
      <c r="Z158">
        <v>11.36</v>
      </c>
      <c r="AA158">
        <v>0.08</v>
      </c>
      <c r="AB158">
        <v>0</v>
      </c>
      <c r="AC158">
        <v>0</v>
      </c>
      <c r="AD158">
        <v>1</v>
      </c>
      <c r="AE158">
        <v>0</v>
      </c>
      <c r="AF158" t="s">
        <v>19</v>
      </c>
      <c r="AG158">
        <v>0.39900000000000002</v>
      </c>
      <c r="AH158">
        <v>2</v>
      </c>
      <c r="AI158">
        <v>90973981</v>
      </c>
      <c r="AJ158">
        <v>168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ROW(Source!A87)</f>
        <v>87</v>
      </c>
      <c r="B159">
        <v>90973991</v>
      </c>
      <c r="C159">
        <v>90973979</v>
      </c>
      <c r="D159">
        <v>90758653</v>
      </c>
      <c r="E159">
        <v>1</v>
      </c>
      <c r="F159">
        <v>1</v>
      </c>
      <c r="G159">
        <v>16101771</v>
      </c>
      <c r="H159">
        <v>2</v>
      </c>
      <c r="I159" t="s">
        <v>365</v>
      </c>
      <c r="J159" t="s">
        <v>366</v>
      </c>
      <c r="K159" t="s">
        <v>367</v>
      </c>
      <c r="L159">
        <v>1368</v>
      </c>
      <c r="N159">
        <v>1011</v>
      </c>
      <c r="O159" t="s">
        <v>197</v>
      </c>
      <c r="P159" t="s">
        <v>197</v>
      </c>
      <c r="Q159">
        <v>1</v>
      </c>
      <c r="X159">
        <v>0.19</v>
      </c>
      <c r="Y159">
        <v>0</v>
      </c>
      <c r="Z159">
        <v>11.33</v>
      </c>
      <c r="AA159">
        <v>7.0000000000000007E-2</v>
      </c>
      <c r="AB159">
        <v>0</v>
      </c>
      <c r="AC159">
        <v>0</v>
      </c>
      <c r="AD159">
        <v>1</v>
      </c>
      <c r="AE159">
        <v>0</v>
      </c>
      <c r="AF159" t="s">
        <v>19</v>
      </c>
      <c r="AG159">
        <v>0.19950000000000001</v>
      </c>
      <c r="AH159">
        <v>2</v>
      </c>
      <c r="AI159">
        <v>90973982</v>
      </c>
      <c r="AJ159">
        <v>169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ROW(Source!A87)</f>
        <v>87</v>
      </c>
      <c r="B160">
        <v>90973992</v>
      </c>
      <c r="C160">
        <v>90973979</v>
      </c>
      <c r="D160">
        <v>90757968</v>
      </c>
      <c r="E160">
        <v>1</v>
      </c>
      <c r="F160">
        <v>1</v>
      </c>
      <c r="G160">
        <v>16101771</v>
      </c>
      <c r="H160">
        <v>2</v>
      </c>
      <c r="I160" t="s">
        <v>368</v>
      </c>
      <c r="J160" t="s">
        <v>369</v>
      </c>
      <c r="K160" t="s">
        <v>370</v>
      </c>
      <c r="L160">
        <v>1368</v>
      </c>
      <c r="N160">
        <v>1011</v>
      </c>
      <c r="O160" t="s">
        <v>197</v>
      </c>
      <c r="P160" t="s">
        <v>197</v>
      </c>
      <c r="Q160">
        <v>1</v>
      </c>
      <c r="X160">
        <v>0.21</v>
      </c>
      <c r="Y160">
        <v>0</v>
      </c>
      <c r="Z160">
        <v>4.08</v>
      </c>
      <c r="AA160">
        <v>0.01</v>
      </c>
      <c r="AB160">
        <v>0</v>
      </c>
      <c r="AC160">
        <v>0</v>
      </c>
      <c r="AD160">
        <v>1</v>
      </c>
      <c r="AE160">
        <v>0</v>
      </c>
      <c r="AF160" t="s">
        <v>19</v>
      </c>
      <c r="AG160">
        <v>0.2205</v>
      </c>
      <c r="AH160">
        <v>2</v>
      </c>
      <c r="AI160">
        <v>90973983</v>
      </c>
      <c r="AJ160">
        <v>170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ROW(Source!A87)</f>
        <v>87</v>
      </c>
      <c r="B161">
        <v>90973993</v>
      </c>
      <c r="C161">
        <v>90973979</v>
      </c>
      <c r="D161">
        <v>90757195</v>
      </c>
      <c r="E161">
        <v>16101771</v>
      </c>
      <c r="F161">
        <v>1</v>
      </c>
      <c r="G161">
        <v>16101771</v>
      </c>
      <c r="H161">
        <v>3</v>
      </c>
      <c r="I161" t="s">
        <v>371</v>
      </c>
      <c r="J161" t="s">
        <v>3</v>
      </c>
      <c r="K161" t="s">
        <v>372</v>
      </c>
      <c r="L161">
        <v>1346</v>
      </c>
      <c r="N161">
        <v>1009</v>
      </c>
      <c r="O161" t="s">
        <v>43</v>
      </c>
      <c r="P161" t="s">
        <v>43</v>
      </c>
      <c r="Q161">
        <v>1</v>
      </c>
      <c r="X161">
        <v>0.8</v>
      </c>
      <c r="Y161">
        <v>216.31961999999999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0.8</v>
      </c>
      <c r="AH161">
        <v>2</v>
      </c>
      <c r="AI161">
        <v>90973984</v>
      </c>
      <c r="AJ161">
        <v>171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ROW(Source!A87)</f>
        <v>87</v>
      </c>
      <c r="B162">
        <v>90973994</v>
      </c>
      <c r="C162">
        <v>90973979</v>
      </c>
      <c r="D162">
        <v>90759927</v>
      </c>
      <c r="E162">
        <v>1</v>
      </c>
      <c r="F162">
        <v>1</v>
      </c>
      <c r="G162">
        <v>16101771</v>
      </c>
      <c r="H162">
        <v>3</v>
      </c>
      <c r="I162" t="s">
        <v>373</v>
      </c>
      <c r="J162" t="s">
        <v>374</v>
      </c>
      <c r="K162" t="s">
        <v>375</v>
      </c>
      <c r="L162">
        <v>1354</v>
      </c>
      <c r="N162">
        <v>1010</v>
      </c>
      <c r="O162" t="s">
        <v>48</v>
      </c>
      <c r="P162" t="s">
        <v>48</v>
      </c>
      <c r="Q162">
        <v>1</v>
      </c>
      <c r="X162">
        <v>4</v>
      </c>
      <c r="Y162">
        <v>1.08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4</v>
      </c>
      <c r="AH162">
        <v>2</v>
      </c>
      <c r="AI162">
        <v>90973985</v>
      </c>
      <c r="AJ162">
        <v>172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ROW(Source!A87)</f>
        <v>87</v>
      </c>
      <c r="B163">
        <v>90973995</v>
      </c>
      <c r="C163">
        <v>90973979</v>
      </c>
      <c r="D163">
        <v>90760812</v>
      </c>
      <c r="E163">
        <v>1</v>
      </c>
      <c r="F163">
        <v>1</v>
      </c>
      <c r="G163">
        <v>16101771</v>
      </c>
      <c r="H163">
        <v>3</v>
      </c>
      <c r="I163" t="s">
        <v>376</v>
      </c>
      <c r="J163" t="s">
        <v>377</v>
      </c>
      <c r="K163" t="s">
        <v>378</v>
      </c>
      <c r="L163">
        <v>1354</v>
      </c>
      <c r="N163">
        <v>1010</v>
      </c>
      <c r="O163" t="s">
        <v>48</v>
      </c>
      <c r="P163" t="s">
        <v>48</v>
      </c>
      <c r="Q163">
        <v>1</v>
      </c>
      <c r="X163">
        <v>1</v>
      </c>
      <c r="Y163">
        <v>29.57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</v>
      </c>
      <c r="AH163">
        <v>2</v>
      </c>
      <c r="AI163">
        <v>90973986</v>
      </c>
      <c r="AJ163">
        <v>173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ROW(Source!A87)</f>
        <v>87</v>
      </c>
      <c r="B164">
        <v>90973996</v>
      </c>
      <c r="C164">
        <v>90973979</v>
      </c>
      <c r="D164">
        <v>90760892</v>
      </c>
      <c r="E164">
        <v>1</v>
      </c>
      <c r="F164">
        <v>1</v>
      </c>
      <c r="G164">
        <v>16101771</v>
      </c>
      <c r="H164">
        <v>3</v>
      </c>
      <c r="I164" t="s">
        <v>379</v>
      </c>
      <c r="J164" t="s">
        <v>380</v>
      </c>
      <c r="K164" t="s">
        <v>381</v>
      </c>
      <c r="L164">
        <v>1296</v>
      </c>
      <c r="N164">
        <v>1002</v>
      </c>
      <c r="O164" t="s">
        <v>361</v>
      </c>
      <c r="P164" t="s">
        <v>361</v>
      </c>
      <c r="Q164">
        <v>1</v>
      </c>
      <c r="X164">
        <v>0.75</v>
      </c>
      <c r="Y164">
        <v>292.51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0.75</v>
      </c>
      <c r="AH164">
        <v>2</v>
      </c>
      <c r="AI164">
        <v>90973987</v>
      </c>
      <c r="AJ164">
        <v>174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ROW(Source!A87)</f>
        <v>87</v>
      </c>
      <c r="B165">
        <v>90973997</v>
      </c>
      <c r="C165">
        <v>90973979</v>
      </c>
      <c r="D165">
        <v>90760971</v>
      </c>
      <c r="E165">
        <v>1</v>
      </c>
      <c r="F165">
        <v>1</v>
      </c>
      <c r="G165">
        <v>16101771</v>
      </c>
      <c r="H165">
        <v>3</v>
      </c>
      <c r="I165" t="s">
        <v>382</v>
      </c>
      <c r="J165" t="s">
        <v>383</v>
      </c>
      <c r="K165" t="s">
        <v>384</v>
      </c>
      <c r="L165">
        <v>1346</v>
      </c>
      <c r="N165">
        <v>1009</v>
      </c>
      <c r="O165" t="s">
        <v>43</v>
      </c>
      <c r="P165" t="s">
        <v>43</v>
      </c>
      <c r="Q165">
        <v>1</v>
      </c>
      <c r="X165">
        <v>0.8</v>
      </c>
      <c r="Y165">
        <v>312.77999999999997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0.8</v>
      </c>
      <c r="AH165">
        <v>2</v>
      </c>
      <c r="AI165">
        <v>90973988</v>
      </c>
      <c r="AJ165">
        <v>175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ROW(Source!A87)</f>
        <v>87</v>
      </c>
      <c r="B166">
        <v>90973998</v>
      </c>
      <c r="C166">
        <v>90973979</v>
      </c>
      <c r="D166">
        <v>90757152</v>
      </c>
      <c r="E166">
        <v>16101771</v>
      </c>
      <c r="F166">
        <v>1</v>
      </c>
      <c r="G166">
        <v>16101771</v>
      </c>
      <c r="H166">
        <v>3</v>
      </c>
      <c r="I166" t="s">
        <v>453</v>
      </c>
      <c r="J166" t="s">
        <v>3</v>
      </c>
      <c r="K166" t="s">
        <v>454</v>
      </c>
      <c r="L166">
        <v>1346</v>
      </c>
      <c r="N166">
        <v>1009</v>
      </c>
      <c r="O166" t="s">
        <v>43</v>
      </c>
      <c r="P166" t="s">
        <v>43</v>
      </c>
      <c r="Q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0</v>
      </c>
      <c r="AH166">
        <v>3</v>
      </c>
      <c r="AI166">
        <v>-1</v>
      </c>
      <c r="AJ166" t="s">
        <v>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ROW(Source!A88)</f>
        <v>88</v>
      </c>
      <c r="B167">
        <v>90974007</v>
      </c>
      <c r="C167">
        <v>90973999</v>
      </c>
      <c r="D167">
        <v>90756819</v>
      </c>
      <c r="E167">
        <v>16101771</v>
      </c>
      <c r="F167">
        <v>1</v>
      </c>
      <c r="G167">
        <v>16101771</v>
      </c>
      <c r="H167">
        <v>1</v>
      </c>
      <c r="I167" t="s">
        <v>304</v>
      </c>
      <c r="J167" t="s">
        <v>3</v>
      </c>
      <c r="K167" t="s">
        <v>305</v>
      </c>
      <c r="L167">
        <v>1191</v>
      </c>
      <c r="N167">
        <v>1013</v>
      </c>
      <c r="O167" t="s">
        <v>306</v>
      </c>
      <c r="P167" t="s">
        <v>306</v>
      </c>
      <c r="Q167">
        <v>1</v>
      </c>
      <c r="X167">
        <v>53.59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1</v>
      </c>
      <c r="AF167" t="s">
        <v>3</v>
      </c>
      <c r="AG167">
        <v>53.59</v>
      </c>
      <c r="AH167">
        <v>2</v>
      </c>
      <c r="AI167">
        <v>90974000</v>
      </c>
      <c r="AJ167">
        <v>176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ROW(Source!A88)</f>
        <v>88</v>
      </c>
      <c r="B168">
        <v>90974008</v>
      </c>
      <c r="C168">
        <v>90973999</v>
      </c>
      <c r="D168">
        <v>90758251</v>
      </c>
      <c r="E168">
        <v>1</v>
      </c>
      <c r="F168">
        <v>1</v>
      </c>
      <c r="G168">
        <v>16101771</v>
      </c>
      <c r="H168">
        <v>2</v>
      </c>
      <c r="I168" t="s">
        <v>385</v>
      </c>
      <c r="J168" t="s">
        <v>386</v>
      </c>
      <c r="K168" t="s">
        <v>387</v>
      </c>
      <c r="L168">
        <v>1368</v>
      </c>
      <c r="N168">
        <v>1011</v>
      </c>
      <c r="O168" t="s">
        <v>197</v>
      </c>
      <c r="P168" t="s">
        <v>197</v>
      </c>
      <c r="Q168">
        <v>1</v>
      </c>
      <c r="X168">
        <v>0.18</v>
      </c>
      <c r="Y168">
        <v>0</v>
      </c>
      <c r="Z168">
        <v>62.18</v>
      </c>
      <c r="AA168">
        <v>1.03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0.18</v>
      </c>
      <c r="AH168">
        <v>2</v>
      </c>
      <c r="AI168">
        <v>90974001</v>
      </c>
      <c r="AJ168">
        <v>177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ROW(Source!A88)</f>
        <v>88</v>
      </c>
      <c r="B169">
        <v>90974009</v>
      </c>
      <c r="C169">
        <v>90973999</v>
      </c>
      <c r="D169">
        <v>90758646</v>
      </c>
      <c r="E169">
        <v>1</v>
      </c>
      <c r="F169">
        <v>1</v>
      </c>
      <c r="G169">
        <v>16101771</v>
      </c>
      <c r="H169">
        <v>2</v>
      </c>
      <c r="I169" t="s">
        <v>388</v>
      </c>
      <c r="J169" t="s">
        <v>389</v>
      </c>
      <c r="K169" t="s">
        <v>390</v>
      </c>
      <c r="L169">
        <v>1368</v>
      </c>
      <c r="N169">
        <v>1011</v>
      </c>
      <c r="O169" t="s">
        <v>197</v>
      </c>
      <c r="P169" t="s">
        <v>197</v>
      </c>
      <c r="Q169">
        <v>1</v>
      </c>
      <c r="X169">
        <v>2.19</v>
      </c>
      <c r="Y169">
        <v>0</v>
      </c>
      <c r="Z169">
        <v>39.83</v>
      </c>
      <c r="AA169">
        <v>7.0000000000000007E-2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2.19</v>
      </c>
      <c r="AH169">
        <v>2</v>
      </c>
      <c r="AI169">
        <v>90974002</v>
      </c>
      <c r="AJ169">
        <v>178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ROW(Source!A88)</f>
        <v>88</v>
      </c>
      <c r="B170">
        <v>90974010</v>
      </c>
      <c r="C170">
        <v>90973999</v>
      </c>
      <c r="D170">
        <v>90757976</v>
      </c>
      <c r="E170">
        <v>1</v>
      </c>
      <c r="F170">
        <v>1</v>
      </c>
      <c r="G170">
        <v>16101771</v>
      </c>
      <c r="H170">
        <v>2</v>
      </c>
      <c r="I170" t="s">
        <v>391</v>
      </c>
      <c r="J170" t="s">
        <v>392</v>
      </c>
      <c r="K170" t="s">
        <v>393</v>
      </c>
      <c r="L170">
        <v>1368</v>
      </c>
      <c r="N170">
        <v>1011</v>
      </c>
      <c r="O170" t="s">
        <v>197</v>
      </c>
      <c r="P170" t="s">
        <v>197</v>
      </c>
      <c r="Q170">
        <v>1</v>
      </c>
      <c r="X170">
        <v>11.35</v>
      </c>
      <c r="Y170">
        <v>0</v>
      </c>
      <c r="Z170">
        <v>244.48</v>
      </c>
      <c r="AA170">
        <v>3.47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11.35</v>
      </c>
      <c r="AH170">
        <v>2</v>
      </c>
      <c r="AI170">
        <v>90974003</v>
      </c>
      <c r="AJ170">
        <v>179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ROW(Source!A88)</f>
        <v>88</v>
      </c>
      <c r="B171">
        <v>90974011</v>
      </c>
      <c r="C171">
        <v>90973999</v>
      </c>
      <c r="D171">
        <v>90759750</v>
      </c>
      <c r="E171">
        <v>1</v>
      </c>
      <c r="F171">
        <v>1</v>
      </c>
      <c r="G171">
        <v>16101771</v>
      </c>
      <c r="H171">
        <v>3</v>
      </c>
      <c r="I171" t="s">
        <v>313</v>
      </c>
      <c r="J171" t="s">
        <v>314</v>
      </c>
      <c r="K171" t="s">
        <v>315</v>
      </c>
      <c r="L171">
        <v>1348</v>
      </c>
      <c r="N171">
        <v>1009</v>
      </c>
      <c r="O171" t="s">
        <v>158</v>
      </c>
      <c r="P171" t="s">
        <v>158</v>
      </c>
      <c r="Q171">
        <v>1000</v>
      </c>
      <c r="X171">
        <v>3.3E-3</v>
      </c>
      <c r="Y171">
        <v>153824.85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3.3E-3</v>
      </c>
      <c r="AH171">
        <v>2</v>
      </c>
      <c r="AI171">
        <v>90974004</v>
      </c>
      <c r="AJ171">
        <v>180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ROW(Source!A88)</f>
        <v>88</v>
      </c>
      <c r="B172">
        <v>90974012</v>
      </c>
      <c r="C172">
        <v>90973999</v>
      </c>
      <c r="D172">
        <v>90760585</v>
      </c>
      <c r="E172">
        <v>1</v>
      </c>
      <c r="F172">
        <v>1</v>
      </c>
      <c r="G172">
        <v>16101771</v>
      </c>
      <c r="H172">
        <v>3</v>
      </c>
      <c r="I172" t="s">
        <v>394</v>
      </c>
      <c r="J172" t="s">
        <v>395</v>
      </c>
      <c r="K172" t="s">
        <v>396</v>
      </c>
      <c r="L172">
        <v>1348</v>
      </c>
      <c r="N172">
        <v>1009</v>
      </c>
      <c r="O172" t="s">
        <v>158</v>
      </c>
      <c r="P172" t="s">
        <v>158</v>
      </c>
      <c r="Q172">
        <v>1000</v>
      </c>
      <c r="X172">
        <v>1.4E-3</v>
      </c>
      <c r="Y172">
        <v>110512.62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1.4E-3</v>
      </c>
      <c r="AH172">
        <v>2</v>
      </c>
      <c r="AI172">
        <v>90974005</v>
      </c>
      <c r="AJ172">
        <v>181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ROW(Source!A88)</f>
        <v>88</v>
      </c>
      <c r="B173">
        <v>90974013</v>
      </c>
      <c r="C173">
        <v>90973999</v>
      </c>
      <c r="D173">
        <v>90762799</v>
      </c>
      <c r="E173">
        <v>1</v>
      </c>
      <c r="F173">
        <v>1</v>
      </c>
      <c r="G173">
        <v>16101771</v>
      </c>
      <c r="H173">
        <v>3</v>
      </c>
      <c r="I173" t="s">
        <v>397</v>
      </c>
      <c r="J173" t="s">
        <v>398</v>
      </c>
      <c r="K173" t="s">
        <v>399</v>
      </c>
      <c r="L173">
        <v>1348</v>
      </c>
      <c r="N173">
        <v>1009</v>
      </c>
      <c r="O173" t="s">
        <v>158</v>
      </c>
      <c r="P173" t="s">
        <v>158</v>
      </c>
      <c r="Q173">
        <v>1000</v>
      </c>
      <c r="X173">
        <v>1</v>
      </c>
      <c r="Y173">
        <v>73791.42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1</v>
      </c>
      <c r="AH173">
        <v>2</v>
      </c>
      <c r="AI173">
        <v>90974006</v>
      </c>
      <c r="AJ173">
        <v>182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ROW(Source!A89)</f>
        <v>89</v>
      </c>
      <c r="B174">
        <v>90974018</v>
      </c>
      <c r="C174">
        <v>90974014</v>
      </c>
      <c r="D174">
        <v>90756819</v>
      </c>
      <c r="E174">
        <v>16101771</v>
      </c>
      <c r="F174">
        <v>1</v>
      </c>
      <c r="G174">
        <v>16101771</v>
      </c>
      <c r="H174">
        <v>1</v>
      </c>
      <c r="I174" t="s">
        <v>304</v>
      </c>
      <c r="J174" t="s">
        <v>3</v>
      </c>
      <c r="K174" t="s">
        <v>305</v>
      </c>
      <c r="L174">
        <v>1191</v>
      </c>
      <c r="N174">
        <v>1013</v>
      </c>
      <c r="O174" t="s">
        <v>306</v>
      </c>
      <c r="P174" t="s">
        <v>306</v>
      </c>
      <c r="Q174">
        <v>1</v>
      </c>
      <c r="X174">
        <v>0.6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1</v>
      </c>
      <c r="AF174" t="s">
        <v>3</v>
      </c>
      <c r="AG174">
        <v>0.6</v>
      </c>
      <c r="AH174">
        <v>2</v>
      </c>
      <c r="AI174">
        <v>90974015</v>
      </c>
      <c r="AJ174">
        <v>183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ROW(Source!A89)</f>
        <v>89</v>
      </c>
      <c r="B175">
        <v>90974019</v>
      </c>
      <c r="C175">
        <v>90974014</v>
      </c>
      <c r="D175">
        <v>90759844</v>
      </c>
      <c r="E175">
        <v>1</v>
      </c>
      <c r="F175">
        <v>1</v>
      </c>
      <c r="G175">
        <v>16101771</v>
      </c>
      <c r="H175">
        <v>3</v>
      </c>
      <c r="I175" t="s">
        <v>400</v>
      </c>
      <c r="J175" t="s">
        <v>401</v>
      </c>
      <c r="K175" t="s">
        <v>402</v>
      </c>
      <c r="L175">
        <v>1348</v>
      </c>
      <c r="N175">
        <v>1009</v>
      </c>
      <c r="O175" t="s">
        <v>158</v>
      </c>
      <c r="P175" t="s">
        <v>158</v>
      </c>
      <c r="Q175">
        <v>1000</v>
      </c>
      <c r="X175">
        <v>3.0000000000000001E-5</v>
      </c>
      <c r="Y175">
        <v>276193.31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3.0000000000000001E-5</v>
      </c>
      <c r="AH175">
        <v>2</v>
      </c>
      <c r="AI175">
        <v>90974016</v>
      </c>
      <c r="AJ175">
        <v>184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ROW(Source!A89)</f>
        <v>89</v>
      </c>
      <c r="B176">
        <v>90974020</v>
      </c>
      <c r="C176">
        <v>90974014</v>
      </c>
      <c r="D176">
        <v>90761165</v>
      </c>
      <c r="E176">
        <v>1</v>
      </c>
      <c r="F176">
        <v>1</v>
      </c>
      <c r="G176">
        <v>16101771</v>
      </c>
      <c r="H176">
        <v>3</v>
      </c>
      <c r="I176" t="s">
        <v>403</v>
      </c>
      <c r="J176" t="s">
        <v>404</v>
      </c>
      <c r="K176" t="s">
        <v>405</v>
      </c>
      <c r="L176">
        <v>1354</v>
      </c>
      <c r="N176">
        <v>1010</v>
      </c>
      <c r="O176" t="s">
        <v>48</v>
      </c>
      <c r="P176" t="s">
        <v>48</v>
      </c>
      <c r="Q176">
        <v>1</v>
      </c>
      <c r="X176">
        <v>1</v>
      </c>
      <c r="Y176">
        <v>160.11000000000001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1</v>
      </c>
      <c r="AH176">
        <v>2</v>
      </c>
      <c r="AI176">
        <v>90974017</v>
      </c>
      <c r="AJ176">
        <v>185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ROW(Source!A90)</f>
        <v>90</v>
      </c>
      <c r="B177">
        <v>90974026</v>
      </c>
      <c r="C177">
        <v>90974021</v>
      </c>
      <c r="D177">
        <v>90756819</v>
      </c>
      <c r="E177">
        <v>16101771</v>
      </c>
      <c r="F177">
        <v>1</v>
      </c>
      <c r="G177">
        <v>16101771</v>
      </c>
      <c r="H177">
        <v>1</v>
      </c>
      <c r="I177" t="s">
        <v>304</v>
      </c>
      <c r="J177" t="s">
        <v>3</v>
      </c>
      <c r="K177" t="s">
        <v>305</v>
      </c>
      <c r="L177">
        <v>1191</v>
      </c>
      <c r="N177">
        <v>1013</v>
      </c>
      <c r="O177" t="s">
        <v>306</v>
      </c>
      <c r="P177" t="s">
        <v>306</v>
      </c>
      <c r="Q177">
        <v>1</v>
      </c>
      <c r="X177">
        <v>1.86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1</v>
      </c>
      <c r="AF177" t="s">
        <v>19</v>
      </c>
      <c r="AG177">
        <v>1.9530000000000001</v>
      </c>
      <c r="AH177">
        <v>2</v>
      </c>
      <c r="AI177">
        <v>90974022</v>
      </c>
      <c r="AJ177">
        <v>186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ROW(Source!A90)</f>
        <v>90</v>
      </c>
      <c r="B178">
        <v>90974027</v>
      </c>
      <c r="C178">
        <v>90974021</v>
      </c>
      <c r="D178">
        <v>90758471</v>
      </c>
      <c r="E178">
        <v>1</v>
      </c>
      <c r="F178">
        <v>1</v>
      </c>
      <c r="G178">
        <v>16101771</v>
      </c>
      <c r="H178">
        <v>2</v>
      </c>
      <c r="I178" t="s">
        <v>307</v>
      </c>
      <c r="J178" t="s">
        <v>308</v>
      </c>
      <c r="K178" t="s">
        <v>309</v>
      </c>
      <c r="L178">
        <v>1368</v>
      </c>
      <c r="N178">
        <v>1011</v>
      </c>
      <c r="O178" t="s">
        <v>197</v>
      </c>
      <c r="P178" t="s">
        <v>197</v>
      </c>
      <c r="Q178">
        <v>1</v>
      </c>
      <c r="X178">
        <v>0.17</v>
      </c>
      <c r="Y178">
        <v>0</v>
      </c>
      <c r="Z178">
        <v>21.28</v>
      </c>
      <c r="AA178">
        <v>0.32</v>
      </c>
      <c r="AB178">
        <v>0</v>
      </c>
      <c r="AC178">
        <v>0</v>
      </c>
      <c r="AD178">
        <v>1</v>
      </c>
      <c r="AE178">
        <v>0</v>
      </c>
      <c r="AF178" t="s">
        <v>19</v>
      </c>
      <c r="AG178">
        <v>0.17849999999999999</v>
      </c>
      <c r="AH178">
        <v>2</v>
      </c>
      <c r="AI178">
        <v>90974023</v>
      </c>
      <c r="AJ178">
        <v>187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ROW(Source!A90)</f>
        <v>90</v>
      </c>
      <c r="B179">
        <v>90974028</v>
      </c>
      <c r="C179">
        <v>90974021</v>
      </c>
      <c r="D179">
        <v>90760495</v>
      </c>
      <c r="E179">
        <v>1</v>
      </c>
      <c r="F179">
        <v>1</v>
      </c>
      <c r="G179">
        <v>16101771</v>
      </c>
      <c r="H179">
        <v>3</v>
      </c>
      <c r="I179" t="s">
        <v>310</v>
      </c>
      <c r="J179" t="s">
        <v>311</v>
      </c>
      <c r="K179" t="s">
        <v>312</v>
      </c>
      <c r="L179">
        <v>1346</v>
      </c>
      <c r="N179">
        <v>1009</v>
      </c>
      <c r="O179" t="s">
        <v>43</v>
      </c>
      <c r="P179" t="s">
        <v>43</v>
      </c>
      <c r="Q179">
        <v>1</v>
      </c>
      <c r="X179">
        <v>0.03</v>
      </c>
      <c r="Y179">
        <v>30.5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0.03</v>
      </c>
      <c r="AH179">
        <v>2</v>
      </c>
      <c r="AI179">
        <v>90974024</v>
      </c>
      <c r="AJ179">
        <v>188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ROW(Source!A92)</f>
        <v>92</v>
      </c>
      <c r="B180">
        <v>90974033</v>
      </c>
      <c r="C180">
        <v>90974030</v>
      </c>
      <c r="D180">
        <v>90756819</v>
      </c>
      <c r="E180">
        <v>16101771</v>
      </c>
      <c r="F180">
        <v>1</v>
      </c>
      <c r="G180">
        <v>16101771</v>
      </c>
      <c r="H180">
        <v>1</v>
      </c>
      <c r="I180" t="s">
        <v>304</v>
      </c>
      <c r="J180" t="s">
        <v>3</v>
      </c>
      <c r="K180" t="s">
        <v>305</v>
      </c>
      <c r="L180">
        <v>1191</v>
      </c>
      <c r="N180">
        <v>1013</v>
      </c>
      <c r="O180" t="s">
        <v>306</v>
      </c>
      <c r="P180" t="s">
        <v>306</v>
      </c>
      <c r="Q180">
        <v>1</v>
      </c>
      <c r="X180">
        <v>0.92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1</v>
      </c>
      <c r="AF180" t="s">
        <v>19</v>
      </c>
      <c r="AG180">
        <v>0.96599999999999997</v>
      </c>
      <c r="AH180">
        <v>2</v>
      </c>
      <c r="AI180">
        <v>90974031</v>
      </c>
      <c r="AJ180">
        <v>190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ROW(Source!A92)</f>
        <v>92</v>
      </c>
      <c r="B181">
        <v>90974034</v>
      </c>
      <c r="C181">
        <v>90974030</v>
      </c>
      <c r="D181">
        <v>90760495</v>
      </c>
      <c r="E181">
        <v>1</v>
      </c>
      <c r="F181">
        <v>1</v>
      </c>
      <c r="G181">
        <v>16101771</v>
      </c>
      <c r="H181">
        <v>3</v>
      </c>
      <c r="I181" t="s">
        <v>310</v>
      </c>
      <c r="J181" t="s">
        <v>311</v>
      </c>
      <c r="K181" t="s">
        <v>312</v>
      </c>
      <c r="L181">
        <v>1346</v>
      </c>
      <c r="N181">
        <v>1009</v>
      </c>
      <c r="O181" t="s">
        <v>43</v>
      </c>
      <c r="P181" t="s">
        <v>43</v>
      </c>
      <c r="Q181">
        <v>1</v>
      </c>
      <c r="X181">
        <v>0.02</v>
      </c>
      <c r="Y181">
        <v>30.5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0.02</v>
      </c>
      <c r="AH181">
        <v>2</v>
      </c>
      <c r="AI181">
        <v>90974032</v>
      </c>
      <c r="AJ181">
        <v>191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ROW(Source!A93)</f>
        <v>93</v>
      </c>
      <c r="B182">
        <v>90974040</v>
      </c>
      <c r="C182">
        <v>90974035</v>
      </c>
      <c r="D182">
        <v>90756819</v>
      </c>
      <c r="E182">
        <v>16101771</v>
      </c>
      <c r="F182">
        <v>1</v>
      </c>
      <c r="G182">
        <v>16101771</v>
      </c>
      <c r="H182">
        <v>1</v>
      </c>
      <c r="I182" t="s">
        <v>304</v>
      </c>
      <c r="J182" t="s">
        <v>3</v>
      </c>
      <c r="K182" t="s">
        <v>305</v>
      </c>
      <c r="L182">
        <v>1191</v>
      </c>
      <c r="N182">
        <v>1013</v>
      </c>
      <c r="O182" t="s">
        <v>306</v>
      </c>
      <c r="P182" t="s">
        <v>306</v>
      </c>
      <c r="Q182">
        <v>1</v>
      </c>
      <c r="X182">
        <v>3.15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1</v>
      </c>
      <c r="AF182" t="s">
        <v>3</v>
      </c>
      <c r="AG182">
        <v>3.15</v>
      </c>
      <c r="AH182">
        <v>2</v>
      </c>
      <c r="AI182">
        <v>90974036</v>
      </c>
      <c r="AJ182">
        <v>192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ROW(Source!A93)</f>
        <v>93</v>
      </c>
      <c r="B183">
        <v>90974041</v>
      </c>
      <c r="C183">
        <v>90974035</v>
      </c>
      <c r="D183">
        <v>90760495</v>
      </c>
      <c r="E183">
        <v>1</v>
      </c>
      <c r="F183">
        <v>1</v>
      </c>
      <c r="G183">
        <v>16101771</v>
      </c>
      <c r="H183">
        <v>3</v>
      </c>
      <c r="I183" t="s">
        <v>310</v>
      </c>
      <c r="J183" t="s">
        <v>311</v>
      </c>
      <c r="K183" t="s">
        <v>312</v>
      </c>
      <c r="L183">
        <v>1346</v>
      </c>
      <c r="N183">
        <v>1009</v>
      </c>
      <c r="O183" t="s">
        <v>43</v>
      </c>
      <c r="P183" t="s">
        <v>43</v>
      </c>
      <c r="Q183">
        <v>1</v>
      </c>
      <c r="X183">
        <v>1.4</v>
      </c>
      <c r="Y183">
        <v>30.5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1.4</v>
      </c>
      <c r="AH183">
        <v>2</v>
      </c>
      <c r="AI183">
        <v>90974037</v>
      </c>
      <c r="AJ183">
        <v>193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ROW(Source!A93)</f>
        <v>93</v>
      </c>
      <c r="B184">
        <v>90974042</v>
      </c>
      <c r="C184">
        <v>90974035</v>
      </c>
      <c r="D184">
        <v>90761054</v>
      </c>
      <c r="E184">
        <v>1</v>
      </c>
      <c r="F184">
        <v>1</v>
      </c>
      <c r="G184">
        <v>16101771</v>
      </c>
      <c r="H184">
        <v>3</v>
      </c>
      <c r="I184" t="s">
        <v>406</v>
      </c>
      <c r="J184" t="s">
        <v>407</v>
      </c>
      <c r="K184" t="s">
        <v>408</v>
      </c>
      <c r="L184">
        <v>1327</v>
      </c>
      <c r="N184">
        <v>1005</v>
      </c>
      <c r="O184" t="s">
        <v>102</v>
      </c>
      <c r="P184" t="s">
        <v>102</v>
      </c>
      <c r="Q184">
        <v>1</v>
      </c>
      <c r="X184">
        <v>0.5</v>
      </c>
      <c r="Y184">
        <v>408.72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0.5</v>
      </c>
      <c r="AH184">
        <v>2</v>
      </c>
      <c r="AI184">
        <v>90974038</v>
      </c>
      <c r="AJ184">
        <v>194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ROW(Source!A93)</f>
        <v>93</v>
      </c>
      <c r="B185">
        <v>90974043</v>
      </c>
      <c r="C185">
        <v>90974035</v>
      </c>
      <c r="D185">
        <v>90759192</v>
      </c>
      <c r="E185">
        <v>1</v>
      </c>
      <c r="F185">
        <v>1</v>
      </c>
      <c r="G185">
        <v>16101771</v>
      </c>
      <c r="H185">
        <v>3</v>
      </c>
      <c r="I185" t="s">
        <v>409</v>
      </c>
      <c r="J185" t="s">
        <v>410</v>
      </c>
      <c r="K185" t="s">
        <v>411</v>
      </c>
      <c r="L185">
        <v>1348</v>
      </c>
      <c r="N185">
        <v>1009</v>
      </c>
      <c r="O185" t="s">
        <v>158</v>
      </c>
      <c r="P185" t="s">
        <v>158</v>
      </c>
      <c r="Q185">
        <v>1000</v>
      </c>
      <c r="X185">
        <v>2.5000000000000001E-3</v>
      </c>
      <c r="Y185">
        <v>144194.35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2.5000000000000001E-3</v>
      </c>
      <c r="AH185">
        <v>2</v>
      </c>
      <c r="AI185">
        <v>90974039</v>
      </c>
      <c r="AJ185">
        <v>195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ROW(Source!A94)</f>
        <v>94</v>
      </c>
      <c r="B186">
        <v>90974051</v>
      </c>
      <c r="C186">
        <v>90974044</v>
      </c>
      <c r="D186">
        <v>90756819</v>
      </c>
      <c r="E186">
        <v>16101771</v>
      </c>
      <c r="F186">
        <v>1</v>
      </c>
      <c r="G186">
        <v>16101771</v>
      </c>
      <c r="H186">
        <v>1</v>
      </c>
      <c r="I186" t="s">
        <v>304</v>
      </c>
      <c r="J186" t="s">
        <v>3</v>
      </c>
      <c r="K186" t="s">
        <v>305</v>
      </c>
      <c r="L186">
        <v>1191</v>
      </c>
      <c r="N186">
        <v>1013</v>
      </c>
      <c r="O186" t="s">
        <v>306</v>
      </c>
      <c r="P186" t="s">
        <v>306</v>
      </c>
      <c r="Q186">
        <v>1</v>
      </c>
      <c r="X186">
        <v>7.41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1</v>
      </c>
      <c r="AF186" t="s">
        <v>3</v>
      </c>
      <c r="AG186">
        <v>7.41</v>
      </c>
      <c r="AH186">
        <v>2</v>
      </c>
      <c r="AI186">
        <v>90974045</v>
      </c>
      <c r="AJ186">
        <v>196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ROW(Source!A94)</f>
        <v>94</v>
      </c>
      <c r="B187">
        <v>90974052</v>
      </c>
      <c r="C187">
        <v>90974044</v>
      </c>
      <c r="D187">
        <v>90760334</v>
      </c>
      <c r="E187">
        <v>1</v>
      </c>
      <c r="F187">
        <v>1</v>
      </c>
      <c r="G187">
        <v>16101771</v>
      </c>
      <c r="H187">
        <v>3</v>
      </c>
      <c r="I187" t="s">
        <v>412</v>
      </c>
      <c r="J187" t="s">
        <v>413</v>
      </c>
      <c r="K187" t="s">
        <v>414</v>
      </c>
      <c r="L187">
        <v>1348</v>
      </c>
      <c r="N187">
        <v>1009</v>
      </c>
      <c r="O187" t="s">
        <v>158</v>
      </c>
      <c r="P187" t="s">
        <v>158</v>
      </c>
      <c r="Q187">
        <v>1000</v>
      </c>
      <c r="X187">
        <v>2.0000000000000002E-5</v>
      </c>
      <c r="Y187">
        <v>1640241.92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2.0000000000000002E-5</v>
      </c>
      <c r="AH187">
        <v>2</v>
      </c>
      <c r="AI187">
        <v>90974046</v>
      </c>
      <c r="AJ187">
        <v>197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ROW(Source!A94)</f>
        <v>94</v>
      </c>
      <c r="B188">
        <v>90974053</v>
      </c>
      <c r="C188">
        <v>90974044</v>
      </c>
      <c r="D188">
        <v>90760446</v>
      </c>
      <c r="E188">
        <v>1</v>
      </c>
      <c r="F188">
        <v>1</v>
      </c>
      <c r="G188">
        <v>16101771</v>
      </c>
      <c r="H188">
        <v>3</v>
      </c>
      <c r="I188" t="s">
        <v>415</v>
      </c>
      <c r="J188" t="s">
        <v>416</v>
      </c>
      <c r="K188" t="s">
        <v>417</v>
      </c>
      <c r="L188">
        <v>1346</v>
      </c>
      <c r="N188">
        <v>1009</v>
      </c>
      <c r="O188" t="s">
        <v>43</v>
      </c>
      <c r="P188" t="s">
        <v>43</v>
      </c>
      <c r="Q188">
        <v>1</v>
      </c>
      <c r="X188">
        <v>1.6E-2</v>
      </c>
      <c r="Y188">
        <v>553.05999999999995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1.6E-2</v>
      </c>
      <c r="AH188">
        <v>2</v>
      </c>
      <c r="AI188">
        <v>90974047</v>
      </c>
      <c r="AJ188">
        <v>198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ROW(Source!A94)</f>
        <v>94</v>
      </c>
      <c r="B189">
        <v>90974054</v>
      </c>
      <c r="C189">
        <v>90974044</v>
      </c>
      <c r="D189">
        <v>90760402</v>
      </c>
      <c r="E189">
        <v>1</v>
      </c>
      <c r="F189">
        <v>1</v>
      </c>
      <c r="G189">
        <v>16101771</v>
      </c>
      <c r="H189">
        <v>3</v>
      </c>
      <c r="I189" t="s">
        <v>418</v>
      </c>
      <c r="J189" t="s">
        <v>419</v>
      </c>
      <c r="K189" t="s">
        <v>420</v>
      </c>
      <c r="L189">
        <v>1346</v>
      </c>
      <c r="N189">
        <v>1009</v>
      </c>
      <c r="O189" t="s">
        <v>43</v>
      </c>
      <c r="P189" t="s">
        <v>43</v>
      </c>
      <c r="Q189">
        <v>1</v>
      </c>
      <c r="X189">
        <v>0.01</v>
      </c>
      <c r="Y189">
        <v>388.51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0.01</v>
      </c>
      <c r="AH189">
        <v>2</v>
      </c>
      <c r="AI189">
        <v>90974048</v>
      </c>
      <c r="AJ189">
        <v>199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ROW(Source!A94)</f>
        <v>94</v>
      </c>
      <c r="B190">
        <v>90974055</v>
      </c>
      <c r="C190">
        <v>90974044</v>
      </c>
      <c r="D190">
        <v>90760495</v>
      </c>
      <c r="E190">
        <v>1</v>
      </c>
      <c r="F190">
        <v>1</v>
      </c>
      <c r="G190">
        <v>16101771</v>
      </c>
      <c r="H190">
        <v>3</v>
      </c>
      <c r="I190" t="s">
        <v>310</v>
      </c>
      <c r="J190" t="s">
        <v>311</v>
      </c>
      <c r="K190" t="s">
        <v>312</v>
      </c>
      <c r="L190">
        <v>1346</v>
      </c>
      <c r="N190">
        <v>1009</v>
      </c>
      <c r="O190" t="s">
        <v>43</v>
      </c>
      <c r="P190" t="s">
        <v>43</v>
      </c>
      <c r="Q190">
        <v>1</v>
      </c>
      <c r="X190">
        <v>0.1</v>
      </c>
      <c r="Y190">
        <v>30.5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0.1</v>
      </c>
      <c r="AH190">
        <v>2</v>
      </c>
      <c r="AI190">
        <v>90974049</v>
      </c>
      <c r="AJ190">
        <v>200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ROW(Source!A96)</f>
        <v>96</v>
      </c>
      <c r="B191">
        <v>90974064</v>
      </c>
      <c r="C191">
        <v>90974057</v>
      </c>
      <c r="D191">
        <v>90756819</v>
      </c>
      <c r="E191">
        <v>16101771</v>
      </c>
      <c r="F191">
        <v>1</v>
      </c>
      <c r="G191">
        <v>16101771</v>
      </c>
      <c r="H191">
        <v>1</v>
      </c>
      <c r="I191" t="s">
        <v>304</v>
      </c>
      <c r="J191" t="s">
        <v>3</v>
      </c>
      <c r="K191" t="s">
        <v>305</v>
      </c>
      <c r="L191">
        <v>1191</v>
      </c>
      <c r="N191">
        <v>1013</v>
      </c>
      <c r="O191" t="s">
        <v>306</v>
      </c>
      <c r="P191" t="s">
        <v>306</v>
      </c>
      <c r="Q191">
        <v>1</v>
      </c>
      <c r="X191">
        <v>7.41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1</v>
      </c>
      <c r="AF191" t="s">
        <v>3</v>
      </c>
      <c r="AG191">
        <v>7.41</v>
      </c>
      <c r="AH191">
        <v>2</v>
      </c>
      <c r="AI191">
        <v>90974058</v>
      </c>
      <c r="AJ191">
        <v>202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ROW(Source!A96)</f>
        <v>96</v>
      </c>
      <c r="B192">
        <v>90974065</v>
      </c>
      <c r="C192">
        <v>90974057</v>
      </c>
      <c r="D192">
        <v>90760334</v>
      </c>
      <c r="E192">
        <v>1</v>
      </c>
      <c r="F192">
        <v>1</v>
      </c>
      <c r="G192">
        <v>16101771</v>
      </c>
      <c r="H192">
        <v>3</v>
      </c>
      <c r="I192" t="s">
        <v>412</v>
      </c>
      <c r="J192" t="s">
        <v>413</v>
      </c>
      <c r="K192" t="s">
        <v>414</v>
      </c>
      <c r="L192">
        <v>1348</v>
      </c>
      <c r="N192">
        <v>1009</v>
      </c>
      <c r="O192" t="s">
        <v>158</v>
      </c>
      <c r="P192" t="s">
        <v>158</v>
      </c>
      <c r="Q192">
        <v>1000</v>
      </c>
      <c r="X192">
        <v>2.0000000000000002E-5</v>
      </c>
      <c r="Y192">
        <v>1640241.92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2.0000000000000002E-5</v>
      </c>
      <c r="AH192">
        <v>2</v>
      </c>
      <c r="AI192">
        <v>90974059</v>
      </c>
      <c r="AJ192">
        <v>203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ROW(Source!A96)</f>
        <v>96</v>
      </c>
      <c r="B193">
        <v>90974066</v>
      </c>
      <c r="C193">
        <v>90974057</v>
      </c>
      <c r="D193">
        <v>90760446</v>
      </c>
      <c r="E193">
        <v>1</v>
      </c>
      <c r="F193">
        <v>1</v>
      </c>
      <c r="G193">
        <v>16101771</v>
      </c>
      <c r="H193">
        <v>3</v>
      </c>
      <c r="I193" t="s">
        <v>415</v>
      </c>
      <c r="J193" t="s">
        <v>416</v>
      </c>
      <c r="K193" t="s">
        <v>417</v>
      </c>
      <c r="L193">
        <v>1346</v>
      </c>
      <c r="N193">
        <v>1009</v>
      </c>
      <c r="O193" t="s">
        <v>43</v>
      </c>
      <c r="P193" t="s">
        <v>43</v>
      </c>
      <c r="Q193">
        <v>1</v>
      </c>
      <c r="X193">
        <v>1.6E-2</v>
      </c>
      <c r="Y193">
        <v>553.05999999999995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1.6E-2</v>
      </c>
      <c r="AH193">
        <v>2</v>
      </c>
      <c r="AI193">
        <v>90974060</v>
      </c>
      <c r="AJ193">
        <v>204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ROW(Source!A96)</f>
        <v>96</v>
      </c>
      <c r="B194">
        <v>90974067</v>
      </c>
      <c r="C194">
        <v>90974057</v>
      </c>
      <c r="D194">
        <v>90760402</v>
      </c>
      <c r="E194">
        <v>1</v>
      </c>
      <c r="F194">
        <v>1</v>
      </c>
      <c r="G194">
        <v>16101771</v>
      </c>
      <c r="H194">
        <v>3</v>
      </c>
      <c r="I194" t="s">
        <v>418</v>
      </c>
      <c r="J194" t="s">
        <v>419</v>
      </c>
      <c r="K194" t="s">
        <v>420</v>
      </c>
      <c r="L194">
        <v>1346</v>
      </c>
      <c r="N194">
        <v>1009</v>
      </c>
      <c r="O194" t="s">
        <v>43</v>
      </c>
      <c r="P194" t="s">
        <v>43</v>
      </c>
      <c r="Q194">
        <v>1</v>
      </c>
      <c r="X194">
        <v>0.01</v>
      </c>
      <c r="Y194">
        <v>388.51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0.01</v>
      </c>
      <c r="AH194">
        <v>2</v>
      </c>
      <c r="AI194">
        <v>90974061</v>
      </c>
      <c r="AJ194">
        <v>205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ROW(Source!A96)</f>
        <v>96</v>
      </c>
      <c r="B195">
        <v>90974068</v>
      </c>
      <c r="C195">
        <v>90974057</v>
      </c>
      <c r="D195">
        <v>90760495</v>
      </c>
      <c r="E195">
        <v>1</v>
      </c>
      <c r="F195">
        <v>1</v>
      </c>
      <c r="G195">
        <v>16101771</v>
      </c>
      <c r="H195">
        <v>3</v>
      </c>
      <c r="I195" t="s">
        <v>310</v>
      </c>
      <c r="J195" t="s">
        <v>311</v>
      </c>
      <c r="K195" t="s">
        <v>312</v>
      </c>
      <c r="L195">
        <v>1346</v>
      </c>
      <c r="N195">
        <v>1009</v>
      </c>
      <c r="O195" t="s">
        <v>43</v>
      </c>
      <c r="P195" t="s">
        <v>43</v>
      </c>
      <c r="Q195">
        <v>1</v>
      </c>
      <c r="X195">
        <v>0.1</v>
      </c>
      <c r="Y195">
        <v>30.5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0.1</v>
      </c>
      <c r="AH195">
        <v>2</v>
      </c>
      <c r="AI195">
        <v>90974062</v>
      </c>
      <c r="AJ195">
        <v>206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ROW(Source!A98)</f>
        <v>98</v>
      </c>
      <c r="B196">
        <v>90974072</v>
      </c>
      <c r="C196">
        <v>90974070</v>
      </c>
      <c r="D196">
        <v>90756819</v>
      </c>
      <c r="E196">
        <v>16101771</v>
      </c>
      <c r="F196">
        <v>1</v>
      </c>
      <c r="G196">
        <v>16101771</v>
      </c>
      <c r="H196">
        <v>1</v>
      </c>
      <c r="I196" t="s">
        <v>304</v>
      </c>
      <c r="J196" t="s">
        <v>3</v>
      </c>
      <c r="K196" t="s">
        <v>305</v>
      </c>
      <c r="L196">
        <v>1191</v>
      </c>
      <c r="N196">
        <v>1013</v>
      </c>
      <c r="O196" t="s">
        <v>306</v>
      </c>
      <c r="P196" t="s">
        <v>306</v>
      </c>
      <c r="Q196">
        <v>1</v>
      </c>
      <c r="X196">
        <v>2.9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1</v>
      </c>
      <c r="AF196" t="s">
        <v>3</v>
      </c>
      <c r="AG196">
        <v>2.9</v>
      </c>
      <c r="AH196">
        <v>2</v>
      </c>
      <c r="AI196">
        <v>90974071</v>
      </c>
      <c r="AJ196">
        <v>208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ROW(Source!A99)</f>
        <v>99</v>
      </c>
      <c r="B197">
        <v>90974078</v>
      </c>
      <c r="C197">
        <v>90974073</v>
      </c>
      <c r="D197">
        <v>90756819</v>
      </c>
      <c r="E197">
        <v>16101771</v>
      </c>
      <c r="F197">
        <v>1</v>
      </c>
      <c r="G197">
        <v>16101771</v>
      </c>
      <c r="H197">
        <v>1</v>
      </c>
      <c r="I197" t="s">
        <v>304</v>
      </c>
      <c r="J197" t="s">
        <v>3</v>
      </c>
      <c r="K197" t="s">
        <v>305</v>
      </c>
      <c r="L197">
        <v>1191</v>
      </c>
      <c r="N197">
        <v>1013</v>
      </c>
      <c r="O197" t="s">
        <v>306</v>
      </c>
      <c r="P197" t="s">
        <v>306</v>
      </c>
      <c r="Q197">
        <v>1</v>
      </c>
      <c r="X197">
        <v>1.86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1</v>
      </c>
      <c r="AF197" t="s">
        <v>19</v>
      </c>
      <c r="AG197">
        <v>1.9530000000000001</v>
      </c>
      <c r="AH197">
        <v>2</v>
      </c>
      <c r="AI197">
        <v>90974074</v>
      </c>
      <c r="AJ197">
        <v>209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ROW(Source!A99)</f>
        <v>99</v>
      </c>
      <c r="B198">
        <v>90974079</v>
      </c>
      <c r="C198">
        <v>90974073</v>
      </c>
      <c r="D198">
        <v>90758471</v>
      </c>
      <c r="E198">
        <v>1</v>
      </c>
      <c r="F198">
        <v>1</v>
      </c>
      <c r="G198">
        <v>16101771</v>
      </c>
      <c r="H198">
        <v>2</v>
      </c>
      <c r="I198" t="s">
        <v>307</v>
      </c>
      <c r="J198" t="s">
        <v>308</v>
      </c>
      <c r="K198" t="s">
        <v>309</v>
      </c>
      <c r="L198">
        <v>1368</v>
      </c>
      <c r="N198">
        <v>1011</v>
      </c>
      <c r="O198" t="s">
        <v>197</v>
      </c>
      <c r="P198" t="s">
        <v>197</v>
      </c>
      <c r="Q198">
        <v>1</v>
      </c>
      <c r="X198">
        <v>0.17</v>
      </c>
      <c r="Y198">
        <v>0</v>
      </c>
      <c r="Z198">
        <v>21.28</v>
      </c>
      <c r="AA198">
        <v>0.32</v>
      </c>
      <c r="AB198">
        <v>0</v>
      </c>
      <c r="AC198">
        <v>0</v>
      </c>
      <c r="AD198">
        <v>1</v>
      </c>
      <c r="AE198">
        <v>0</v>
      </c>
      <c r="AF198" t="s">
        <v>19</v>
      </c>
      <c r="AG198">
        <v>0.17849999999999999</v>
      </c>
      <c r="AH198">
        <v>2</v>
      </c>
      <c r="AI198">
        <v>90974075</v>
      </c>
      <c r="AJ198">
        <v>210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ROW(Source!A99)</f>
        <v>99</v>
      </c>
      <c r="B199">
        <v>90974080</v>
      </c>
      <c r="C199">
        <v>90974073</v>
      </c>
      <c r="D199">
        <v>90760495</v>
      </c>
      <c r="E199">
        <v>1</v>
      </c>
      <c r="F199">
        <v>1</v>
      </c>
      <c r="G199">
        <v>16101771</v>
      </c>
      <c r="H199">
        <v>3</v>
      </c>
      <c r="I199" t="s">
        <v>310</v>
      </c>
      <c r="J199" t="s">
        <v>311</v>
      </c>
      <c r="K199" t="s">
        <v>312</v>
      </c>
      <c r="L199">
        <v>1346</v>
      </c>
      <c r="N199">
        <v>1009</v>
      </c>
      <c r="O199" t="s">
        <v>43</v>
      </c>
      <c r="P199" t="s">
        <v>43</v>
      </c>
      <c r="Q199">
        <v>1</v>
      </c>
      <c r="X199">
        <v>0.03</v>
      </c>
      <c r="Y199">
        <v>30.5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0.03</v>
      </c>
      <c r="AH199">
        <v>2</v>
      </c>
      <c r="AI199">
        <v>90974076</v>
      </c>
      <c r="AJ199">
        <v>211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ROW(Source!A101)</f>
        <v>101</v>
      </c>
      <c r="B200">
        <v>90974085</v>
      </c>
      <c r="C200">
        <v>90974082</v>
      </c>
      <c r="D200">
        <v>90756819</v>
      </c>
      <c r="E200">
        <v>16101771</v>
      </c>
      <c r="F200">
        <v>1</v>
      </c>
      <c r="G200">
        <v>16101771</v>
      </c>
      <c r="H200">
        <v>1</v>
      </c>
      <c r="I200" t="s">
        <v>304</v>
      </c>
      <c r="J200" t="s">
        <v>3</v>
      </c>
      <c r="K200" t="s">
        <v>305</v>
      </c>
      <c r="L200">
        <v>1191</v>
      </c>
      <c r="N200">
        <v>1013</v>
      </c>
      <c r="O200" t="s">
        <v>306</v>
      </c>
      <c r="P200" t="s">
        <v>306</v>
      </c>
      <c r="Q200">
        <v>1</v>
      </c>
      <c r="X200">
        <v>0.92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1</v>
      </c>
      <c r="AF200" t="s">
        <v>19</v>
      </c>
      <c r="AG200">
        <v>0.96599999999999997</v>
      </c>
      <c r="AH200">
        <v>2</v>
      </c>
      <c r="AI200">
        <v>90974083</v>
      </c>
      <c r="AJ200">
        <v>213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ROW(Source!A101)</f>
        <v>101</v>
      </c>
      <c r="B201">
        <v>90974086</v>
      </c>
      <c r="C201">
        <v>90974082</v>
      </c>
      <c r="D201">
        <v>90760495</v>
      </c>
      <c r="E201">
        <v>1</v>
      </c>
      <c r="F201">
        <v>1</v>
      </c>
      <c r="G201">
        <v>16101771</v>
      </c>
      <c r="H201">
        <v>3</v>
      </c>
      <c r="I201" t="s">
        <v>310</v>
      </c>
      <c r="J201" t="s">
        <v>311</v>
      </c>
      <c r="K201" t="s">
        <v>312</v>
      </c>
      <c r="L201">
        <v>1346</v>
      </c>
      <c r="N201">
        <v>1009</v>
      </c>
      <c r="O201" t="s">
        <v>43</v>
      </c>
      <c r="P201" t="s">
        <v>43</v>
      </c>
      <c r="Q201">
        <v>1</v>
      </c>
      <c r="X201">
        <v>0.02</v>
      </c>
      <c r="Y201">
        <v>30.5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0.02</v>
      </c>
      <c r="AH201">
        <v>2</v>
      </c>
      <c r="AI201">
        <v>90974084</v>
      </c>
      <c r="AJ201">
        <v>214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ROW(Source!A102)</f>
        <v>102</v>
      </c>
      <c r="B202">
        <v>90974091</v>
      </c>
      <c r="C202">
        <v>90974087</v>
      </c>
      <c r="D202">
        <v>90756819</v>
      </c>
      <c r="E202">
        <v>16101771</v>
      </c>
      <c r="F202">
        <v>1</v>
      </c>
      <c r="G202">
        <v>16101771</v>
      </c>
      <c r="H202">
        <v>1</v>
      </c>
      <c r="I202" t="s">
        <v>304</v>
      </c>
      <c r="J202" t="s">
        <v>3</v>
      </c>
      <c r="K202" t="s">
        <v>305</v>
      </c>
      <c r="L202">
        <v>1191</v>
      </c>
      <c r="N202">
        <v>1013</v>
      </c>
      <c r="O202" t="s">
        <v>306</v>
      </c>
      <c r="P202" t="s">
        <v>306</v>
      </c>
      <c r="Q202">
        <v>1</v>
      </c>
      <c r="X202">
        <v>0.6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1</v>
      </c>
      <c r="AF202" t="s">
        <v>3</v>
      </c>
      <c r="AG202">
        <v>0.6</v>
      </c>
      <c r="AH202">
        <v>2</v>
      </c>
      <c r="AI202">
        <v>90974088</v>
      </c>
      <c r="AJ202">
        <v>215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ROW(Source!A102)</f>
        <v>102</v>
      </c>
      <c r="B203">
        <v>90974092</v>
      </c>
      <c r="C203">
        <v>90974087</v>
      </c>
      <c r="D203">
        <v>90759844</v>
      </c>
      <c r="E203">
        <v>1</v>
      </c>
      <c r="F203">
        <v>1</v>
      </c>
      <c r="G203">
        <v>16101771</v>
      </c>
      <c r="H203">
        <v>3</v>
      </c>
      <c r="I203" t="s">
        <v>400</v>
      </c>
      <c r="J203" t="s">
        <v>401</v>
      </c>
      <c r="K203" t="s">
        <v>402</v>
      </c>
      <c r="L203">
        <v>1348</v>
      </c>
      <c r="N203">
        <v>1009</v>
      </c>
      <c r="O203" t="s">
        <v>158</v>
      </c>
      <c r="P203" t="s">
        <v>158</v>
      </c>
      <c r="Q203">
        <v>1000</v>
      </c>
      <c r="X203">
        <v>3.0000000000000001E-5</v>
      </c>
      <c r="Y203">
        <v>276193.31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3.0000000000000001E-5</v>
      </c>
      <c r="AH203">
        <v>2</v>
      </c>
      <c r="AI203">
        <v>90974089</v>
      </c>
      <c r="AJ203">
        <v>216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ROW(Source!A102)</f>
        <v>102</v>
      </c>
      <c r="B204">
        <v>90974093</v>
      </c>
      <c r="C204">
        <v>90974087</v>
      </c>
      <c r="D204">
        <v>90761165</v>
      </c>
      <c r="E204">
        <v>1</v>
      </c>
      <c r="F204">
        <v>1</v>
      </c>
      <c r="G204">
        <v>16101771</v>
      </c>
      <c r="H204">
        <v>3</v>
      </c>
      <c r="I204" t="s">
        <v>403</v>
      </c>
      <c r="J204" t="s">
        <v>404</v>
      </c>
      <c r="K204" t="s">
        <v>405</v>
      </c>
      <c r="L204">
        <v>1354</v>
      </c>
      <c r="N204">
        <v>1010</v>
      </c>
      <c r="O204" t="s">
        <v>48</v>
      </c>
      <c r="P204" t="s">
        <v>48</v>
      </c>
      <c r="Q204">
        <v>1</v>
      </c>
      <c r="X204">
        <v>1</v>
      </c>
      <c r="Y204">
        <v>160.11000000000001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1</v>
      </c>
      <c r="AH204">
        <v>2</v>
      </c>
      <c r="AI204">
        <v>90974090</v>
      </c>
      <c r="AJ204">
        <v>217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ROW(Source!A103)</f>
        <v>103</v>
      </c>
      <c r="B205">
        <v>90974096</v>
      </c>
      <c r="C205">
        <v>90974094</v>
      </c>
      <c r="D205">
        <v>90756819</v>
      </c>
      <c r="E205">
        <v>16101771</v>
      </c>
      <c r="F205">
        <v>1</v>
      </c>
      <c r="G205">
        <v>16101771</v>
      </c>
      <c r="H205">
        <v>1</v>
      </c>
      <c r="I205" t="s">
        <v>304</v>
      </c>
      <c r="J205" t="s">
        <v>3</v>
      </c>
      <c r="K205" t="s">
        <v>305</v>
      </c>
      <c r="L205">
        <v>1191</v>
      </c>
      <c r="N205">
        <v>1013</v>
      </c>
      <c r="O205" t="s">
        <v>306</v>
      </c>
      <c r="P205" t="s">
        <v>306</v>
      </c>
      <c r="Q205">
        <v>1</v>
      </c>
      <c r="X205">
        <v>3.1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1</v>
      </c>
      <c r="AF205" t="s">
        <v>19</v>
      </c>
      <c r="AG205">
        <v>3.2549999999999999</v>
      </c>
      <c r="AH205">
        <v>2</v>
      </c>
      <c r="AI205">
        <v>90974095</v>
      </c>
      <c r="AJ205">
        <v>218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ROW(Source!A104)</f>
        <v>104</v>
      </c>
      <c r="B206">
        <v>90974101</v>
      </c>
      <c r="C206">
        <v>90974097</v>
      </c>
      <c r="D206">
        <v>90756819</v>
      </c>
      <c r="E206">
        <v>16101771</v>
      </c>
      <c r="F206">
        <v>1</v>
      </c>
      <c r="G206">
        <v>16101771</v>
      </c>
      <c r="H206">
        <v>1</v>
      </c>
      <c r="I206" t="s">
        <v>304</v>
      </c>
      <c r="J206" t="s">
        <v>3</v>
      </c>
      <c r="K206" t="s">
        <v>305</v>
      </c>
      <c r="L206">
        <v>1191</v>
      </c>
      <c r="N206">
        <v>1013</v>
      </c>
      <c r="O206" t="s">
        <v>306</v>
      </c>
      <c r="P206" t="s">
        <v>306</v>
      </c>
      <c r="Q206">
        <v>1</v>
      </c>
      <c r="X206">
        <v>1.56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1</v>
      </c>
      <c r="AF206" t="s">
        <v>19</v>
      </c>
      <c r="AG206">
        <v>1.6379999999999999</v>
      </c>
      <c r="AH206">
        <v>2</v>
      </c>
      <c r="AI206">
        <v>90974098</v>
      </c>
      <c r="AJ206">
        <v>219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ROW(Source!A104)</f>
        <v>104</v>
      </c>
      <c r="B207">
        <v>90974102</v>
      </c>
      <c r="C207">
        <v>90974097</v>
      </c>
      <c r="D207">
        <v>90758280</v>
      </c>
      <c r="E207">
        <v>1</v>
      </c>
      <c r="F207">
        <v>1</v>
      </c>
      <c r="G207">
        <v>16101771</v>
      </c>
      <c r="H207">
        <v>2</v>
      </c>
      <c r="I207" t="s">
        <v>421</v>
      </c>
      <c r="J207" t="s">
        <v>422</v>
      </c>
      <c r="K207" t="s">
        <v>423</v>
      </c>
      <c r="L207">
        <v>1368</v>
      </c>
      <c r="N207">
        <v>1011</v>
      </c>
      <c r="O207" t="s">
        <v>197</v>
      </c>
      <c r="P207" t="s">
        <v>197</v>
      </c>
      <c r="Q207">
        <v>1</v>
      </c>
      <c r="X207">
        <v>0.03</v>
      </c>
      <c r="Y207">
        <v>0</v>
      </c>
      <c r="Z207">
        <v>59.97</v>
      </c>
      <c r="AA207">
        <v>0.85</v>
      </c>
      <c r="AB207">
        <v>0</v>
      </c>
      <c r="AC207">
        <v>0</v>
      </c>
      <c r="AD207">
        <v>1</v>
      </c>
      <c r="AE207">
        <v>0</v>
      </c>
      <c r="AF207" t="s">
        <v>19</v>
      </c>
      <c r="AG207">
        <v>3.15E-2</v>
      </c>
      <c r="AH207">
        <v>2</v>
      </c>
      <c r="AI207">
        <v>90974099</v>
      </c>
      <c r="AJ207">
        <v>220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ROW(Source!A104)</f>
        <v>104</v>
      </c>
      <c r="B208">
        <v>90974103</v>
      </c>
      <c r="C208">
        <v>90974097</v>
      </c>
      <c r="D208">
        <v>90760495</v>
      </c>
      <c r="E208">
        <v>1</v>
      </c>
      <c r="F208">
        <v>1</v>
      </c>
      <c r="G208">
        <v>16101771</v>
      </c>
      <c r="H208">
        <v>3</v>
      </c>
      <c r="I208" t="s">
        <v>310</v>
      </c>
      <c r="J208" t="s">
        <v>311</v>
      </c>
      <c r="K208" t="s">
        <v>312</v>
      </c>
      <c r="L208">
        <v>1346</v>
      </c>
      <c r="N208">
        <v>1009</v>
      </c>
      <c r="O208" t="s">
        <v>43</v>
      </c>
      <c r="P208" t="s">
        <v>43</v>
      </c>
      <c r="Q208">
        <v>1</v>
      </c>
      <c r="X208">
        <v>0.02</v>
      </c>
      <c r="Y208">
        <v>30.5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0.02</v>
      </c>
      <c r="AH208">
        <v>2</v>
      </c>
      <c r="AI208">
        <v>90974100</v>
      </c>
      <c r="AJ208">
        <v>221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ROW(Source!A105)</f>
        <v>105</v>
      </c>
      <c r="B209">
        <v>90974115</v>
      </c>
      <c r="C209">
        <v>90974104</v>
      </c>
      <c r="D209">
        <v>90756819</v>
      </c>
      <c r="E209">
        <v>16101771</v>
      </c>
      <c r="F209">
        <v>1</v>
      </c>
      <c r="G209">
        <v>16101771</v>
      </c>
      <c r="H209">
        <v>1</v>
      </c>
      <c r="I209" t="s">
        <v>304</v>
      </c>
      <c r="J209" t="s">
        <v>3</v>
      </c>
      <c r="K209" t="s">
        <v>305</v>
      </c>
      <c r="L209">
        <v>1191</v>
      </c>
      <c r="N209">
        <v>1013</v>
      </c>
      <c r="O209" t="s">
        <v>306</v>
      </c>
      <c r="P209" t="s">
        <v>306</v>
      </c>
      <c r="Q209">
        <v>1</v>
      </c>
      <c r="X209">
        <v>15.78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1</v>
      </c>
      <c r="AF209" t="s">
        <v>151</v>
      </c>
      <c r="AG209">
        <v>3.1560000000000001</v>
      </c>
      <c r="AH209">
        <v>2</v>
      </c>
      <c r="AI209">
        <v>90974105</v>
      </c>
      <c r="AJ209">
        <v>222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ROW(Source!A105)</f>
        <v>105</v>
      </c>
      <c r="B210">
        <v>90974116</v>
      </c>
      <c r="C210">
        <v>90974104</v>
      </c>
      <c r="D210">
        <v>90758688</v>
      </c>
      <c r="E210">
        <v>1</v>
      </c>
      <c r="F210">
        <v>1</v>
      </c>
      <c r="G210">
        <v>16101771</v>
      </c>
      <c r="H210">
        <v>2</v>
      </c>
      <c r="I210" t="s">
        <v>362</v>
      </c>
      <c r="J210" t="s">
        <v>363</v>
      </c>
      <c r="K210" t="s">
        <v>364</v>
      </c>
      <c r="L210">
        <v>1368</v>
      </c>
      <c r="N210">
        <v>1011</v>
      </c>
      <c r="O210" t="s">
        <v>197</v>
      </c>
      <c r="P210" t="s">
        <v>197</v>
      </c>
      <c r="Q210">
        <v>1</v>
      </c>
      <c r="X210">
        <v>0.38</v>
      </c>
      <c r="Y210">
        <v>0</v>
      </c>
      <c r="Z210">
        <v>11.36</v>
      </c>
      <c r="AA210">
        <v>0.08</v>
      </c>
      <c r="AB210">
        <v>0</v>
      </c>
      <c r="AC210">
        <v>0</v>
      </c>
      <c r="AD210">
        <v>1</v>
      </c>
      <c r="AE210">
        <v>0</v>
      </c>
      <c r="AF210" t="s">
        <v>151</v>
      </c>
      <c r="AG210">
        <v>7.5999999999999998E-2</v>
      </c>
      <c r="AH210">
        <v>2</v>
      </c>
      <c r="AI210">
        <v>90974106</v>
      </c>
      <c r="AJ210">
        <v>223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ROW(Source!A105)</f>
        <v>105</v>
      </c>
      <c r="B211">
        <v>90974117</v>
      </c>
      <c r="C211">
        <v>90974104</v>
      </c>
      <c r="D211">
        <v>90758653</v>
      </c>
      <c r="E211">
        <v>1</v>
      </c>
      <c r="F211">
        <v>1</v>
      </c>
      <c r="G211">
        <v>16101771</v>
      </c>
      <c r="H211">
        <v>2</v>
      </c>
      <c r="I211" t="s">
        <v>365</v>
      </c>
      <c r="J211" t="s">
        <v>366</v>
      </c>
      <c r="K211" t="s">
        <v>367</v>
      </c>
      <c r="L211">
        <v>1368</v>
      </c>
      <c r="N211">
        <v>1011</v>
      </c>
      <c r="O211" t="s">
        <v>197</v>
      </c>
      <c r="P211" t="s">
        <v>197</v>
      </c>
      <c r="Q211">
        <v>1</v>
      </c>
      <c r="X211">
        <v>0.19</v>
      </c>
      <c r="Y211">
        <v>0</v>
      </c>
      <c r="Z211">
        <v>11.33</v>
      </c>
      <c r="AA211">
        <v>7.0000000000000007E-2</v>
      </c>
      <c r="AB211">
        <v>0</v>
      </c>
      <c r="AC211">
        <v>0</v>
      </c>
      <c r="AD211">
        <v>1</v>
      </c>
      <c r="AE211">
        <v>0</v>
      </c>
      <c r="AF211" t="s">
        <v>151</v>
      </c>
      <c r="AG211">
        <v>3.7999999999999999E-2</v>
      </c>
      <c r="AH211">
        <v>2</v>
      </c>
      <c r="AI211">
        <v>90974107</v>
      </c>
      <c r="AJ211">
        <v>224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ROW(Source!A105)</f>
        <v>105</v>
      </c>
      <c r="B212">
        <v>90974118</v>
      </c>
      <c r="C212">
        <v>90974104</v>
      </c>
      <c r="D212">
        <v>90757968</v>
      </c>
      <c r="E212">
        <v>1</v>
      </c>
      <c r="F212">
        <v>1</v>
      </c>
      <c r="G212">
        <v>16101771</v>
      </c>
      <c r="H212">
        <v>2</v>
      </c>
      <c r="I212" t="s">
        <v>368</v>
      </c>
      <c r="J212" t="s">
        <v>369</v>
      </c>
      <c r="K212" t="s">
        <v>370</v>
      </c>
      <c r="L212">
        <v>1368</v>
      </c>
      <c r="N212">
        <v>1011</v>
      </c>
      <c r="O212" t="s">
        <v>197</v>
      </c>
      <c r="P212" t="s">
        <v>197</v>
      </c>
      <c r="Q212">
        <v>1</v>
      </c>
      <c r="X212">
        <v>0.21</v>
      </c>
      <c r="Y212">
        <v>0</v>
      </c>
      <c r="Z212">
        <v>4.08</v>
      </c>
      <c r="AA212">
        <v>0.01</v>
      </c>
      <c r="AB212">
        <v>0</v>
      </c>
      <c r="AC212">
        <v>0</v>
      </c>
      <c r="AD212">
        <v>1</v>
      </c>
      <c r="AE212">
        <v>0</v>
      </c>
      <c r="AF212" t="s">
        <v>151</v>
      </c>
      <c r="AG212">
        <v>4.2000000000000003E-2</v>
      </c>
      <c r="AH212">
        <v>2</v>
      </c>
      <c r="AI212">
        <v>90974108</v>
      </c>
      <c r="AJ212">
        <v>226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ROW(Source!A105)</f>
        <v>105</v>
      </c>
      <c r="B213">
        <v>90974119</v>
      </c>
      <c r="C213">
        <v>90974104</v>
      </c>
      <c r="D213">
        <v>90757195</v>
      </c>
      <c r="E213">
        <v>16101771</v>
      </c>
      <c r="F213">
        <v>1</v>
      </c>
      <c r="G213">
        <v>16101771</v>
      </c>
      <c r="H213">
        <v>3</v>
      </c>
      <c r="I213" t="s">
        <v>371</v>
      </c>
      <c r="J213" t="s">
        <v>3</v>
      </c>
      <c r="K213" t="s">
        <v>372</v>
      </c>
      <c r="L213">
        <v>1346</v>
      </c>
      <c r="N213">
        <v>1009</v>
      </c>
      <c r="O213" t="s">
        <v>43</v>
      </c>
      <c r="P213" t="s">
        <v>43</v>
      </c>
      <c r="Q213">
        <v>1</v>
      </c>
      <c r="X213">
        <v>0.8</v>
      </c>
      <c r="Y213">
        <v>216.31961999999999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150</v>
      </c>
      <c r="AG213">
        <v>0</v>
      </c>
      <c r="AH213">
        <v>2</v>
      </c>
      <c r="AI213">
        <v>90974109</v>
      </c>
      <c r="AJ213">
        <v>227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ROW(Source!A105)</f>
        <v>105</v>
      </c>
      <c r="B214">
        <v>90974120</v>
      </c>
      <c r="C214">
        <v>90974104</v>
      </c>
      <c r="D214">
        <v>90759927</v>
      </c>
      <c r="E214">
        <v>1</v>
      </c>
      <c r="F214">
        <v>1</v>
      </c>
      <c r="G214">
        <v>16101771</v>
      </c>
      <c r="H214">
        <v>3</v>
      </c>
      <c r="I214" t="s">
        <v>373</v>
      </c>
      <c r="J214" t="s">
        <v>374</v>
      </c>
      <c r="K214" t="s">
        <v>375</v>
      </c>
      <c r="L214">
        <v>1354</v>
      </c>
      <c r="N214">
        <v>1010</v>
      </c>
      <c r="O214" t="s">
        <v>48</v>
      </c>
      <c r="P214" t="s">
        <v>48</v>
      </c>
      <c r="Q214">
        <v>1</v>
      </c>
      <c r="X214">
        <v>4</v>
      </c>
      <c r="Y214">
        <v>1.08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150</v>
      </c>
      <c r="AG214">
        <v>0</v>
      </c>
      <c r="AH214">
        <v>2</v>
      </c>
      <c r="AI214">
        <v>90974110</v>
      </c>
      <c r="AJ214">
        <v>228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ROW(Source!A105)</f>
        <v>105</v>
      </c>
      <c r="B215">
        <v>90974121</v>
      </c>
      <c r="C215">
        <v>90974104</v>
      </c>
      <c r="D215">
        <v>90760812</v>
      </c>
      <c r="E215">
        <v>1</v>
      </c>
      <c r="F215">
        <v>1</v>
      </c>
      <c r="G215">
        <v>16101771</v>
      </c>
      <c r="H215">
        <v>3</v>
      </c>
      <c r="I215" t="s">
        <v>376</v>
      </c>
      <c r="J215" t="s">
        <v>377</v>
      </c>
      <c r="K215" t="s">
        <v>378</v>
      </c>
      <c r="L215">
        <v>1354</v>
      </c>
      <c r="N215">
        <v>1010</v>
      </c>
      <c r="O215" t="s">
        <v>48</v>
      </c>
      <c r="P215" t="s">
        <v>48</v>
      </c>
      <c r="Q215">
        <v>1</v>
      </c>
      <c r="X215">
        <v>1</v>
      </c>
      <c r="Y215">
        <v>29.57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150</v>
      </c>
      <c r="AG215">
        <v>0</v>
      </c>
      <c r="AH215">
        <v>2</v>
      </c>
      <c r="AI215">
        <v>90974111</v>
      </c>
      <c r="AJ215">
        <v>229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ROW(Source!A105)</f>
        <v>105</v>
      </c>
      <c r="B216">
        <v>90974122</v>
      </c>
      <c r="C216">
        <v>90974104</v>
      </c>
      <c r="D216">
        <v>90760892</v>
      </c>
      <c r="E216">
        <v>1</v>
      </c>
      <c r="F216">
        <v>1</v>
      </c>
      <c r="G216">
        <v>16101771</v>
      </c>
      <c r="H216">
        <v>3</v>
      </c>
      <c r="I216" t="s">
        <v>379</v>
      </c>
      <c r="J216" t="s">
        <v>380</v>
      </c>
      <c r="K216" t="s">
        <v>381</v>
      </c>
      <c r="L216">
        <v>1296</v>
      </c>
      <c r="N216">
        <v>1002</v>
      </c>
      <c r="O216" t="s">
        <v>361</v>
      </c>
      <c r="P216" t="s">
        <v>361</v>
      </c>
      <c r="Q216">
        <v>1</v>
      </c>
      <c r="X216">
        <v>0.75</v>
      </c>
      <c r="Y216">
        <v>292.51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150</v>
      </c>
      <c r="AG216">
        <v>0</v>
      </c>
      <c r="AH216">
        <v>2</v>
      </c>
      <c r="AI216">
        <v>90974112</v>
      </c>
      <c r="AJ216">
        <v>230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ROW(Source!A105)</f>
        <v>105</v>
      </c>
      <c r="B217">
        <v>90974123</v>
      </c>
      <c r="C217">
        <v>90974104</v>
      </c>
      <c r="D217">
        <v>90760971</v>
      </c>
      <c r="E217">
        <v>1</v>
      </c>
      <c r="F217">
        <v>1</v>
      </c>
      <c r="G217">
        <v>16101771</v>
      </c>
      <c r="H217">
        <v>3</v>
      </c>
      <c r="I217" t="s">
        <v>382</v>
      </c>
      <c r="J217" t="s">
        <v>383</v>
      </c>
      <c r="K217" t="s">
        <v>384</v>
      </c>
      <c r="L217">
        <v>1346</v>
      </c>
      <c r="N217">
        <v>1009</v>
      </c>
      <c r="O217" t="s">
        <v>43</v>
      </c>
      <c r="P217" t="s">
        <v>43</v>
      </c>
      <c r="Q217">
        <v>1</v>
      </c>
      <c r="X217">
        <v>0.8</v>
      </c>
      <c r="Y217">
        <v>312.77999999999997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150</v>
      </c>
      <c r="AG217">
        <v>0</v>
      </c>
      <c r="AH217">
        <v>2</v>
      </c>
      <c r="AI217">
        <v>90974113</v>
      </c>
      <c r="AJ217">
        <v>231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ROW(Source!A105)</f>
        <v>105</v>
      </c>
      <c r="B218">
        <v>90974124</v>
      </c>
      <c r="C218">
        <v>90974104</v>
      </c>
      <c r="D218">
        <v>90757152</v>
      </c>
      <c r="E218">
        <v>16101771</v>
      </c>
      <c r="F218">
        <v>1</v>
      </c>
      <c r="G218">
        <v>16101771</v>
      </c>
      <c r="H218">
        <v>3</v>
      </c>
      <c r="I218" t="s">
        <v>453</v>
      </c>
      <c r="J218" t="s">
        <v>3</v>
      </c>
      <c r="K218" t="s">
        <v>454</v>
      </c>
      <c r="L218">
        <v>1346</v>
      </c>
      <c r="N218">
        <v>1009</v>
      </c>
      <c r="O218" t="s">
        <v>43</v>
      </c>
      <c r="P218" t="s">
        <v>43</v>
      </c>
      <c r="Q218">
        <v>1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 t="s">
        <v>150</v>
      </c>
      <c r="AG218">
        <v>0</v>
      </c>
      <c r="AH218">
        <v>3</v>
      </c>
      <c r="AI218">
        <v>-1</v>
      </c>
      <c r="AJ218" t="s">
        <v>3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ROW(Source!A107)</f>
        <v>107</v>
      </c>
      <c r="B219">
        <v>90974130</v>
      </c>
      <c r="C219">
        <v>90974126</v>
      </c>
      <c r="D219">
        <v>90756819</v>
      </c>
      <c r="E219">
        <v>16101771</v>
      </c>
      <c r="F219">
        <v>1</v>
      </c>
      <c r="G219">
        <v>16101771</v>
      </c>
      <c r="H219">
        <v>1</v>
      </c>
      <c r="I219" t="s">
        <v>304</v>
      </c>
      <c r="J219" t="s">
        <v>3</v>
      </c>
      <c r="K219" t="s">
        <v>305</v>
      </c>
      <c r="L219">
        <v>1191</v>
      </c>
      <c r="N219">
        <v>1013</v>
      </c>
      <c r="O219" t="s">
        <v>306</v>
      </c>
      <c r="P219" t="s">
        <v>306</v>
      </c>
      <c r="Q219">
        <v>1</v>
      </c>
      <c r="X219">
        <v>0.6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1</v>
      </c>
      <c r="AF219" t="s">
        <v>3</v>
      </c>
      <c r="AG219">
        <v>0.6</v>
      </c>
      <c r="AH219">
        <v>2</v>
      </c>
      <c r="AI219">
        <v>90974127</v>
      </c>
      <c r="AJ219">
        <v>232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ROW(Source!A107)</f>
        <v>107</v>
      </c>
      <c r="B220">
        <v>90974131</v>
      </c>
      <c r="C220">
        <v>90974126</v>
      </c>
      <c r="D220">
        <v>90759844</v>
      </c>
      <c r="E220">
        <v>1</v>
      </c>
      <c r="F220">
        <v>1</v>
      </c>
      <c r="G220">
        <v>16101771</v>
      </c>
      <c r="H220">
        <v>3</v>
      </c>
      <c r="I220" t="s">
        <v>400</v>
      </c>
      <c r="J220" t="s">
        <v>401</v>
      </c>
      <c r="K220" t="s">
        <v>402</v>
      </c>
      <c r="L220">
        <v>1348</v>
      </c>
      <c r="N220">
        <v>1009</v>
      </c>
      <c r="O220" t="s">
        <v>158</v>
      </c>
      <c r="P220" t="s">
        <v>158</v>
      </c>
      <c r="Q220">
        <v>1000</v>
      </c>
      <c r="X220">
        <v>3.0000000000000001E-5</v>
      </c>
      <c r="Y220">
        <v>276193.31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3.0000000000000001E-5</v>
      </c>
      <c r="AH220">
        <v>2</v>
      </c>
      <c r="AI220">
        <v>90974128</v>
      </c>
      <c r="AJ220">
        <v>233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ROW(Source!A107)</f>
        <v>107</v>
      </c>
      <c r="B221">
        <v>90974132</v>
      </c>
      <c r="C221">
        <v>90974126</v>
      </c>
      <c r="D221">
        <v>90761165</v>
      </c>
      <c r="E221">
        <v>1</v>
      </c>
      <c r="F221">
        <v>1</v>
      </c>
      <c r="G221">
        <v>16101771</v>
      </c>
      <c r="H221">
        <v>3</v>
      </c>
      <c r="I221" t="s">
        <v>403</v>
      </c>
      <c r="J221" t="s">
        <v>404</v>
      </c>
      <c r="K221" t="s">
        <v>405</v>
      </c>
      <c r="L221">
        <v>1354</v>
      </c>
      <c r="N221">
        <v>1010</v>
      </c>
      <c r="O221" t="s">
        <v>48</v>
      </c>
      <c r="P221" t="s">
        <v>48</v>
      </c>
      <c r="Q221">
        <v>1</v>
      </c>
      <c r="X221">
        <v>1</v>
      </c>
      <c r="Y221">
        <v>160.11000000000001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1</v>
      </c>
      <c r="AH221">
        <v>2</v>
      </c>
      <c r="AI221">
        <v>90974129</v>
      </c>
      <c r="AJ221">
        <v>234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ROW(Source!A108)</f>
        <v>108</v>
      </c>
      <c r="B222">
        <v>90979154</v>
      </c>
      <c r="C222">
        <v>90979150</v>
      </c>
      <c r="D222">
        <v>90756819</v>
      </c>
      <c r="E222">
        <v>16101771</v>
      </c>
      <c r="F222">
        <v>1</v>
      </c>
      <c r="G222">
        <v>16101771</v>
      </c>
      <c r="H222">
        <v>1</v>
      </c>
      <c r="I222" t="s">
        <v>304</v>
      </c>
      <c r="J222" t="s">
        <v>3</v>
      </c>
      <c r="K222" t="s">
        <v>305</v>
      </c>
      <c r="L222">
        <v>1191</v>
      </c>
      <c r="N222">
        <v>1013</v>
      </c>
      <c r="O222" t="s">
        <v>306</v>
      </c>
      <c r="P222" t="s">
        <v>306</v>
      </c>
      <c r="Q222">
        <v>1</v>
      </c>
      <c r="X222">
        <v>0.6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1</v>
      </c>
      <c r="AF222" t="s">
        <v>3</v>
      </c>
      <c r="AG222">
        <v>0.6</v>
      </c>
      <c r="AH222">
        <v>2</v>
      </c>
      <c r="AI222">
        <v>90979151</v>
      </c>
      <c r="AJ222">
        <v>235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ROW(Source!A108)</f>
        <v>108</v>
      </c>
      <c r="B223">
        <v>90979155</v>
      </c>
      <c r="C223">
        <v>90979150</v>
      </c>
      <c r="D223">
        <v>90759844</v>
      </c>
      <c r="E223">
        <v>1</v>
      </c>
      <c r="F223">
        <v>1</v>
      </c>
      <c r="G223">
        <v>16101771</v>
      </c>
      <c r="H223">
        <v>3</v>
      </c>
      <c r="I223" t="s">
        <v>400</v>
      </c>
      <c r="J223" t="s">
        <v>401</v>
      </c>
      <c r="K223" t="s">
        <v>402</v>
      </c>
      <c r="L223">
        <v>1348</v>
      </c>
      <c r="N223">
        <v>1009</v>
      </c>
      <c r="O223" t="s">
        <v>158</v>
      </c>
      <c r="P223" t="s">
        <v>158</v>
      </c>
      <c r="Q223">
        <v>1000</v>
      </c>
      <c r="X223">
        <v>3.0000000000000001E-5</v>
      </c>
      <c r="Y223">
        <v>276193.31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3.0000000000000001E-5</v>
      </c>
      <c r="AH223">
        <v>2</v>
      </c>
      <c r="AI223">
        <v>90979152</v>
      </c>
      <c r="AJ223">
        <v>236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ROW(Source!A108)</f>
        <v>108</v>
      </c>
      <c r="B224">
        <v>90979156</v>
      </c>
      <c r="C224">
        <v>90979150</v>
      </c>
      <c r="D224">
        <v>90761165</v>
      </c>
      <c r="E224">
        <v>1</v>
      </c>
      <c r="F224">
        <v>1</v>
      </c>
      <c r="G224">
        <v>16101771</v>
      </c>
      <c r="H224">
        <v>3</v>
      </c>
      <c r="I224" t="s">
        <v>403</v>
      </c>
      <c r="J224" t="s">
        <v>404</v>
      </c>
      <c r="K224" t="s">
        <v>405</v>
      </c>
      <c r="L224">
        <v>1354</v>
      </c>
      <c r="N224">
        <v>1010</v>
      </c>
      <c r="O224" t="s">
        <v>48</v>
      </c>
      <c r="P224" t="s">
        <v>48</v>
      </c>
      <c r="Q224">
        <v>1</v>
      </c>
      <c r="X224">
        <v>1</v>
      </c>
      <c r="Y224">
        <v>160.11000000000001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1</v>
      </c>
      <c r="AH224">
        <v>2</v>
      </c>
      <c r="AI224">
        <v>90979153</v>
      </c>
      <c r="AJ224">
        <v>237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ROW(Source!A109)</f>
        <v>109</v>
      </c>
      <c r="B225">
        <v>90974138</v>
      </c>
      <c r="C225">
        <v>90974133</v>
      </c>
      <c r="D225">
        <v>90756819</v>
      </c>
      <c r="E225">
        <v>16101771</v>
      </c>
      <c r="F225">
        <v>1</v>
      </c>
      <c r="G225">
        <v>16101771</v>
      </c>
      <c r="H225">
        <v>1</v>
      </c>
      <c r="I225" t="s">
        <v>304</v>
      </c>
      <c r="J225" t="s">
        <v>3</v>
      </c>
      <c r="K225" t="s">
        <v>305</v>
      </c>
      <c r="L225">
        <v>1191</v>
      </c>
      <c r="N225">
        <v>1013</v>
      </c>
      <c r="O225" t="s">
        <v>306</v>
      </c>
      <c r="P225" t="s">
        <v>306</v>
      </c>
      <c r="Q225">
        <v>1</v>
      </c>
      <c r="X225">
        <v>45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1</v>
      </c>
      <c r="AF225" t="s">
        <v>19</v>
      </c>
      <c r="AG225">
        <v>47.25</v>
      </c>
      <c r="AH225">
        <v>2</v>
      </c>
      <c r="AI225">
        <v>90974134</v>
      </c>
      <c r="AJ225">
        <v>238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ROW(Source!A109)</f>
        <v>109</v>
      </c>
      <c r="B226">
        <v>90974141</v>
      </c>
      <c r="C226">
        <v>90974133</v>
      </c>
      <c r="D226">
        <v>90764680</v>
      </c>
      <c r="E226">
        <v>1</v>
      </c>
      <c r="F226">
        <v>1</v>
      </c>
      <c r="G226">
        <v>16101771</v>
      </c>
      <c r="H226">
        <v>3</v>
      </c>
      <c r="I226" t="s">
        <v>352</v>
      </c>
      <c r="J226" t="s">
        <v>353</v>
      </c>
      <c r="K226" t="s">
        <v>354</v>
      </c>
      <c r="L226">
        <v>1354</v>
      </c>
      <c r="N226">
        <v>1010</v>
      </c>
      <c r="O226" t="s">
        <v>48</v>
      </c>
      <c r="P226" t="s">
        <v>48</v>
      </c>
      <c r="Q226">
        <v>1</v>
      </c>
      <c r="X226">
        <v>2</v>
      </c>
      <c r="Y226">
        <v>62.77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2</v>
      </c>
      <c r="AH226">
        <v>2</v>
      </c>
      <c r="AI226">
        <v>90974137</v>
      </c>
      <c r="AJ226">
        <v>239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ROW(Source!A109)</f>
        <v>109</v>
      </c>
      <c r="B227">
        <v>90974139</v>
      </c>
      <c r="C227">
        <v>90974133</v>
      </c>
      <c r="D227">
        <v>90758951</v>
      </c>
      <c r="E227">
        <v>1</v>
      </c>
      <c r="F227">
        <v>1</v>
      </c>
      <c r="G227">
        <v>16101771</v>
      </c>
      <c r="H227">
        <v>3</v>
      </c>
      <c r="I227" t="s">
        <v>319</v>
      </c>
      <c r="J227" t="s">
        <v>320</v>
      </c>
      <c r="K227" t="s">
        <v>321</v>
      </c>
      <c r="L227">
        <v>1339</v>
      </c>
      <c r="N227">
        <v>1007</v>
      </c>
      <c r="O227" t="s">
        <v>27</v>
      </c>
      <c r="P227" t="s">
        <v>27</v>
      </c>
      <c r="Q227">
        <v>1</v>
      </c>
      <c r="X227">
        <v>4</v>
      </c>
      <c r="Y227">
        <v>102.81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4</v>
      </c>
      <c r="AH227">
        <v>2</v>
      </c>
      <c r="AI227">
        <v>90974135</v>
      </c>
      <c r="AJ227">
        <v>240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ROW(Source!A109)</f>
        <v>109</v>
      </c>
      <c r="B228">
        <v>90974140</v>
      </c>
      <c r="C228">
        <v>90974133</v>
      </c>
      <c r="D228">
        <v>90758943</v>
      </c>
      <c r="E228">
        <v>1</v>
      </c>
      <c r="F228">
        <v>1</v>
      </c>
      <c r="G228">
        <v>16101771</v>
      </c>
      <c r="H228">
        <v>3</v>
      </c>
      <c r="I228" t="s">
        <v>322</v>
      </c>
      <c r="J228" t="s">
        <v>323</v>
      </c>
      <c r="K228" t="s">
        <v>324</v>
      </c>
      <c r="L228">
        <v>1339</v>
      </c>
      <c r="N228">
        <v>1007</v>
      </c>
      <c r="O228" t="s">
        <v>27</v>
      </c>
      <c r="P228" t="s">
        <v>27</v>
      </c>
      <c r="Q228">
        <v>1</v>
      </c>
      <c r="X228">
        <v>2</v>
      </c>
      <c r="Y228">
        <v>804.29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2</v>
      </c>
      <c r="AH228">
        <v>2</v>
      </c>
      <c r="AI228">
        <v>90974136</v>
      </c>
      <c r="AJ228">
        <v>241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ROW(Source!A110)</f>
        <v>110</v>
      </c>
      <c r="B229">
        <v>90974146</v>
      </c>
      <c r="C229">
        <v>90974142</v>
      </c>
      <c r="D229">
        <v>90756819</v>
      </c>
      <c r="E229">
        <v>16101771</v>
      </c>
      <c r="F229">
        <v>1</v>
      </c>
      <c r="G229">
        <v>16101771</v>
      </c>
      <c r="H229">
        <v>1</v>
      </c>
      <c r="I229" t="s">
        <v>304</v>
      </c>
      <c r="J229" t="s">
        <v>3</v>
      </c>
      <c r="K229" t="s">
        <v>305</v>
      </c>
      <c r="L229">
        <v>1191</v>
      </c>
      <c r="N229">
        <v>1013</v>
      </c>
      <c r="O229" t="s">
        <v>306</v>
      </c>
      <c r="P229" t="s">
        <v>306</v>
      </c>
      <c r="Q229">
        <v>1</v>
      </c>
      <c r="X229">
        <v>1.41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1</v>
      </c>
      <c r="AF229" t="s">
        <v>3</v>
      </c>
      <c r="AG229">
        <v>1.41</v>
      </c>
      <c r="AH229">
        <v>2</v>
      </c>
      <c r="AI229">
        <v>90974143</v>
      </c>
      <c r="AJ229">
        <v>242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ROW(Source!A110)</f>
        <v>110</v>
      </c>
      <c r="B230">
        <v>90974147</v>
      </c>
      <c r="C230">
        <v>90974142</v>
      </c>
      <c r="D230">
        <v>90758215</v>
      </c>
      <c r="E230">
        <v>1</v>
      </c>
      <c r="F230">
        <v>1</v>
      </c>
      <c r="G230">
        <v>16101771</v>
      </c>
      <c r="H230">
        <v>2</v>
      </c>
      <c r="I230" t="s">
        <v>424</v>
      </c>
      <c r="J230" t="s">
        <v>425</v>
      </c>
      <c r="K230" t="s">
        <v>426</v>
      </c>
      <c r="L230">
        <v>1368</v>
      </c>
      <c r="N230">
        <v>1011</v>
      </c>
      <c r="O230" t="s">
        <v>197</v>
      </c>
      <c r="P230" t="s">
        <v>197</v>
      </c>
      <c r="Q230">
        <v>1</v>
      </c>
      <c r="X230">
        <v>0.25</v>
      </c>
      <c r="Y230">
        <v>0</v>
      </c>
      <c r="Z230">
        <v>27.24</v>
      </c>
      <c r="AA230">
        <v>0.4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0.25</v>
      </c>
      <c r="AH230">
        <v>2</v>
      </c>
      <c r="AI230">
        <v>90974144</v>
      </c>
      <c r="AJ230">
        <v>243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ROW(Source!A110)</f>
        <v>110</v>
      </c>
      <c r="B231">
        <v>90974148</v>
      </c>
      <c r="C231">
        <v>90974142</v>
      </c>
      <c r="D231">
        <v>90758586</v>
      </c>
      <c r="E231">
        <v>1</v>
      </c>
      <c r="F231">
        <v>1</v>
      </c>
      <c r="G231">
        <v>16101771</v>
      </c>
      <c r="H231">
        <v>2</v>
      </c>
      <c r="I231" t="s">
        <v>427</v>
      </c>
      <c r="J231" t="s">
        <v>428</v>
      </c>
      <c r="K231" t="s">
        <v>429</v>
      </c>
      <c r="L231">
        <v>1368</v>
      </c>
      <c r="N231">
        <v>1011</v>
      </c>
      <c r="O231" t="s">
        <v>197</v>
      </c>
      <c r="P231" t="s">
        <v>197</v>
      </c>
      <c r="Q231">
        <v>1</v>
      </c>
      <c r="X231">
        <v>0.35</v>
      </c>
      <c r="Y231">
        <v>0</v>
      </c>
      <c r="Z231">
        <v>1341.47</v>
      </c>
      <c r="AA231">
        <v>857.18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0.35</v>
      </c>
      <c r="AH231">
        <v>2</v>
      </c>
      <c r="AI231">
        <v>90974145</v>
      </c>
      <c r="AJ231">
        <v>244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ROW(Source!A111)</f>
        <v>111</v>
      </c>
      <c r="B232">
        <v>90974160</v>
      </c>
      <c r="C232">
        <v>90974149</v>
      </c>
      <c r="D232">
        <v>90756819</v>
      </c>
      <c r="E232">
        <v>16101771</v>
      </c>
      <c r="F232">
        <v>1</v>
      </c>
      <c r="G232">
        <v>16101771</v>
      </c>
      <c r="H232">
        <v>1</v>
      </c>
      <c r="I232" t="s">
        <v>304</v>
      </c>
      <c r="J232" t="s">
        <v>3</v>
      </c>
      <c r="K232" t="s">
        <v>305</v>
      </c>
      <c r="L232">
        <v>1191</v>
      </c>
      <c r="N232">
        <v>1013</v>
      </c>
      <c r="O232" t="s">
        <v>306</v>
      </c>
      <c r="P232" t="s">
        <v>306</v>
      </c>
      <c r="Q232">
        <v>1</v>
      </c>
      <c r="X232">
        <v>95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1</v>
      </c>
      <c r="AF232" t="s">
        <v>19</v>
      </c>
      <c r="AG232">
        <v>99.75</v>
      </c>
      <c r="AH232">
        <v>2</v>
      </c>
      <c r="AI232">
        <v>90974150</v>
      </c>
      <c r="AJ232">
        <v>245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ROW(Source!A111)</f>
        <v>111</v>
      </c>
      <c r="B233">
        <v>90974161</v>
      </c>
      <c r="C233">
        <v>90974149</v>
      </c>
      <c r="D233">
        <v>90759750</v>
      </c>
      <c r="E233">
        <v>1</v>
      </c>
      <c r="F233">
        <v>1</v>
      </c>
      <c r="G233">
        <v>16101771</v>
      </c>
      <c r="H233">
        <v>3</v>
      </c>
      <c r="I233" t="s">
        <v>313</v>
      </c>
      <c r="J233" t="s">
        <v>314</v>
      </c>
      <c r="K233" t="s">
        <v>315</v>
      </c>
      <c r="L233">
        <v>1348</v>
      </c>
      <c r="N233">
        <v>1009</v>
      </c>
      <c r="O233" t="s">
        <v>158</v>
      </c>
      <c r="P233" t="s">
        <v>158</v>
      </c>
      <c r="Q233">
        <v>1000</v>
      </c>
      <c r="X233">
        <v>2.7000000000000001E-3</v>
      </c>
      <c r="Y233">
        <v>153824.85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2.7000000000000001E-3</v>
      </c>
      <c r="AH233">
        <v>2</v>
      </c>
      <c r="AI233">
        <v>90974151</v>
      </c>
      <c r="AJ233">
        <v>246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ROW(Source!A111)</f>
        <v>111</v>
      </c>
      <c r="B234">
        <v>90974162</v>
      </c>
      <c r="C234">
        <v>90974149</v>
      </c>
      <c r="D234">
        <v>90759824</v>
      </c>
      <c r="E234">
        <v>1</v>
      </c>
      <c r="F234">
        <v>1</v>
      </c>
      <c r="G234">
        <v>16101771</v>
      </c>
      <c r="H234">
        <v>3</v>
      </c>
      <c r="I234" t="s">
        <v>430</v>
      </c>
      <c r="J234" t="s">
        <v>431</v>
      </c>
      <c r="K234" t="s">
        <v>432</v>
      </c>
      <c r="L234">
        <v>1348</v>
      </c>
      <c r="N234">
        <v>1009</v>
      </c>
      <c r="O234" t="s">
        <v>158</v>
      </c>
      <c r="P234" t="s">
        <v>158</v>
      </c>
      <c r="Q234">
        <v>1000</v>
      </c>
      <c r="X234">
        <v>5.0000000000000001E-4</v>
      </c>
      <c r="Y234">
        <v>190196.35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</v>
      </c>
      <c r="AG234">
        <v>5.0000000000000001E-4</v>
      </c>
      <c r="AH234">
        <v>2</v>
      </c>
      <c r="AI234">
        <v>90974152</v>
      </c>
      <c r="AJ234">
        <v>247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ROW(Source!A111)</f>
        <v>111</v>
      </c>
      <c r="B235">
        <v>90974163</v>
      </c>
      <c r="C235">
        <v>90974149</v>
      </c>
      <c r="D235">
        <v>90760953</v>
      </c>
      <c r="E235">
        <v>1</v>
      </c>
      <c r="F235">
        <v>1</v>
      </c>
      <c r="G235">
        <v>16101771</v>
      </c>
      <c r="H235">
        <v>3</v>
      </c>
      <c r="I235" t="s">
        <v>433</v>
      </c>
      <c r="J235" t="s">
        <v>434</v>
      </c>
      <c r="K235" t="s">
        <v>435</v>
      </c>
      <c r="L235">
        <v>1348</v>
      </c>
      <c r="N235">
        <v>1009</v>
      </c>
      <c r="O235" t="s">
        <v>158</v>
      </c>
      <c r="P235" t="s">
        <v>158</v>
      </c>
      <c r="Q235">
        <v>1000</v>
      </c>
      <c r="X235">
        <v>3.8E-3</v>
      </c>
      <c r="Y235">
        <v>356345.61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3.8E-3</v>
      </c>
      <c r="AH235">
        <v>2</v>
      </c>
      <c r="AI235">
        <v>90974153</v>
      </c>
      <c r="AJ235">
        <v>248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ROW(Source!A111)</f>
        <v>111</v>
      </c>
      <c r="B236">
        <v>90974164</v>
      </c>
      <c r="C236">
        <v>90974149</v>
      </c>
      <c r="D236">
        <v>90758951</v>
      </c>
      <c r="E236">
        <v>1</v>
      </c>
      <c r="F236">
        <v>1</v>
      </c>
      <c r="G236">
        <v>16101771</v>
      </c>
      <c r="H236">
        <v>3</v>
      </c>
      <c r="I236" t="s">
        <v>319</v>
      </c>
      <c r="J236" t="s">
        <v>320</v>
      </c>
      <c r="K236" t="s">
        <v>321</v>
      </c>
      <c r="L236">
        <v>1339</v>
      </c>
      <c r="N236">
        <v>1007</v>
      </c>
      <c r="O236" t="s">
        <v>27</v>
      </c>
      <c r="P236" t="s">
        <v>27</v>
      </c>
      <c r="Q236">
        <v>1</v>
      </c>
      <c r="X236">
        <v>1.4</v>
      </c>
      <c r="Y236">
        <v>102.81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1.4</v>
      </c>
      <c r="AH236">
        <v>2</v>
      </c>
      <c r="AI236">
        <v>90974154</v>
      </c>
      <c r="AJ236">
        <v>249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ROW(Source!A111)</f>
        <v>111</v>
      </c>
      <c r="B237">
        <v>90974165</v>
      </c>
      <c r="C237">
        <v>90974149</v>
      </c>
      <c r="D237">
        <v>90758943</v>
      </c>
      <c r="E237">
        <v>1</v>
      </c>
      <c r="F237">
        <v>1</v>
      </c>
      <c r="G237">
        <v>16101771</v>
      </c>
      <c r="H237">
        <v>3</v>
      </c>
      <c r="I237" t="s">
        <v>322</v>
      </c>
      <c r="J237" t="s">
        <v>323</v>
      </c>
      <c r="K237" t="s">
        <v>324</v>
      </c>
      <c r="L237">
        <v>1339</v>
      </c>
      <c r="N237">
        <v>1007</v>
      </c>
      <c r="O237" t="s">
        <v>27</v>
      </c>
      <c r="P237" t="s">
        <v>27</v>
      </c>
      <c r="Q237">
        <v>1</v>
      </c>
      <c r="X237">
        <v>0.4</v>
      </c>
      <c r="Y237">
        <v>804.29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0.4</v>
      </c>
      <c r="AH237">
        <v>2</v>
      </c>
      <c r="AI237">
        <v>90974155</v>
      </c>
      <c r="AJ237">
        <v>250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ROW(Source!A111)</f>
        <v>111</v>
      </c>
      <c r="B238">
        <v>90974166</v>
      </c>
      <c r="C238">
        <v>90974149</v>
      </c>
      <c r="D238">
        <v>90758987</v>
      </c>
      <c r="E238">
        <v>1</v>
      </c>
      <c r="F238">
        <v>1</v>
      </c>
      <c r="G238">
        <v>16101771</v>
      </c>
      <c r="H238">
        <v>3</v>
      </c>
      <c r="I238" t="s">
        <v>436</v>
      </c>
      <c r="J238" t="s">
        <v>437</v>
      </c>
      <c r="K238" t="s">
        <v>438</v>
      </c>
      <c r="L238">
        <v>1348</v>
      </c>
      <c r="N238">
        <v>1009</v>
      </c>
      <c r="O238" t="s">
        <v>158</v>
      </c>
      <c r="P238" t="s">
        <v>158</v>
      </c>
      <c r="Q238">
        <v>1000</v>
      </c>
      <c r="X238">
        <v>2.9999999999999997E-4</v>
      </c>
      <c r="Y238">
        <v>151737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2.9999999999999997E-4</v>
      </c>
      <c r="AH238">
        <v>2</v>
      </c>
      <c r="AI238">
        <v>90974156</v>
      </c>
      <c r="AJ238">
        <v>251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ROW(Source!A111)</f>
        <v>111</v>
      </c>
      <c r="B239">
        <v>90974167</v>
      </c>
      <c r="C239">
        <v>90974149</v>
      </c>
      <c r="D239">
        <v>90758950</v>
      </c>
      <c r="E239">
        <v>1</v>
      </c>
      <c r="F239">
        <v>1</v>
      </c>
      <c r="G239">
        <v>16101771</v>
      </c>
      <c r="H239">
        <v>3</v>
      </c>
      <c r="I239" t="s">
        <v>439</v>
      </c>
      <c r="J239" t="s">
        <v>440</v>
      </c>
      <c r="K239" t="s">
        <v>441</v>
      </c>
      <c r="L239">
        <v>1348</v>
      </c>
      <c r="N239">
        <v>1009</v>
      </c>
      <c r="O239" t="s">
        <v>158</v>
      </c>
      <c r="P239" t="s">
        <v>158</v>
      </c>
      <c r="Q239">
        <v>1000</v>
      </c>
      <c r="X239">
        <v>1.8E-3</v>
      </c>
      <c r="Y239">
        <v>84904.05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1.8E-3</v>
      </c>
      <c r="AH239">
        <v>2</v>
      </c>
      <c r="AI239">
        <v>90974157</v>
      </c>
      <c r="AJ239">
        <v>252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ROW(Source!A111)</f>
        <v>111</v>
      </c>
      <c r="B240">
        <v>90974168</v>
      </c>
      <c r="C240">
        <v>90974149</v>
      </c>
      <c r="D240">
        <v>90759135</v>
      </c>
      <c r="E240">
        <v>1</v>
      </c>
      <c r="F240">
        <v>1</v>
      </c>
      <c r="G240">
        <v>16101771</v>
      </c>
      <c r="H240">
        <v>3</v>
      </c>
      <c r="I240" t="s">
        <v>442</v>
      </c>
      <c r="J240" t="s">
        <v>443</v>
      </c>
      <c r="K240" t="s">
        <v>444</v>
      </c>
      <c r="L240">
        <v>1348</v>
      </c>
      <c r="N240">
        <v>1009</v>
      </c>
      <c r="O240" t="s">
        <v>158</v>
      </c>
      <c r="P240" t="s">
        <v>158</v>
      </c>
      <c r="Q240">
        <v>1000</v>
      </c>
      <c r="X240">
        <v>3.5999999999999999E-3</v>
      </c>
      <c r="Y240">
        <v>104022.77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3.5999999999999999E-3</v>
      </c>
      <c r="AH240">
        <v>2</v>
      </c>
      <c r="AI240">
        <v>90974158</v>
      </c>
      <c r="AJ240">
        <v>253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ROW(Source!A111)</f>
        <v>111</v>
      </c>
      <c r="B241">
        <v>90974169</v>
      </c>
      <c r="C241">
        <v>90974149</v>
      </c>
      <c r="D241">
        <v>90756832</v>
      </c>
      <c r="E241">
        <v>16101771</v>
      </c>
      <c r="F241">
        <v>1</v>
      </c>
      <c r="G241">
        <v>16101771</v>
      </c>
      <c r="H241">
        <v>3</v>
      </c>
      <c r="I241" t="s">
        <v>328</v>
      </c>
      <c r="J241" t="s">
        <v>3</v>
      </c>
      <c r="K241" t="s">
        <v>329</v>
      </c>
      <c r="L241">
        <v>1348</v>
      </c>
      <c r="N241">
        <v>1009</v>
      </c>
      <c r="O241" t="s">
        <v>158</v>
      </c>
      <c r="P241" t="s">
        <v>158</v>
      </c>
      <c r="Q241">
        <v>1000</v>
      </c>
      <c r="X241">
        <v>4.0000000000000002E-4</v>
      </c>
      <c r="Y241">
        <v>96930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4.0000000000000002E-4</v>
      </c>
      <c r="AH241">
        <v>2</v>
      </c>
      <c r="AI241">
        <v>90974159</v>
      </c>
      <c r="AJ241">
        <v>254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ROW(Source!A112)</f>
        <v>112</v>
      </c>
      <c r="B242">
        <v>90974174</v>
      </c>
      <c r="C242">
        <v>90974170</v>
      </c>
      <c r="D242">
        <v>90756819</v>
      </c>
      <c r="E242">
        <v>16101771</v>
      </c>
      <c r="F242">
        <v>1</v>
      </c>
      <c r="G242">
        <v>16101771</v>
      </c>
      <c r="H242">
        <v>1</v>
      </c>
      <c r="I242" t="s">
        <v>304</v>
      </c>
      <c r="J242" t="s">
        <v>3</v>
      </c>
      <c r="K242" t="s">
        <v>305</v>
      </c>
      <c r="L242">
        <v>1191</v>
      </c>
      <c r="N242">
        <v>1013</v>
      </c>
      <c r="O242" t="s">
        <v>306</v>
      </c>
      <c r="P242" t="s">
        <v>306</v>
      </c>
      <c r="Q242">
        <v>1</v>
      </c>
      <c r="X242">
        <v>1.86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1</v>
      </c>
      <c r="AF242" t="s">
        <v>19</v>
      </c>
      <c r="AG242">
        <v>1.9530000000000001</v>
      </c>
      <c r="AH242">
        <v>2</v>
      </c>
      <c r="AI242">
        <v>90974171</v>
      </c>
      <c r="AJ242">
        <v>255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ROW(Source!A112)</f>
        <v>112</v>
      </c>
      <c r="B243">
        <v>90974175</v>
      </c>
      <c r="C243">
        <v>90974170</v>
      </c>
      <c r="D243">
        <v>90758471</v>
      </c>
      <c r="E243">
        <v>1</v>
      </c>
      <c r="F243">
        <v>1</v>
      </c>
      <c r="G243">
        <v>16101771</v>
      </c>
      <c r="H243">
        <v>2</v>
      </c>
      <c r="I243" t="s">
        <v>307</v>
      </c>
      <c r="J243" t="s">
        <v>308</v>
      </c>
      <c r="K243" t="s">
        <v>309</v>
      </c>
      <c r="L243">
        <v>1368</v>
      </c>
      <c r="N243">
        <v>1011</v>
      </c>
      <c r="O243" t="s">
        <v>197</v>
      </c>
      <c r="P243" t="s">
        <v>197</v>
      </c>
      <c r="Q243">
        <v>1</v>
      </c>
      <c r="X243">
        <v>0.17</v>
      </c>
      <c r="Y243">
        <v>0</v>
      </c>
      <c r="Z243">
        <v>21.28</v>
      </c>
      <c r="AA243">
        <v>0.32</v>
      </c>
      <c r="AB243">
        <v>0</v>
      </c>
      <c r="AC243">
        <v>0</v>
      </c>
      <c r="AD243">
        <v>1</v>
      </c>
      <c r="AE243">
        <v>0</v>
      </c>
      <c r="AF243" t="s">
        <v>19</v>
      </c>
      <c r="AG243">
        <v>0.17849999999999999</v>
      </c>
      <c r="AH243">
        <v>2</v>
      </c>
      <c r="AI243">
        <v>90974172</v>
      </c>
      <c r="AJ243">
        <v>256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ROW(Source!A112)</f>
        <v>112</v>
      </c>
      <c r="B244">
        <v>90974176</v>
      </c>
      <c r="C244">
        <v>90974170</v>
      </c>
      <c r="D244">
        <v>90760495</v>
      </c>
      <c r="E244">
        <v>1</v>
      </c>
      <c r="F244">
        <v>1</v>
      </c>
      <c r="G244">
        <v>16101771</v>
      </c>
      <c r="H244">
        <v>3</v>
      </c>
      <c r="I244" t="s">
        <v>310</v>
      </c>
      <c r="J244" t="s">
        <v>311</v>
      </c>
      <c r="K244" t="s">
        <v>312</v>
      </c>
      <c r="L244">
        <v>1346</v>
      </c>
      <c r="N244">
        <v>1009</v>
      </c>
      <c r="O244" t="s">
        <v>43</v>
      </c>
      <c r="P244" t="s">
        <v>43</v>
      </c>
      <c r="Q244">
        <v>1</v>
      </c>
      <c r="X244">
        <v>0.03</v>
      </c>
      <c r="Y244">
        <v>30.5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0.03</v>
      </c>
      <c r="AH244">
        <v>2</v>
      </c>
      <c r="AI244">
        <v>90974173</v>
      </c>
      <c r="AJ244">
        <v>257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ROW(Source!A113)</f>
        <v>113</v>
      </c>
      <c r="B245">
        <v>90974180</v>
      </c>
      <c r="C245">
        <v>90974177</v>
      </c>
      <c r="D245">
        <v>90756819</v>
      </c>
      <c r="E245">
        <v>16101771</v>
      </c>
      <c r="F245">
        <v>1</v>
      </c>
      <c r="G245">
        <v>16101771</v>
      </c>
      <c r="H245">
        <v>1</v>
      </c>
      <c r="I245" t="s">
        <v>304</v>
      </c>
      <c r="J245" t="s">
        <v>3</v>
      </c>
      <c r="K245" t="s">
        <v>305</v>
      </c>
      <c r="L245">
        <v>1191</v>
      </c>
      <c r="N245">
        <v>1013</v>
      </c>
      <c r="O245" t="s">
        <v>306</v>
      </c>
      <c r="P245" t="s">
        <v>306</v>
      </c>
      <c r="Q245">
        <v>1</v>
      </c>
      <c r="X245">
        <v>0.92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 t="s">
        <v>19</v>
      </c>
      <c r="AG245">
        <v>0.96599999999999997</v>
      </c>
      <c r="AH245">
        <v>2</v>
      </c>
      <c r="AI245">
        <v>90974178</v>
      </c>
      <c r="AJ245">
        <v>258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ROW(Source!A113)</f>
        <v>113</v>
      </c>
      <c r="B246">
        <v>90974181</v>
      </c>
      <c r="C246">
        <v>90974177</v>
      </c>
      <c r="D246">
        <v>90760495</v>
      </c>
      <c r="E246">
        <v>1</v>
      </c>
      <c r="F246">
        <v>1</v>
      </c>
      <c r="G246">
        <v>16101771</v>
      </c>
      <c r="H246">
        <v>3</v>
      </c>
      <c r="I246" t="s">
        <v>310</v>
      </c>
      <c r="J246" t="s">
        <v>311</v>
      </c>
      <c r="K246" t="s">
        <v>312</v>
      </c>
      <c r="L246">
        <v>1346</v>
      </c>
      <c r="N246">
        <v>1009</v>
      </c>
      <c r="O246" t="s">
        <v>43</v>
      </c>
      <c r="P246" t="s">
        <v>43</v>
      </c>
      <c r="Q246">
        <v>1</v>
      </c>
      <c r="X246">
        <v>0.02</v>
      </c>
      <c r="Y246">
        <v>30.5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0.02</v>
      </c>
      <c r="AH246">
        <v>2</v>
      </c>
      <c r="AI246">
        <v>90974179</v>
      </c>
      <c r="AJ246">
        <v>259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ROW(Source!A114)</f>
        <v>114</v>
      </c>
      <c r="B247">
        <v>90974186</v>
      </c>
      <c r="C247">
        <v>90974182</v>
      </c>
      <c r="D247">
        <v>90756819</v>
      </c>
      <c r="E247">
        <v>16101771</v>
      </c>
      <c r="F247">
        <v>1</v>
      </c>
      <c r="G247">
        <v>16101771</v>
      </c>
      <c r="H247">
        <v>1</v>
      </c>
      <c r="I247" t="s">
        <v>304</v>
      </c>
      <c r="J247" t="s">
        <v>3</v>
      </c>
      <c r="K247" t="s">
        <v>305</v>
      </c>
      <c r="L247">
        <v>1191</v>
      </c>
      <c r="N247">
        <v>1013</v>
      </c>
      <c r="O247" t="s">
        <v>306</v>
      </c>
      <c r="P247" t="s">
        <v>306</v>
      </c>
      <c r="Q247">
        <v>1</v>
      </c>
      <c r="X247">
        <v>1.56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1</v>
      </c>
      <c r="AF247" t="s">
        <v>19</v>
      </c>
      <c r="AG247">
        <v>1.6379999999999999</v>
      </c>
      <c r="AH247">
        <v>2</v>
      </c>
      <c r="AI247">
        <v>90974183</v>
      </c>
      <c r="AJ247">
        <v>260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ROW(Source!A114)</f>
        <v>114</v>
      </c>
      <c r="B248">
        <v>90974187</v>
      </c>
      <c r="C248">
        <v>90974182</v>
      </c>
      <c r="D248">
        <v>90758280</v>
      </c>
      <c r="E248">
        <v>1</v>
      </c>
      <c r="F248">
        <v>1</v>
      </c>
      <c r="G248">
        <v>16101771</v>
      </c>
      <c r="H248">
        <v>2</v>
      </c>
      <c r="I248" t="s">
        <v>421</v>
      </c>
      <c r="J248" t="s">
        <v>422</v>
      </c>
      <c r="K248" t="s">
        <v>423</v>
      </c>
      <c r="L248">
        <v>1368</v>
      </c>
      <c r="N248">
        <v>1011</v>
      </c>
      <c r="O248" t="s">
        <v>197</v>
      </c>
      <c r="P248" t="s">
        <v>197</v>
      </c>
      <c r="Q248">
        <v>1</v>
      </c>
      <c r="X248">
        <v>0.03</v>
      </c>
      <c r="Y248">
        <v>0</v>
      </c>
      <c r="Z248">
        <v>59.97</v>
      </c>
      <c r="AA248">
        <v>0.85</v>
      </c>
      <c r="AB248">
        <v>0</v>
      </c>
      <c r="AC248">
        <v>0</v>
      </c>
      <c r="AD248">
        <v>1</v>
      </c>
      <c r="AE248">
        <v>0</v>
      </c>
      <c r="AF248" t="s">
        <v>19</v>
      </c>
      <c r="AG248">
        <v>3.15E-2</v>
      </c>
      <c r="AH248">
        <v>2</v>
      </c>
      <c r="AI248">
        <v>90974184</v>
      </c>
      <c r="AJ248">
        <v>261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ROW(Source!A114)</f>
        <v>114</v>
      </c>
      <c r="B249">
        <v>90974188</v>
      </c>
      <c r="C249">
        <v>90974182</v>
      </c>
      <c r="D249">
        <v>90760495</v>
      </c>
      <c r="E249">
        <v>1</v>
      </c>
      <c r="F249">
        <v>1</v>
      </c>
      <c r="G249">
        <v>16101771</v>
      </c>
      <c r="H249">
        <v>3</v>
      </c>
      <c r="I249" t="s">
        <v>310</v>
      </c>
      <c r="J249" t="s">
        <v>311</v>
      </c>
      <c r="K249" t="s">
        <v>312</v>
      </c>
      <c r="L249">
        <v>1346</v>
      </c>
      <c r="N249">
        <v>1009</v>
      </c>
      <c r="O249" t="s">
        <v>43</v>
      </c>
      <c r="P249" t="s">
        <v>43</v>
      </c>
      <c r="Q249">
        <v>1</v>
      </c>
      <c r="X249">
        <v>0.02</v>
      </c>
      <c r="Y249">
        <v>30.5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0.02</v>
      </c>
      <c r="AH249">
        <v>2</v>
      </c>
      <c r="AI249">
        <v>90974185</v>
      </c>
      <c r="AJ249">
        <v>262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ROW(Source!A115)</f>
        <v>115</v>
      </c>
      <c r="B250">
        <v>90974191</v>
      </c>
      <c r="C250">
        <v>90974189</v>
      </c>
      <c r="D250">
        <v>90756819</v>
      </c>
      <c r="E250">
        <v>16101771</v>
      </c>
      <c r="F250">
        <v>1</v>
      </c>
      <c r="G250">
        <v>16101771</v>
      </c>
      <c r="H250">
        <v>1</v>
      </c>
      <c r="I250" t="s">
        <v>304</v>
      </c>
      <c r="J250" t="s">
        <v>3</v>
      </c>
      <c r="K250" t="s">
        <v>305</v>
      </c>
      <c r="L250">
        <v>1191</v>
      </c>
      <c r="N250">
        <v>1013</v>
      </c>
      <c r="O250" t="s">
        <v>306</v>
      </c>
      <c r="P250" t="s">
        <v>306</v>
      </c>
      <c r="Q250">
        <v>1</v>
      </c>
      <c r="X250">
        <v>3.1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1</v>
      </c>
      <c r="AF250" t="s">
        <v>19</v>
      </c>
      <c r="AG250">
        <v>3.2549999999999999</v>
      </c>
      <c r="AH250">
        <v>2</v>
      </c>
      <c r="AI250">
        <v>90974190</v>
      </c>
      <c r="AJ250">
        <v>263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ROW(Source!A116)</f>
        <v>116</v>
      </c>
      <c r="B251">
        <v>90974195</v>
      </c>
      <c r="C251">
        <v>90974192</v>
      </c>
      <c r="D251">
        <v>90756819</v>
      </c>
      <c r="E251">
        <v>16101771</v>
      </c>
      <c r="F251">
        <v>1</v>
      </c>
      <c r="G251">
        <v>16101771</v>
      </c>
      <c r="H251">
        <v>1</v>
      </c>
      <c r="I251" t="s">
        <v>304</v>
      </c>
      <c r="J251" t="s">
        <v>3</v>
      </c>
      <c r="K251" t="s">
        <v>305</v>
      </c>
      <c r="L251">
        <v>1191</v>
      </c>
      <c r="N251">
        <v>1013</v>
      </c>
      <c r="O251" t="s">
        <v>306</v>
      </c>
      <c r="P251" t="s">
        <v>306</v>
      </c>
      <c r="Q251">
        <v>1</v>
      </c>
      <c r="X251">
        <v>0.92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1</v>
      </c>
      <c r="AF251" t="s">
        <v>19</v>
      </c>
      <c r="AG251">
        <v>0.96599999999999997</v>
      </c>
      <c r="AH251">
        <v>2</v>
      </c>
      <c r="AI251">
        <v>90974193</v>
      </c>
      <c r="AJ251">
        <v>264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ROW(Source!A116)</f>
        <v>116</v>
      </c>
      <c r="B252">
        <v>90974196</v>
      </c>
      <c r="C252">
        <v>90974192</v>
      </c>
      <c r="D252">
        <v>90760495</v>
      </c>
      <c r="E252">
        <v>1</v>
      </c>
      <c r="F252">
        <v>1</v>
      </c>
      <c r="G252">
        <v>16101771</v>
      </c>
      <c r="H252">
        <v>3</v>
      </c>
      <c r="I252" t="s">
        <v>310</v>
      </c>
      <c r="J252" t="s">
        <v>311</v>
      </c>
      <c r="K252" t="s">
        <v>312</v>
      </c>
      <c r="L252">
        <v>1346</v>
      </c>
      <c r="N252">
        <v>1009</v>
      </c>
      <c r="O252" t="s">
        <v>43</v>
      </c>
      <c r="P252" t="s">
        <v>43</v>
      </c>
      <c r="Q252">
        <v>1</v>
      </c>
      <c r="X252">
        <v>0.02</v>
      </c>
      <c r="Y252">
        <v>30.5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0.02</v>
      </c>
      <c r="AH252">
        <v>2</v>
      </c>
      <c r="AI252">
        <v>90974194</v>
      </c>
      <c r="AJ252">
        <v>265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ROW(Source!A117)</f>
        <v>117</v>
      </c>
      <c r="B253">
        <v>90974199</v>
      </c>
      <c r="C253">
        <v>90974197</v>
      </c>
      <c r="D253">
        <v>90756819</v>
      </c>
      <c r="E253">
        <v>16101771</v>
      </c>
      <c r="F253">
        <v>1</v>
      </c>
      <c r="G253">
        <v>16101771</v>
      </c>
      <c r="H253">
        <v>1</v>
      </c>
      <c r="I253" t="s">
        <v>304</v>
      </c>
      <c r="J253" t="s">
        <v>3</v>
      </c>
      <c r="K253" t="s">
        <v>305</v>
      </c>
      <c r="L253">
        <v>1191</v>
      </c>
      <c r="N253">
        <v>1013</v>
      </c>
      <c r="O253" t="s">
        <v>306</v>
      </c>
      <c r="P253" t="s">
        <v>306</v>
      </c>
      <c r="Q253">
        <v>1</v>
      </c>
      <c r="X253">
        <v>6.2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1</v>
      </c>
      <c r="AF253" t="s">
        <v>19</v>
      </c>
      <c r="AG253">
        <v>6.51</v>
      </c>
      <c r="AH253">
        <v>2</v>
      </c>
      <c r="AI253">
        <v>90974198</v>
      </c>
      <c r="AJ253">
        <v>266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ROW(Source!A118)</f>
        <v>118</v>
      </c>
      <c r="B254">
        <v>90974211</v>
      </c>
      <c r="C254">
        <v>90974200</v>
      </c>
      <c r="D254">
        <v>90756819</v>
      </c>
      <c r="E254">
        <v>16101771</v>
      </c>
      <c r="F254">
        <v>1</v>
      </c>
      <c r="G254">
        <v>16101771</v>
      </c>
      <c r="H254">
        <v>1</v>
      </c>
      <c r="I254" t="s">
        <v>304</v>
      </c>
      <c r="J254" t="s">
        <v>3</v>
      </c>
      <c r="K254" t="s">
        <v>305</v>
      </c>
      <c r="L254">
        <v>1191</v>
      </c>
      <c r="N254">
        <v>1013</v>
      </c>
      <c r="O254" t="s">
        <v>306</v>
      </c>
      <c r="P254" t="s">
        <v>306</v>
      </c>
      <c r="Q254">
        <v>1</v>
      </c>
      <c r="X254">
        <v>37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1</v>
      </c>
      <c r="AF254" t="s">
        <v>19</v>
      </c>
      <c r="AG254">
        <v>38.85</v>
      </c>
      <c r="AH254">
        <v>2</v>
      </c>
      <c r="AI254">
        <v>90974201</v>
      </c>
      <c r="AJ254">
        <v>267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ROW(Source!A118)</f>
        <v>118</v>
      </c>
      <c r="B255">
        <v>90974212</v>
      </c>
      <c r="C255">
        <v>90974200</v>
      </c>
      <c r="D255">
        <v>90759750</v>
      </c>
      <c r="E255">
        <v>1</v>
      </c>
      <c r="F255">
        <v>1</v>
      </c>
      <c r="G255">
        <v>16101771</v>
      </c>
      <c r="H255">
        <v>3</v>
      </c>
      <c r="I255" t="s">
        <v>313</v>
      </c>
      <c r="J255" t="s">
        <v>314</v>
      </c>
      <c r="K255" t="s">
        <v>315</v>
      </c>
      <c r="L255">
        <v>1348</v>
      </c>
      <c r="N255">
        <v>1009</v>
      </c>
      <c r="O255" t="s">
        <v>158</v>
      </c>
      <c r="P255" t="s">
        <v>158</v>
      </c>
      <c r="Q255">
        <v>1000</v>
      </c>
      <c r="X255">
        <v>5.9999999999999995E-4</v>
      </c>
      <c r="Y255">
        <v>153824.85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</v>
      </c>
      <c r="AG255">
        <v>5.9999999999999995E-4</v>
      </c>
      <c r="AH255">
        <v>2</v>
      </c>
      <c r="AI255">
        <v>90974202</v>
      </c>
      <c r="AJ255">
        <v>268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ROW(Source!A118)</f>
        <v>118</v>
      </c>
      <c r="B256">
        <v>90974213</v>
      </c>
      <c r="C256">
        <v>90974200</v>
      </c>
      <c r="D256">
        <v>90760584</v>
      </c>
      <c r="E256">
        <v>1</v>
      </c>
      <c r="F256">
        <v>1</v>
      </c>
      <c r="G256">
        <v>16101771</v>
      </c>
      <c r="H256">
        <v>3</v>
      </c>
      <c r="I256" t="s">
        <v>316</v>
      </c>
      <c r="J256" t="s">
        <v>317</v>
      </c>
      <c r="K256" t="s">
        <v>318</v>
      </c>
      <c r="L256">
        <v>1348</v>
      </c>
      <c r="N256">
        <v>1009</v>
      </c>
      <c r="O256" t="s">
        <v>158</v>
      </c>
      <c r="P256" t="s">
        <v>158</v>
      </c>
      <c r="Q256">
        <v>1000</v>
      </c>
      <c r="X256">
        <v>4.0000000000000002E-4</v>
      </c>
      <c r="Y256">
        <v>213306.14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4.0000000000000002E-4</v>
      </c>
      <c r="AH256">
        <v>2</v>
      </c>
      <c r="AI256">
        <v>90974203</v>
      </c>
      <c r="AJ256">
        <v>269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ROW(Source!A118)</f>
        <v>118</v>
      </c>
      <c r="B257">
        <v>90974214</v>
      </c>
      <c r="C257">
        <v>90974200</v>
      </c>
      <c r="D257">
        <v>90758951</v>
      </c>
      <c r="E257">
        <v>1</v>
      </c>
      <c r="F257">
        <v>1</v>
      </c>
      <c r="G257">
        <v>16101771</v>
      </c>
      <c r="H257">
        <v>3</v>
      </c>
      <c r="I257" t="s">
        <v>319</v>
      </c>
      <c r="J257" t="s">
        <v>320</v>
      </c>
      <c r="K257" t="s">
        <v>321</v>
      </c>
      <c r="L257">
        <v>1339</v>
      </c>
      <c r="N257">
        <v>1007</v>
      </c>
      <c r="O257" t="s">
        <v>27</v>
      </c>
      <c r="P257" t="s">
        <v>27</v>
      </c>
      <c r="Q257">
        <v>1</v>
      </c>
      <c r="X257">
        <v>2</v>
      </c>
      <c r="Y257">
        <v>102.81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2</v>
      </c>
      <c r="AH257">
        <v>2</v>
      </c>
      <c r="AI257">
        <v>90974204</v>
      </c>
      <c r="AJ257">
        <v>270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ROW(Source!A118)</f>
        <v>118</v>
      </c>
      <c r="B258">
        <v>90974215</v>
      </c>
      <c r="C258">
        <v>90974200</v>
      </c>
      <c r="D258">
        <v>90758943</v>
      </c>
      <c r="E258">
        <v>1</v>
      </c>
      <c r="F258">
        <v>1</v>
      </c>
      <c r="G258">
        <v>16101771</v>
      </c>
      <c r="H258">
        <v>3</v>
      </c>
      <c r="I258" t="s">
        <v>322</v>
      </c>
      <c r="J258" t="s">
        <v>323</v>
      </c>
      <c r="K258" t="s">
        <v>324</v>
      </c>
      <c r="L258">
        <v>1339</v>
      </c>
      <c r="N258">
        <v>1007</v>
      </c>
      <c r="O258" t="s">
        <v>27</v>
      </c>
      <c r="P258" t="s">
        <v>27</v>
      </c>
      <c r="Q258">
        <v>1</v>
      </c>
      <c r="X258">
        <v>1</v>
      </c>
      <c r="Y258">
        <v>804.29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1</v>
      </c>
      <c r="AH258">
        <v>2</v>
      </c>
      <c r="AI258">
        <v>90974205</v>
      </c>
      <c r="AJ258">
        <v>271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ROW(Source!A118)</f>
        <v>118</v>
      </c>
      <c r="B259">
        <v>90974216</v>
      </c>
      <c r="C259">
        <v>90974200</v>
      </c>
      <c r="D259">
        <v>90759133</v>
      </c>
      <c r="E259">
        <v>1</v>
      </c>
      <c r="F259">
        <v>1</v>
      </c>
      <c r="G259">
        <v>16101771</v>
      </c>
      <c r="H259">
        <v>3</v>
      </c>
      <c r="I259" t="s">
        <v>325</v>
      </c>
      <c r="J259" t="s">
        <v>326</v>
      </c>
      <c r="K259" t="s">
        <v>327</v>
      </c>
      <c r="L259">
        <v>1348</v>
      </c>
      <c r="N259">
        <v>1009</v>
      </c>
      <c r="O259" t="s">
        <v>158</v>
      </c>
      <c r="P259" t="s">
        <v>158</v>
      </c>
      <c r="Q259">
        <v>1000</v>
      </c>
      <c r="X259">
        <v>1.4400000000000001E-3</v>
      </c>
      <c r="Y259">
        <v>87055.15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1.4400000000000001E-3</v>
      </c>
      <c r="AH259">
        <v>2</v>
      </c>
      <c r="AI259">
        <v>90974206</v>
      </c>
      <c r="AJ259">
        <v>272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ROW(Source!A118)</f>
        <v>118</v>
      </c>
      <c r="B260">
        <v>90974217</v>
      </c>
      <c r="C260">
        <v>90974200</v>
      </c>
      <c r="D260">
        <v>90756832</v>
      </c>
      <c r="E260">
        <v>16101771</v>
      </c>
      <c r="F260">
        <v>1</v>
      </c>
      <c r="G260">
        <v>16101771</v>
      </c>
      <c r="H260">
        <v>3</v>
      </c>
      <c r="I260" t="s">
        <v>328</v>
      </c>
      <c r="J260" t="s">
        <v>3</v>
      </c>
      <c r="K260" t="s">
        <v>329</v>
      </c>
      <c r="L260">
        <v>1348</v>
      </c>
      <c r="N260">
        <v>1009</v>
      </c>
      <c r="O260" t="s">
        <v>158</v>
      </c>
      <c r="P260" t="s">
        <v>158</v>
      </c>
      <c r="Q260">
        <v>1000</v>
      </c>
      <c r="X260">
        <v>1.6000000000000001E-4</v>
      </c>
      <c r="Y260">
        <v>96930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1.6000000000000001E-4</v>
      </c>
      <c r="AH260">
        <v>2</v>
      </c>
      <c r="AI260">
        <v>90974207</v>
      </c>
      <c r="AJ260">
        <v>273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ROW(Source!A118)</f>
        <v>118</v>
      </c>
      <c r="B261">
        <v>90974218</v>
      </c>
      <c r="C261">
        <v>90974200</v>
      </c>
      <c r="D261">
        <v>90769402</v>
      </c>
      <c r="E261">
        <v>1</v>
      </c>
      <c r="F261">
        <v>1</v>
      </c>
      <c r="G261">
        <v>16101771</v>
      </c>
      <c r="H261">
        <v>3</v>
      </c>
      <c r="I261" t="s">
        <v>330</v>
      </c>
      <c r="J261" t="s">
        <v>331</v>
      </c>
      <c r="K261" t="s">
        <v>332</v>
      </c>
      <c r="L261">
        <v>1354</v>
      </c>
      <c r="N261">
        <v>1010</v>
      </c>
      <c r="O261" t="s">
        <v>48</v>
      </c>
      <c r="P261" t="s">
        <v>48</v>
      </c>
      <c r="Q261">
        <v>1</v>
      </c>
      <c r="X261">
        <v>1</v>
      </c>
      <c r="Y261">
        <v>1529.15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1</v>
      </c>
      <c r="AH261">
        <v>2</v>
      </c>
      <c r="AI261">
        <v>90974208</v>
      </c>
      <c r="AJ261">
        <v>274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ROW(Source!A118)</f>
        <v>118</v>
      </c>
      <c r="B262">
        <v>90974219</v>
      </c>
      <c r="C262">
        <v>90974200</v>
      </c>
      <c r="D262">
        <v>90769403</v>
      </c>
      <c r="E262">
        <v>1</v>
      </c>
      <c r="F262">
        <v>1</v>
      </c>
      <c r="G262">
        <v>16101771</v>
      </c>
      <c r="H262">
        <v>3</v>
      </c>
      <c r="I262" t="s">
        <v>333</v>
      </c>
      <c r="J262" t="s">
        <v>334</v>
      </c>
      <c r="K262" t="s">
        <v>335</v>
      </c>
      <c r="L262">
        <v>1354</v>
      </c>
      <c r="N262">
        <v>1010</v>
      </c>
      <c r="O262" t="s">
        <v>48</v>
      </c>
      <c r="P262" t="s">
        <v>48</v>
      </c>
      <c r="Q262">
        <v>1</v>
      </c>
      <c r="X262">
        <v>6</v>
      </c>
      <c r="Y262">
        <v>716.02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6</v>
      </c>
      <c r="AH262">
        <v>2</v>
      </c>
      <c r="AI262">
        <v>90974209</v>
      </c>
      <c r="AJ262">
        <v>275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ROW(Source!A120)</f>
        <v>120</v>
      </c>
      <c r="B263">
        <v>90974223</v>
      </c>
      <c r="C263">
        <v>90974221</v>
      </c>
      <c r="D263">
        <v>90756819</v>
      </c>
      <c r="E263">
        <v>16101771</v>
      </c>
      <c r="F263">
        <v>1</v>
      </c>
      <c r="G263">
        <v>16101771</v>
      </c>
      <c r="H263">
        <v>1</v>
      </c>
      <c r="I263" t="s">
        <v>304</v>
      </c>
      <c r="J263" t="s">
        <v>3</v>
      </c>
      <c r="K263" t="s">
        <v>305</v>
      </c>
      <c r="L263">
        <v>1191</v>
      </c>
      <c r="N263">
        <v>1013</v>
      </c>
      <c r="O263" t="s">
        <v>306</v>
      </c>
      <c r="P263" t="s">
        <v>306</v>
      </c>
      <c r="Q263">
        <v>1</v>
      </c>
      <c r="X263">
        <v>6.2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1</v>
      </c>
      <c r="AF263" t="s">
        <v>19</v>
      </c>
      <c r="AG263">
        <v>6.51</v>
      </c>
      <c r="AH263">
        <v>2</v>
      </c>
      <c r="AI263">
        <v>90974222</v>
      </c>
      <c r="AJ263">
        <v>277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ROW(Source!A121)</f>
        <v>121</v>
      </c>
      <c r="B264">
        <v>90974228</v>
      </c>
      <c r="C264">
        <v>90974224</v>
      </c>
      <c r="D264">
        <v>90756819</v>
      </c>
      <c r="E264">
        <v>16101771</v>
      </c>
      <c r="F264">
        <v>1</v>
      </c>
      <c r="G264">
        <v>16101771</v>
      </c>
      <c r="H264">
        <v>1</v>
      </c>
      <c r="I264" t="s">
        <v>304</v>
      </c>
      <c r="J264" t="s">
        <v>3</v>
      </c>
      <c r="K264" t="s">
        <v>305</v>
      </c>
      <c r="L264">
        <v>1191</v>
      </c>
      <c r="N264">
        <v>1013</v>
      </c>
      <c r="O264" t="s">
        <v>306</v>
      </c>
      <c r="P264" t="s">
        <v>306</v>
      </c>
      <c r="Q264">
        <v>1</v>
      </c>
      <c r="X264">
        <v>1.86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1</v>
      </c>
      <c r="AF264" t="s">
        <v>19</v>
      </c>
      <c r="AG264">
        <v>1.9530000000000001</v>
      </c>
      <c r="AH264">
        <v>2</v>
      </c>
      <c r="AI264">
        <v>90974225</v>
      </c>
      <c r="AJ264">
        <v>278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ROW(Source!A121)</f>
        <v>121</v>
      </c>
      <c r="B265">
        <v>90974229</v>
      </c>
      <c r="C265">
        <v>90974224</v>
      </c>
      <c r="D265">
        <v>90758471</v>
      </c>
      <c r="E265">
        <v>1</v>
      </c>
      <c r="F265">
        <v>1</v>
      </c>
      <c r="G265">
        <v>16101771</v>
      </c>
      <c r="H265">
        <v>2</v>
      </c>
      <c r="I265" t="s">
        <v>307</v>
      </c>
      <c r="J265" t="s">
        <v>308</v>
      </c>
      <c r="K265" t="s">
        <v>309</v>
      </c>
      <c r="L265">
        <v>1368</v>
      </c>
      <c r="N265">
        <v>1011</v>
      </c>
      <c r="O265" t="s">
        <v>197</v>
      </c>
      <c r="P265" t="s">
        <v>197</v>
      </c>
      <c r="Q265">
        <v>1</v>
      </c>
      <c r="X265">
        <v>0.17</v>
      </c>
      <c r="Y265">
        <v>0</v>
      </c>
      <c r="Z265">
        <v>21.28</v>
      </c>
      <c r="AA265">
        <v>0.32</v>
      </c>
      <c r="AB265">
        <v>0</v>
      </c>
      <c r="AC265">
        <v>0</v>
      </c>
      <c r="AD265">
        <v>1</v>
      </c>
      <c r="AE265">
        <v>0</v>
      </c>
      <c r="AF265" t="s">
        <v>19</v>
      </c>
      <c r="AG265">
        <v>0.17849999999999999</v>
      </c>
      <c r="AH265">
        <v>2</v>
      </c>
      <c r="AI265">
        <v>90974226</v>
      </c>
      <c r="AJ265">
        <v>279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ROW(Source!A121)</f>
        <v>121</v>
      </c>
      <c r="B266">
        <v>90974230</v>
      </c>
      <c r="C266">
        <v>90974224</v>
      </c>
      <c r="D266">
        <v>90760495</v>
      </c>
      <c r="E266">
        <v>1</v>
      </c>
      <c r="F266">
        <v>1</v>
      </c>
      <c r="G266">
        <v>16101771</v>
      </c>
      <c r="H266">
        <v>3</v>
      </c>
      <c r="I266" t="s">
        <v>310</v>
      </c>
      <c r="J266" t="s">
        <v>311</v>
      </c>
      <c r="K266" t="s">
        <v>312</v>
      </c>
      <c r="L266">
        <v>1346</v>
      </c>
      <c r="N266">
        <v>1009</v>
      </c>
      <c r="O266" t="s">
        <v>43</v>
      </c>
      <c r="P266" t="s">
        <v>43</v>
      </c>
      <c r="Q266">
        <v>1</v>
      </c>
      <c r="X266">
        <v>0.03</v>
      </c>
      <c r="Y266">
        <v>30.5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0.03</v>
      </c>
      <c r="AH266">
        <v>2</v>
      </c>
      <c r="AI266">
        <v>90974227</v>
      </c>
      <c r="AJ266">
        <v>280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ROW(Source!A122)</f>
        <v>122</v>
      </c>
      <c r="B267">
        <v>90974236</v>
      </c>
      <c r="C267">
        <v>90974231</v>
      </c>
      <c r="D267">
        <v>90756819</v>
      </c>
      <c r="E267">
        <v>16101771</v>
      </c>
      <c r="F267">
        <v>1</v>
      </c>
      <c r="G267">
        <v>16101771</v>
      </c>
      <c r="H267">
        <v>1</v>
      </c>
      <c r="I267" t="s">
        <v>304</v>
      </c>
      <c r="J267" t="s">
        <v>3</v>
      </c>
      <c r="K267" t="s">
        <v>305</v>
      </c>
      <c r="L267">
        <v>1191</v>
      </c>
      <c r="N267">
        <v>1013</v>
      </c>
      <c r="O267" t="s">
        <v>306</v>
      </c>
      <c r="P267" t="s">
        <v>306</v>
      </c>
      <c r="Q267">
        <v>1</v>
      </c>
      <c r="X267">
        <v>1.86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1</v>
      </c>
      <c r="AF267" t="s">
        <v>19</v>
      </c>
      <c r="AG267">
        <v>1.9530000000000001</v>
      </c>
      <c r="AH267">
        <v>2</v>
      </c>
      <c r="AI267">
        <v>90974232</v>
      </c>
      <c r="AJ267">
        <v>281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ROW(Source!A122)</f>
        <v>122</v>
      </c>
      <c r="B268">
        <v>90974237</v>
      </c>
      <c r="C268">
        <v>90974231</v>
      </c>
      <c r="D268">
        <v>90758471</v>
      </c>
      <c r="E268">
        <v>1</v>
      </c>
      <c r="F268">
        <v>1</v>
      </c>
      <c r="G268">
        <v>16101771</v>
      </c>
      <c r="H268">
        <v>2</v>
      </c>
      <c r="I268" t="s">
        <v>307</v>
      </c>
      <c r="J268" t="s">
        <v>308</v>
      </c>
      <c r="K268" t="s">
        <v>309</v>
      </c>
      <c r="L268">
        <v>1368</v>
      </c>
      <c r="N268">
        <v>1011</v>
      </c>
      <c r="O268" t="s">
        <v>197</v>
      </c>
      <c r="P268" t="s">
        <v>197</v>
      </c>
      <c r="Q268">
        <v>1</v>
      </c>
      <c r="X268">
        <v>0.17</v>
      </c>
      <c r="Y268">
        <v>0</v>
      </c>
      <c r="Z268">
        <v>21.28</v>
      </c>
      <c r="AA268">
        <v>0.32</v>
      </c>
      <c r="AB268">
        <v>0</v>
      </c>
      <c r="AC268">
        <v>0</v>
      </c>
      <c r="AD268">
        <v>1</v>
      </c>
      <c r="AE268">
        <v>0</v>
      </c>
      <c r="AF268" t="s">
        <v>19</v>
      </c>
      <c r="AG268">
        <v>0.17849999999999999</v>
      </c>
      <c r="AH268">
        <v>2</v>
      </c>
      <c r="AI268">
        <v>90974233</v>
      </c>
      <c r="AJ268">
        <v>282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ROW(Source!A122)</f>
        <v>122</v>
      </c>
      <c r="B269">
        <v>90974238</v>
      </c>
      <c r="C269">
        <v>90974231</v>
      </c>
      <c r="D269">
        <v>90760495</v>
      </c>
      <c r="E269">
        <v>1</v>
      </c>
      <c r="F269">
        <v>1</v>
      </c>
      <c r="G269">
        <v>16101771</v>
      </c>
      <c r="H269">
        <v>3</v>
      </c>
      <c r="I269" t="s">
        <v>310</v>
      </c>
      <c r="J269" t="s">
        <v>311</v>
      </c>
      <c r="K269" t="s">
        <v>312</v>
      </c>
      <c r="L269">
        <v>1346</v>
      </c>
      <c r="N269">
        <v>1009</v>
      </c>
      <c r="O269" t="s">
        <v>43</v>
      </c>
      <c r="P269" t="s">
        <v>43</v>
      </c>
      <c r="Q269">
        <v>1</v>
      </c>
      <c r="X269">
        <v>0.03</v>
      </c>
      <c r="Y269">
        <v>30.5</v>
      </c>
      <c r="Z269">
        <v>0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0.03</v>
      </c>
      <c r="AH269">
        <v>2</v>
      </c>
      <c r="AI269">
        <v>90974234</v>
      </c>
      <c r="AJ269">
        <v>283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ROW(Source!A124)</f>
        <v>124</v>
      </c>
      <c r="B270">
        <v>90974244</v>
      </c>
      <c r="C270">
        <v>90974240</v>
      </c>
      <c r="D270">
        <v>90756819</v>
      </c>
      <c r="E270">
        <v>16101771</v>
      </c>
      <c r="F270">
        <v>1</v>
      </c>
      <c r="G270">
        <v>16101771</v>
      </c>
      <c r="H270">
        <v>1</v>
      </c>
      <c r="I270" t="s">
        <v>304</v>
      </c>
      <c r="J270" t="s">
        <v>3</v>
      </c>
      <c r="K270" t="s">
        <v>305</v>
      </c>
      <c r="L270">
        <v>1191</v>
      </c>
      <c r="N270">
        <v>1013</v>
      </c>
      <c r="O270" t="s">
        <v>306</v>
      </c>
      <c r="P270" t="s">
        <v>306</v>
      </c>
      <c r="Q270">
        <v>1</v>
      </c>
      <c r="X270">
        <v>1.56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1</v>
      </c>
      <c r="AE270">
        <v>1</v>
      </c>
      <c r="AF270" t="s">
        <v>19</v>
      </c>
      <c r="AG270">
        <v>1.6379999999999999</v>
      </c>
      <c r="AH270">
        <v>2</v>
      </c>
      <c r="AI270">
        <v>90974241</v>
      </c>
      <c r="AJ270">
        <v>285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ROW(Source!A124)</f>
        <v>124</v>
      </c>
      <c r="B271">
        <v>90974245</v>
      </c>
      <c r="C271">
        <v>90974240</v>
      </c>
      <c r="D271">
        <v>90758280</v>
      </c>
      <c r="E271">
        <v>1</v>
      </c>
      <c r="F271">
        <v>1</v>
      </c>
      <c r="G271">
        <v>16101771</v>
      </c>
      <c r="H271">
        <v>2</v>
      </c>
      <c r="I271" t="s">
        <v>421</v>
      </c>
      <c r="J271" t="s">
        <v>422</v>
      </c>
      <c r="K271" t="s">
        <v>423</v>
      </c>
      <c r="L271">
        <v>1368</v>
      </c>
      <c r="N271">
        <v>1011</v>
      </c>
      <c r="O271" t="s">
        <v>197</v>
      </c>
      <c r="P271" t="s">
        <v>197</v>
      </c>
      <c r="Q271">
        <v>1</v>
      </c>
      <c r="X271">
        <v>0.03</v>
      </c>
      <c r="Y271">
        <v>0</v>
      </c>
      <c r="Z271">
        <v>59.97</v>
      </c>
      <c r="AA271">
        <v>0.85</v>
      </c>
      <c r="AB271">
        <v>0</v>
      </c>
      <c r="AC271">
        <v>0</v>
      </c>
      <c r="AD271">
        <v>1</v>
      </c>
      <c r="AE271">
        <v>0</v>
      </c>
      <c r="AF271" t="s">
        <v>19</v>
      </c>
      <c r="AG271">
        <v>3.15E-2</v>
      </c>
      <c r="AH271">
        <v>2</v>
      </c>
      <c r="AI271">
        <v>90974242</v>
      </c>
      <c r="AJ271">
        <v>286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ROW(Source!A124)</f>
        <v>124</v>
      </c>
      <c r="B272">
        <v>90974246</v>
      </c>
      <c r="C272">
        <v>90974240</v>
      </c>
      <c r="D272">
        <v>90760495</v>
      </c>
      <c r="E272">
        <v>1</v>
      </c>
      <c r="F272">
        <v>1</v>
      </c>
      <c r="G272">
        <v>16101771</v>
      </c>
      <c r="H272">
        <v>3</v>
      </c>
      <c r="I272" t="s">
        <v>310</v>
      </c>
      <c r="J272" t="s">
        <v>311</v>
      </c>
      <c r="K272" t="s">
        <v>312</v>
      </c>
      <c r="L272">
        <v>1346</v>
      </c>
      <c r="N272">
        <v>1009</v>
      </c>
      <c r="O272" t="s">
        <v>43</v>
      </c>
      <c r="P272" t="s">
        <v>43</v>
      </c>
      <c r="Q272">
        <v>1</v>
      </c>
      <c r="X272">
        <v>0.02</v>
      </c>
      <c r="Y272">
        <v>30.5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0</v>
      </c>
      <c r="AF272" t="s">
        <v>3</v>
      </c>
      <c r="AG272">
        <v>0.02</v>
      </c>
      <c r="AH272">
        <v>2</v>
      </c>
      <c r="AI272">
        <v>90974243</v>
      </c>
      <c r="AJ272">
        <v>287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ROW(Source!A125)</f>
        <v>125</v>
      </c>
      <c r="B273">
        <v>90974250</v>
      </c>
      <c r="C273">
        <v>90974247</v>
      </c>
      <c r="D273">
        <v>90756819</v>
      </c>
      <c r="E273">
        <v>16101771</v>
      </c>
      <c r="F273">
        <v>1</v>
      </c>
      <c r="G273">
        <v>16101771</v>
      </c>
      <c r="H273">
        <v>1</v>
      </c>
      <c r="I273" t="s">
        <v>304</v>
      </c>
      <c r="J273" t="s">
        <v>3</v>
      </c>
      <c r="K273" t="s">
        <v>305</v>
      </c>
      <c r="L273">
        <v>1191</v>
      </c>
      <c r="N273">
        <v>1013</v>
      </c>
      <c r="O273" t="s">
        <v>306</v>
      </c>
      <c r="P273" t="s">
        <v>306</v>
      </c>
      <c r="Q273">
        <v>1</v>
      </c>
      <c r="X273">
        <v>0.92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1</v>
      </c>
      <c r="AF273" t="s">
        <v>19</v>
      </c>
      <c r="AG273">
        <v>0.96599999999999997</v>
      </c>
      <c r="AH273">
        <v>2</v>
      </c>
      <c r="AI273">
        <v>90974248</v>
      </c>
      <c r="AJ273">
        <v>288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ROW(Source!A125)</f>
        <v>125</v>
      </c>
      <c r="B274">
        <v>90974251</v>
      </c>
      <c r="C274">
        <v>90974247</v>
      </c>
      <c r="D274">
        <v>90760495</v>
      </c>
      <c r="E274">
        <v>1</v>
      </c>
      <c r="F274">
        <v>1</v>
      </c>
      <c r="G274">
        <v>16101771</v>
      </c>
      <c r="H274">
        <v>3</v>
      </c>
      <c r="I274" t="s">
        <v>310</v>
      </c>
      <c r="J274" t="s">
        <v>311</v>
      </c>
      <c r="K274" t="s">
        <v>312</v>
      </c>
      <c r="L274">
        <v>1346</v>
      </c>
      <c r="N274">
        <v>1009</v>
      </c>
      <c r="O274" t="s">
        <v>43</v>
      </c>
      <c r="P274" t="s">
        <v>43</v>
      </c>
      <c r="Q274">
        <v>1</v>
      </c>
      <c r="X274">
        <v>0.02</v>
      </c>
      <c r="Y274">
        <v>30.5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3</v>
      </c>
      <c r="AG274">
        <v>0.02</v>
      </c>
      <c r="AH274">
        <v>2</v>
      </c>
      <c r="AI274">
        <v>90974249</v>
      </c>
      <c r="AJ274">
        <v>289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ROW(Source!A126)</f>
        <v>126</v>
      </c>
      <c r="B275">
        <v>90974255</v>
      </c>
      <c r="C275">
        <v>90974252</v>
      </c>
      <c r="D275">
        <v>90756819</v>
      </c>
      <c r="E275">
        <v>16101771</v>
      </c>
      <c r="F275">
        <v>1</v>
      </c>
      <c r="G275">
        <v>16101771</v>
      </c>
      <c r="H275">
        <v>1</v>
      </c>
      <c r="I275" t="s">
        <v>304</v>
      </c>
      <c r="J275" t="s">
        <v>3</v>
      </c>
      <c r="K275" t="s">
        <v>305</v>
      </c>
      <c r="L275">
        <v>1191</v>
      </c>
      <c r="N275">
        <v>1013</v>
      </c>
      <c r="O275" t="s">
        <v>306</v>
      </c>
      <c r="P275" t="s">
        <v>306</v>
      </c>
      <c r="Q275">
        <v>1</v>
      </c>
      <c r="X275">
        <v>0.92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1</v>
      </c>
      <c r="AF275" t="s">
        <v>19</v>
      </c>
      <c r="AG275">
        <v>0.96599999999999997</v>
      </c>
      <c r="AH275">
        <v>2</v>
      </c>
      <c r="AI275">
        <v>90974253</v>
      </c>
      <c r="AJ275">
        <v>290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ROW(Source!A126)</f>
        <v>126</v>
      </c>
      <c r="B276">
        <v>90974256</v>
      </c>
      <c r="C276">
        <v>90974252</v>
      </c>
      <c r="D276">
        <v>90760495</v>
      </c>
      <c r="E276">
        <v>1</v>
      </c>
      <c r="F276">
        <v>1</v>
      </c>
      <c r="G276">
        <v>16101771</v>
      </c>
      <c r="H276">
        <v>3</v>
      </c>
      <c r="I276" t="s">
        <v>310</v>
      </c>
      <c r="J276" t="s">
        <v>311</v>
      </c>
      <c r="K276" t="s">
        <v>312</v>
      </c>
      <c r="L276">
        <v>1346</v>
      </c>
      <c r="N276">
        <v>1009</v>
      </c>
      <c r="O276" t="s">
        <v>43</v>
      </c>
      <c r="P276" t="s">
        <v>43</v>
      </c>
      <c r="Q276">
        <v>1</v>
      </c>
      <c r="X276">
        <v>0.02</v>
      </c>
      <c r="Y276">
        <v>30.5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0.02</v>
      </c>
      <c r="AH276">
        <v>2</v>
      </c>
      <c r="AI276">
        <v>90974254</v>
      </c>
      <c r="AJ276">
        <v>291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ROW(Source!A127)</f>
        <v>127</v>
      </c>
      <c r="B277">
        <v>90974261</v>
      </c>
      <c r="C277">
        <v>90974257</v>
      </c>
      <c r="D277">
        <v>90756819</v>
      </c>
      <c r="E277">
        <v>16101771</v>
      </c>
      <c r="F277">
        <v>1</v>
      </c>
      <c r="G277">
        <v>16101771</v>
      </c>
      <c r="H277">
        <v>1</v>
      </c>
      <c r="I277" t="s">
        <v>304</v>
      </c>
      <c r="J277" t="s">
        <v>3</v>
      </c>
      <c r="K277" t="s">
        <v>305</v>
      </c>
      <c r="L277">
        <v>1191</v>
      </c>
      <c r="N277">
        <v>1013</v>
      </c>
      <c r="O277" t="s">
        <v>306</v>
      </c>
      <c r="P277" t="s">
        <v>306</v>
      </c>
      <c r="Q277">
        <v>1</v>
      </c>
      <c r="X277">
        <v>1.86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1</v>
      </c>
      <c r="AF277" t="s">
        <v>19</v>
      </c>
      <c r="AG277">
        <v>1.9530000000000001</v>
      </c>
      <c r="AH277">
        <v>2</v>
      </c>
      <c r="AI277">
        <v>90974258</v>
      </c>
      <c r="AJ277">
        <v>292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ROW(Source!A127)</f>
        <v>127</v>
      </c>
      <c r="B278">
        <v>90974262</v>
      </c>
      <c r="C278">
        <v>90974257</v>
      </c>
      <c r="D278">
        <v>90758471</v>
      </c>
      <c r="E278">
        <v>1</v>
      </c>
      <c r="F278">
        <v>1</v>
      </c>
      <c r="G278">
        <v>16101771</v>
      </c>
      <c r="H278">
        <v>2</v>
      </c>
      <c r="I278" t="s">
        <v>307</v>
      </c>
      <c r="J278" t="s">
        <v>308</v>
      </c>
      <c r="K278" t="s">
        <v>309</v>
      </c>
      <c r="L278">
        <v>1368</v>
      </c>
      <c r="N278">
        <v>1011</v>
      </c>
      <c r="O278" t="s">
        <v>197</v>
      </c>
      <c r="P278" t="s">
        <v>197</v>
      </c>
      <c r="Q278">
        <v>1</v>
      </c>
      <c r="X278">
        <v>0.17</v>
      </c>
      <c r="Y278">
        <v>0</v>
      </c>
      <c r="Z278">
        <v>21.28</v>
      </c>
      <c r="AA278">
        <v>0.32</v>
      </c>
      <c r="AB278">
        <v>0</v>
      </c>
      <c r="AC278">
        <v>0</v>
      </c>
      <c r="AD278">
        <v>1</v>
      </c>
      <c r="AE278">
        <v>0</v>
      </c>
      <c r="AF278" t="s">
        <v>19</v>
      </c>
      <c r="AG278">
        <v>0.17849999999999999</v>
      </c>
      <c r="AH278">
        <v>2</v>
      </c>
      <c r="AI278">
        <v>90974259</v>
      </c>
      <c r="AJ278">
        <v>293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ROW(Source!A127)</f>
        <v>127</v>
      </c>
      <c r="B279">
        <v>90974263</v>
      </c>
      <c r="C279">
        <v>90974257</v>
      </c>
      <c r="D279">
        <v>90760495</v>
      </c>
      <c r="E279">
        <v>1</v>
      </c>
      <c r="F279">
        <v>1</v>
      </c>
      <c r="G279">
        <v>16101771</v>
      </c>
      <c r="H279">
        <v>3</v>
      </c>
      <c r="I279" t="s">
        <v>310</v>
      </c>
      <c r="J279" t="s">
        <v>311</v>
      </c>
      <c r="K279" t="s">
        <v>312</v>
      </c>
      <c r="L279">
        <v>1346</v>
      </c>
      <c r="N279">
        <v>1009</v>
      </c>
      <c r="O279" t="s">
        <v>43</v>
      </c>
      <c r="P279" t="s">
        <v>43</v>
      </c>
      <c r="Q279">
        <v>1</v>
      </c>
      <c r="X279">
        <v>0.03</v>
      </c>
      <c r="Y279">
        <v>30.5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0.03</v>
      </c>
      <c r="AH279">
        <v>2</v>
      </c>
      <c r="AI279">
        <v>90974260</v>
      </c>
      <c r="AJ279">
        <v>294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ROW(Source!A128)</f>
        <v>128</v>
      </c>
      <c r="B280">
        <v>90974267</v>
      </c>
      <c r="C280">
        <v>90974264</v>
      </c>
      <c r="D280">
        <v>90756819</v>
      </c>
      <c r="E280">
        <v>16101771</v>
      </c>
      <c r="F280">
        <v>1</v>
      </c>
      <c r="G280">
        <v>16101771</v>
      </c>
      <c r="H280">
        <v>1</v>
      </c>
      <c r="I280" t="s">
        <v>304</v>
      </c>
      <c r="J280" t="s">
        <v>3</v>
      </c>
      <c r="K280" t="s">
        <v>305</v>
      </c>
      <c r="L280">
        <v>1191</v>
      </c>
      <c r="N280">
        <v>1013</v>
      </c>
      <c r="O280" t="s">
        <v>306</v>
      </c>
      <c r="P280" t="s">
        <v>306</v>
      </c>
      <c r="Q280">
        <v>1</v>
      </c>
      <c r="X280">
        <v>0.92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1</v>
      </c>
      <c r="AF280" t="s">
        <v>3</v>
      </c>
      <c r="AG280">
        <v>0.92</v>
      </c>
      <c r="AH280">
        <v>2</v>
      </c>
      <c r="AI280">
        <v>90974265</v>
      </c>
      <c r="AJ280">
        <v>295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ROW(Source!A128)</f>
        <v>128</v>
      </c>
      <c r="B281">
        <v>90974268</v>
      </c>
      <c r="C281">
        <v>90974264</v>
      </c>
      <c r="D281">
        <v>90760495</v>
      </c>
      <c r="E281">
        <v>1</v>
      </c>
      <c r="F281">
        <v>1</v>
      </c>
      <c r="G281">
        <v>16101771</v>
      </c>
      <c r="H281">
        <v>3</v>
      </c>
      <c r="I281" t="s">
        <v>310</v>
      </c>
      <c r="J281" t="s">
        <v>311</v>
      </c>
      <c r="K281" t="s">
        <v>312</v>
      </c>
      <c r="L281">
        <v>1346</v>
      </c>
      <c r="N281">
        <v>1009</v>
      </c>
      <c r="O281" t="s">
        <v>43</v>
      </c>
      <c r="P281" t="s">
        <v>43</v>
      </c>
      <c r="Q281">
        <v>1</v>
      </c>
      <c r="X281">
        <v>0.02</v>
      </c>
      <c r="Y281">
        <v>30.5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</v>
      </c>
      <c r="AG281">
        <v>0.02</v>
      </c>
      <c r="AH281">
        <v>2</v>
      </c>
      <c r="AI281">
        <v>90974266</v>
      </c>
      <c r="AJ281">
        <v>296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ROW(Source!A129)</f>
        <v>129</v>
      </c>
      <c r="B282">
        <v>90974273</v>
      </c>
      <c r="C282">
        <v>90974269</v>
      </c>
      <c r="D282">
        <v>90756819</v>
      </c>
      <c r="E282">
        <v>16101771</v>
      </c>
      <c r="F282">
        <v>1</v>
      </c>
      <c r="G282">
        <v>16101771</v>
      </c>
      <c r="H282">
        <v>1</v>
      </c>
      <c r="I282" t="s">
        <v>304</v>
      </c>
      <c r="J282" t="s">
        <v>3</v>
      </c>
      <c r="K282" t="s">
        <v>305</v>
      </c>
      <c r="L282">
        <v>1191</v>
      </c>
      <c r="N282">
        <v>1013</v>
      </c>
      <c r="O282" t="s">
        <v>306</v>
      </c>
      <c r="P282" t="s">
        <v>306</v>
      </c>
      <c r="Q282">
        <v>1</v>
      </c>
      <c r="X282">
        <v>1.86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1</v>
      </c>
      <c r="AF282" t="s">
        <v>19</v>
      </c>
      <c r="AG282">
        <v>1.9530000000000001</v>
      </c>
      <c r="AH282">
        <v>2</v>
      </c>
      <c r="AI282">
        <v>90974270</v>
      </c>
      <c r="AJ282">
        <v>297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ROW(Source!A129)</f>
        <v>129</v>
      </c>
      <c r="B283">
        <v>90974274</v>
      </c>
      <c r="C283">
        <v>90974269</v>
      </c>
      <c r="D283">
        <v>90758471</v>
      </c>
      <c r="E283">
        <v>1</v>
      </c>
      <c r="F283">
        <v>1</v>
      </c>
      <c r="G283">
        <v>16101771</v>
      </c>
      <c r="H283">
        <v>2</v>
      </c>
      <c r="I283" t="s">
        <v>307</v>
      </c>
      <c r="J283" t="s">
        <v>308</v>
      </c>
      <c r="K283" t="s">
        <v>309</v>
      </c>
      <c r="L283">
        <v>1368</v>
      </c>
      <c r="N283">
        <v>1011</v>
      </c>
      <c r="O283" t="s">
        <v>197</v>
      </c>
      <c r="P283" t="s">
        <v>197</v>
      </c>
      <c r="Q283">
        <v>1</v>
      </c>
      <c r="X283">
        <v>0.17</v>
      </c>
      <c r="Y283">
        <v>0</v>
      </c>
      <c r="Z283">
        <v>21.28</v>
      </c>
      <c r="AA283">
        <v>0.32</v>
      </c>
      <c r="AB283">
        <v>0</v>
      </c>
      <c r="AC283">
        <v>0</v>
      </c>
      <c r="AD283">
        <v>1</v>
      </c>
      <c r="AE283">
        <v>0</v>
      </c>
      <c r="AF283" t="s">
        <v>19</v>
      </c>
      <c r="AG283">
        <v>0.17849999999999999</v>
      </c>
      <c r="AH283">
        <v>2</v>
      </c>
      <c r="AI283">
        <v>90974271</v>
      </c>
      <c r="AJ283">
        <v>298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ROW(Source!A129)</f>
        <v>129</v>
      </c>
      <c r="B284">
        <v>90974275</v>
      </c>
      <c r="C284">
        <v>90974269</v>
      </c>
      <c r="D284">
        <v>90760495</v>
      </c>
      <c r="E284">
        <v>1</v>
      </c>
      <c r="F284">
        <v>1</v>
      </c>
      <c r="G284">
        <v>16101771</v>
      </c>
      <c r="H284">
        <v>3</v>
      </c>
      <c r="I284" t="s">
        <v>310</v>
      </c>
      <c r="J284" t="s">
        <v>311</v>
      </c>
      <c r="K284" t="s">
        <v>312</v>
      </c>
      <c r="L284">
        <v>1346</v>
      </c>
      <c r="N284">
        <v>1009</v>
      </c>
      <c r="O284" t="s">
        <v>43</v>
      </c>
      <c r="P284" t="s">
        <v>43</v>
      </c>
      <c r="Q284">
        <v>1</v>
      </c>
      <c r="X284">
        <v>0.03</v>
      </c>
      <c r="Y284">
        <v>30.5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0.03</v>
      </c>
      <c r="AH284">
        <v>2</v>
      </c>
      <c r="AI284">
        <v>90974272</v>
      </c>
      <c r="AJ284">
        <v>299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ROW(Source!A130)</f>
        <v>130</v>
      </c>
      <c r="B285">
        <v>90974279</v>
      </c>
      <c r="C285">
        <v>90974276</v>
      </c>
      <c r="D285">
        <v>90756819</v>
      </c>
      <c r="E285">
        <v>16101771</v>
      </c>
      <c r="F285">
        <v>1</v>
      </c>
      <c r="G285">
        <v>16101771</v>
      </c>
      <c r="H285">
        <v>1</v>
      </c>
      <c r="I285" t="s">
        <v>304</v>
      </c>
      <c r="J285" t="s">
        <v>3</v>
      </c>
      <c r="K285" t="s">
        <v>305</v>
      </c>
      <c r="L285">
        <v>1191</v>
      </c>
      <c r="N285">
        <v>1013</v>
      </c>
      <c r="O285" t="s">
        <v>306</v>
      </c>
      <c r="P285" t="s">
        <v>306</v>
      </c>
      <c r="Q285">
        <v>1</v>
      </c>
      <c r="X285">
        <v>0.92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1</v>
      </c>
      <c r="AF285" t="s">
        <v>19</v>
      </c>
      <c r="AG285">
        <v>0.96599999999999997</v>
      </c>
      <c r="AH285">
        <v>2</v>
      </c>
      <c r="AI285">
        <v>90974277</v>
      </c>
      <c r="AJ285">
        <v>300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ROW(Source!A130)</f>
        <v>130</v>
      </c>
      <c r="B286">
        <v>90974280</v>
      </c>
      <c r="C286">
        <v>90974276</v>
      </c>
      <c r="D286">
        <v>90760495</v>
      </c>
      <c r="E286">
        <v>1</v>
      </c>
      <c r="F286">
        <v>1</v>
      </c>
      <c r="G286">
        <v>16101771</v>
      </c>
      <c r="H286">
        <v>3</v>
      </c>
      <c r="I286" t="s">
        <v>310</v>
      </c>
      <c r="J286" t="s">
        <v>311</v>
      </c>
      <c r="K286" t="s">
        <v>312</v>
      </c>
      <c r="L286">
        <v>1346</v>
      </c>
      <c r="N286">
        <v>1009</v>
      </c>
      <c r="O286" t="s">
        <v>43</v>
      </c>
      <c r="P286" t="s">
        <v>43</v>
      </c>
      <c r="Q286">
        <v>1</v>
      </c>
      <c r="X286">
        <v>0.02</v>
      </c>
      <c r="Y286">
        <v>30.5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0.02</v>
      </c>
      <c r="AH286">
        <v>2</v>
      </c>
      <c r="AI286">
        <v>90974278</v>
      </c>
      <c r="AJ286">
        <v>301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ROW(Source!A131)</f>
        <v>131</v>
      </c>
      <c r="B287">
        <v>90974284</v>
      </c>
      <c r="C287">
        <v>90974281</v>
      </c>
      <c r="D287">
        <v>90756819</v>
      </c>
      <c r="E287">
        <v>16101771</v>
      </c>
      <c r="F287">
        <v>1</v>
      </c>
      <c r="G287">
        <v>16101771</v>
      </c>
      <c r="H287">
        <v>1</v>
      </c>
      <c r="I287" t="s">
        <v>304</v>
      </c>
      <c r="J287" t="s">
        <v>3</v>
      </c>
      <c r="K287" t="s">
        <v>305</v>
      </c>
      <c r="L287">
        <v>1191</v>
      </c>
      <c r="N287">
        <v>1013</v>
      </c>
      <c r="O287" t="s">
        <v>306</v>
      </c>
      <c r="P287" t="s">
        <v>306</v>
      </c>
      <c r="Q287">
        <v>1</v>
      </c>
      <c r="X287">
        <v>0.9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1</v>
      </c>
      <c r="AF287" t="s">
        <v>19</v>
      </c>
      <c r="AG287">
        <v>0.94499999999999995</v>
      </c>
      <c r="AH287">
        <v>2</v>
      </c>
      <c r="AI287">
        <v>90974282</v>
      </c>
      <c r="AJ287">
        <v>302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ROW(Source!A131)</f>
        <v>131</v>
      </c>
      <c r="B288">
        <v>90974285</v>
      </c>
      <c r="C288">
        <v>90974281</v>
      </c>
      <c r="D288">
        <v>90757147</v>
      </c>
      <c r="E288">
        <v>16101771</v>
      </c>
      <c r="F288">
        <v>1</v>
      </c>
      <c r="G288">
        <v>16101771</v>
      </c>
      <c r="H288">
        <v>3</v>
      </c>
      <c r="I288" t="s">
        <v>445</v>
      </c>
      <c r="J288" t="s">
        <v>3</v>
      </c>
      <c r="K288" t="s">
        <v>446</v>
      </c>
      <c r="L288">
        <v>1346</v>
      </c>
      <c r="N288">
        <v>1009</v>
      </c>
      <c r="O288" t="s">
        <v>43</v>
      </c>
      <c r="P288" t="s">
        <v>43</v>
      </c>
      <c r="Q288">
        <v>1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3</v>
      </c>
      <c r="AG288">
        <v>0</v>
      </c>
      <c r="AH288">
        <v>3</v>
      </c>
      <c r="AI288">
        <v>-1</v>
      </c>
      <c r="AJ288" t="s">
        <v>3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ROW(Source!A133)</f>
        <v>133</v>
      </c>
      <c r="B289">
        <v>90974298</v>
      </c>
      <c r="C289">
        <v>90974287</v>
      </c>
      <c r="D289">
        <v>90756819</v>
      </c>
      <c r="E289">
        <v>16101771</v>
      </c>
      <c r="F289">
        <v>1</v>
      </c>
      <c r="G289">
        <v>16101771</v>
      </c>
      <c r="H289">
        <v>1</v>
      </c>
      <c r="I289" t="s">
        <v>304</v>
      </c>
      <c r="J289" t="s">
        <v>3</v>
      </c>
      <c r="K289" t="s">
        <v>305</v>
      </c>
      <c r="L289">
        <v>1191</v>
      </c>
      <c r="N289">
        <v>1013</v>
      </c>
      <c r="O289" t="s">
        <v>306</v>
      </c>
      <c r="P289" t="s">
        <v>306</v>
      </c>
      <c r="Q289">
        <v>1</v>
      </c>
      <c r="X289">
        <v>37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1</v>
      </c>
      <c r="AF289" t="s">
        <v>19</v>
      </c>
      <c r="AG289">
        <v>38.85</v>
      </c>
      <c r="AH289">
        <v>2</v>
      </c>
      <c r="AI289">
        <v>90974288</v>
      </c>
      <c r="AJ289">
        <v>304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ROW(Source!A133)</f>
        <v>133</v>
      </c>
      <c r="B290">
        <v>90974299</v>
      </c>
      <c r="C290">
        <v>90974287</v>
      </c>
      <c r="D290">
        <v>90759750</v>
      </c>
      <c r="E290">
        <v>1</v>
      </c>
      <c r="F290">
        <v>1</v>
      </c>
      <c r="G290">
        <v>16101771</v>
      </c>
      <c r="H290">
        <v>3</v>
      </c>
      <c r="I290" t="s">
        <v>313</v>
      </c>
      <c r="J290" t="s">
        <v>314</v>
      </c>
      <c r="K290" t="s">
        <v>315</v>
      </c>
      <c r="L290">
        <v>1348</v>
      </c>
      <c r="N290">
        <v>1009</v>
      </c>
      <c r="O290" t="s">
        <v>158</v>
      </c>
      <c r="P290" t="s">
        <v>158</v>
      </c>
      <c r="Q290">
        <v>1000</v>
      </c>
      <c r="X290">
        <v>5.9999999999999995E-4</v>
      </c>
      <c r="Y290">
        <v>153824.85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3</v>
      </c>
      <c r="AG290">
        <v>5.9999999999999995E-4</v>
      </c>
      <c r="AH290">
        <v>2</v>
      </c>
      <c r="AI290">
        <v>90974289</v>
      </c>
      <c r="AJ290">
        <v>305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ROW(Source!A133)</f>
        <v>133</v>
      </c>
      <c r="B291">
        <v>90974300</v>
      </c>
      <c r="C291">
        <v>90974287</v>
      </c>
      <c r="D291">
        <v>90760584</v>
      </c>
      <c r="E291">
        <v>1</v>
      </c>
      <c r="F291">
        <v>1</v>
      </c>
      <c r="G291">
        <v>16101771</v>
      </c>
      <c r="H291">
        <v>3</v>
      </c>
      <c r="I291" t="s">
        <v>316</v>
      </c>
      <c r="J291" t="s">
        <v>317</v>
      </c>
      <c r="K291" t="s">
        <v>318</v>
      </c>
      <c r="L291">
        <v>1348</v>
      </c>
      <c r="N291">
        <v>1009</v>
      </c>
      <c r="O291" t="s">
        <v>158</v>
      </c>
      <c r="P291" t="s">
        <v>158</v>
      </c>
      <c r="Q291">
        <v>1000</v>
      </c>
      <c r="X291">
        <v>4.0000000000000002E-4</v>
      </c>
      <c r="Y291">
        <v>213306.14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0</v>
      </c>
      <c r="AF291" t="s">
        <v>3</v>
      </c>
      <c r="AG291">
        <v>4.0000000000000002E-4</v>
      </c>
      <c r="AH291">
        <v>2</v>
      </c>
      <c r="AI291">
        <v>90974290</v>
      </c>
      <c r="AJ291">
        <v>306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ROW(Source!A133)</f>
        <v>133</v>
      </c>
      <c r="B292">
        <v>90974301</v>
      </c>
      <c r="C292">
        <v>90974287</v>
      </c>
      <c r="D292">
        <v>90758951</v>
      </c>
      <c r="E292">
        <v>1</v>
      </c>
      <c r="F292">
        <v>1</v>
      </c>
      <c r="G292">
        <v>16101771</v>
      </c>
      <c r="H292">
        <v>3</v>
      </c>
      <c r="I292" t="s">
        <v>319</v>
      </c>
      <c r="J292" t="s">
        <v>320</v>
      </c>
      <c r="K292" t="s">
        <v>321</v>
      </c>
      <c r="L292">
        <v>1339</v>
      </c>
      <c r="N292">
        <v>1007</v>
      </c>
      <c r="O292" t="s">
        <v>27</v>
      </c>
      <c r="P292" t="s">
        <v>27</v>
      </c>
      <c r="Q292">
        <v>1</v>
      </c>
      <c r="X292">
        <v>2</v>
      </c>
      <c r="Y292">
        <v>102.81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2</v>
      </c>
      <c r="AH292">
        <v>2</v>
      </c>
      <c r="AI292">
        <v>90974291</v>
      </c>
      <c r="AJ292">
        <v>307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ROW(Source!A133)</f>
        <v>133</v>
      </c>
      <c r="B293">
        <v>90974302</v>
      </c>
      <c r="C293">
        <v>90974287</v>
      </c>
      <c r="D293">
        <v>90758943</v>
      </c>
      <c r="E293">
        <v>1</v>
      </c>
      <c r="F293">
        <v>1</v>
      </c>
      <c r="G293">
        <v>16101771</v>
      </c>
      <c r="H293">
        <v>3</v>
      </c>
      <c r="I293" t="s">
        <v>322</v>
      </c>
      <c r="J293" t="s">
        <v>323</v>
      </c>
      <c r="K293" t="s">
        <v>324</v>
      </c>
      <c r="L293">
        <v>1339</v>
      </c>
      <c r="N293">
        <v>1007</v>
      </c>
      <c r="O293" t="s">
        <v>27</v>
      </c>
      <c r="P293" t="s">
        <v>27</v>
      </c>
      <c r="Q293">
        <v>1</v>
      </c>
      <c r="X293">
        <v>1</v>
      </c>
      <c r="Y293">
        <v>804.29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1</v>
      </c>
      <c r="AH293">
        <v>2</v>
      </c>
      <c r="AI293">
        <v>90974292</v>
      </c>
      <c r="AJ293">
        <v>308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ROW(Source!A133)</f>
        <v>133</v>
      </c>
      <c r="B294">
        <v>90974303</v>
      </c>
      <c r="C294">
        <v>90974287</v>
      </c>
      <c r="D294">
        <v>90759133</v>
      </c>
      <c r="E294">
        <v>1</v>
      </c>
      <c r="F294">
        <v>1</v>
      </c>
      <c r="G294">
        <v>16101771</v>
      </c>
      <c r="H294">
        <v>3</v>
      </c>
      <c r="I294" t="s">
        <v>325</v>
      </c>
      <c r="J294" t="s">
        <v>326</v>
      </c>
      <c r="K294" t="s">
        <v>327</v>
      </c>
      <c r="L294">
        <v>1348</v>
      </c>
      <c r="N294">
        <v>1009</v>
      </c>
      <c r="O294" t="s">
        <v>158</v>
      </c>
      <c r="P294" t="s">
        <v>158</v>
      </c>
      <c r="Q294">
        <v>1000</v>
      </c>
      <c r="X294">
        <v>1.4400000000000001E-3</v>
      </c>
      <c r="Y294">
        <v>87055.15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1.4400000000000001E-3</v>
      </c>
      <c r="AH294">
        <v>2</v>
      </c>
      <c r="AI294">
        <v>90974293</v>
      </c>
      <c r="AJ294">
        <v>309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ROW(Source!A133)</f>
        <v>133</v>
      </c>
      <c r="B295">
        <v>90974304</v>
      </c>
      <c r="C295">
        <v>90974287</v>
      </c>
      <c r="D295">
        <v>90756832</v>
      </c>
      <c r="E295">
        <v>16101771</v>
      </c>
      <c r="F295">
        <v>1</v>
      </c>
      <c r="G295">
        <v>16101771</v>
      </c>
      <c r="H295">
        <v>3</v>
      </c>
      <c r="I295" t="s">
        <v>328</v>
      </c>
      <c r="J295" t="s">
        <v>3</v>
      </c>
      <c r="K295" t="s">
        <v>329</v>
      </c>
      <c r="L295">
        <v>1348</v>
      </c>
      <c r="N295">
        <v>1009</v>
      </c>
      <c r="O295" t="s">
        <v>158</v>
      </c>
      <c r="P295" t="s">
        <v>158</v>
      </c>
      <c r="Q295">
        <v>1000</v>
      </c>
      <c r="X295">
        <v>1.6000000000000001E-4</v>
      </c>
      <c r="Y295">
        <v>96930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1.6000000000000001E-4</v>
      </c>
      <c r="AH295">
        <v>2</v>
      </c>
      <c r="AI295">
        <v>90974294</v>
      </c>
      <c r="AJ295">
        <v>310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ROW(Source!A133)</f>
        <v>133</v>
      </c>
      <c r="B296">
        <v>90974305</v>
      </c>
      <c r="C296">
        <v>90974287</v>
      </c>
      <c r="D296">
        <v>90769402</v>
      </c>
      <c r="E296">
        <v>1</v>
      </c>
      <c r="F296">
        <v>1</v>
      </c>
      <c r="G296">
        <v>16101771</v>
      </c>
      <c r="H296">
        <v>3</v>
      </c>
      <c r="I296" t="s">
        <v>330</v>
      </c>
      <c r="J296" t="s">
        <v>331</v>
      </c>
      <c r="K296" t="s">
        <v>332</v>
      </c>
      <c r="L296">
        <v>1354</v>
      </c>
      <c r="N296">
        <v>1010</v>
      </c>
      <c r="O296" t="s">
        <v>48</v>
      </c>
      <c r="P296" t="s">
        <v>48</v>
      </c>
      <c r="Q296">
        <v>1</v>
      </c>
      <c r="X296">
        <v>1</v>
      </c>
      <c r="Y296">
        <v>1529.15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1</v>
      </c>
      <c r="AH296">
        <v>2</v>
      </c>
      <c r="AI296">
        <v>90974295</v>
      </c>
      <c r="AJ296">
        <v>311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ROW(Source!A133)</f>
        <v>133</v>
      </c>
      <c r="B297">
        <v>90974306</v>
      </c>
      <c r="C297">
        <v>90974287</v>
      </c>
      <c r="D297">
        <v>90769403</v>
      </c>
      <c r="E297">
        <v>1</v>
      </c>
      <c r="F297">
        <v>1</v>
      </c>
      <c r="G297">
        <v>16101771</v>
      </c>
      <c r="H297">
        <v>3</v>
      </c>
      <c r="I297" t="s">
        <v>333</v>
      </c>
      <c r="J297" t="s">
        <v>334</v>
      </c>
      <c r="K297" t="s">
        <v>335</v>
      </c>
      <c r="L297">
        <v>1354</v>
      </c>
      <c r="N297">
        <v>1010</v>
      </c>
      <c r="O297" t="s">
        <v>48</v>
      </c>
      <c r="P297" t="s">
        <v>48</v>
      </c>
      <c r="Q297">
        <v>1</v>
      </c>
      <c r="X297">
        <v>6</v>
      </c>
      <c r="Y297">
        <v>716.02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6</v>
      </c>
      <c r="AH297">
        <v>2</v>
      </c>
      <c r="AI297">
        <v>90974296</v>
      </c>
      <c r="AJ297">
        <v>312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ROW(Source!A135)</f>
        <v>135</v>
      </c>
      <c r="B298">
        <v>90974313</v>
      </c>
      <c r="C298">
        <v>90974308</v>
      </c>
      <c r="D298">
        <v>90756819</v>
      </c>
      <c r="E298">
        <v>16101771</v>
      </c>
      <c r="F298">
        <v>1</v>
      </c>
      <c r="G298">
        <v>16101771</v>
      </c>
      <c r="H298">
        <v>1</v>
      </c>
      <c r="I298" t="s">
        <v>304</v>
      </c>
      <c r="J298" t="s">
        <v>3</v>
      </c>
      <c r="K298" t="s">
        <v>305</v>
      </c>
      <c r="L298">
        <v>1191</v>
      </c>
      <c r="N298">
        <v>1013</v>
      </c>
      <c r="O298" t="s">
        <v>306</v>
      </c>
      <c r="P298" t="s">
        <v>306</v>
      </c>
      <c r="Q298">
        <v>1</v>
      </c>
      <c r="X298">
        <v>1.86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1</v>
      </c>
      <c r="AF298" t="s">
        <v>19</v>
      </c>
      <c r="AG298">
        <v>1.9530000000000001</v>
      </c>
      <c r="AH298">
        <v>2</v>
      </c>
      <c r="AI298">
        <v>90974309</v>
      </c>
      <c r="AJ298">
        <v>314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ROW(Source!A135)</f>
        <v>135</v>
      </c>
      <c r="B299">
        <v>90974314</v>
      </c>
      <c r="C299">
        <v>90974308</v>
      </c>
      <c r="D299">
        <v>90758471</v>
      </c>
      <c r="E299">
        <v>1</v>
      </c>
      <c r="F299">
        <v>1</v>
      </c>
      <c r="G299">
        <v>16101771</v>
      </c>
      <c r="H299">
        <v>2</v>
      </c>
      <c r="I299" t="s">
        <v>307</v>
      </c>
      <c r="J299" t="s">
        <v>308</v>
      </c>
      <c r="K299" t="s">
        <v>309</v>
      </c>
      <c r="L299">
        <v>1368</v>
      </c>
      <c r="N299">
        <v>1011</v>
      </c>
      <c r="O299" t="s">
        <v>197</v>
      </c>
      <c r="P299" t="s">
        <v>197</v>
      </c>
      <c r="Q299">
        <v>1</v>
      </c>
      <c r="X299">
        <v>0.17</v>
      </c>
      <c r="Y299">
        <v>0</v>
      </c>
      <c r="Z299">
        <v>21.28</v>
      </c>
      <c r="AA299">
        <v>0.32</v>
      </c>
      <c r="AB299">
        <v>0</v>
      </c>
      <c r="AC299">
        <v>0</v>
      </c>
      <c r="AD299">
        <v>1</v>
      </c>
      <c r="AE299">
        <v>0</v>
      </c>
      <c r="AF299" t="s">
        <v>19</v>
      </c>
      <c r="AG299">
        <v>0.17849999999999999</v>
      </c>
      <c r="AH299">
        <v>2</v>
      </c>
      <c r="AI299">
        <v>90974310</v>
      </c>
      <c r="AJ299">
        <v>315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ROW(Source!A135)</f>
        <v>135</v>
      </c>
      <c r="B300">
        <v>90974315</v>
      </c>
      <c r="C300">
        <v>90974308</v>
      </c>
      <c r="D300">
        <v>90760495</v>
      </c>
      <c r="E300">
        <v>1</v>
      </c>
      <c r="F300">
        <v>1</v>
      </c>
      <c r="G300">
        <v>16101771</v>
      </c>
      <c r="H300">
        <v>3</v>
      </c>
      <c r="I300" t="s">
        <v>310</v>
      </c>
      <c r="J300" t="s">
        <v>311</v>
      </c>
      <c r="K300" t="s">
        <v>312</v>
      </c>
      <c r="L300">
        <v>1346</v>
      </c>
      <c r="N300">
        <v>1009</v>
      </c>
      <c r="O300" t="s">
        <v>43</v>
      </c>
      <c r="P300" t="s">
        <v>43</v>
      </c>
      <c r="Q300">
        <v>1</v>
      </c>
      <c r="X300">
        <v>0.03</v>
      </c>
      <c r="Y300">
        <v>30.5</v>
      </c>
      <c r="Z300">
        <v>0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0.03</v>
      </c>
      <c r="AH300">
        <v>2</v>
      </c>
      <c r="AI300">
        <v>90974311</v>
      </c>
      <c r="AJ300">
        <v>316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ROW(Source!A137)</f>
        <v>137</v>
      </c>
      <c r="B301">
        <v>90974321</v>
      </c>
      <c r="C301">
        <v>90974317</v>
      </c>
      <c r="D301">
        <v>90756819</v>
      </c>
      <c r="E301">
        <v>16101771</v>
      </c>
      <c r="F301">
        <v>1</v>
      </c>
      <c r="G301">
        <v>16101771</v>
      </c>
      <c r="H301">
        <v>1</v>
      </c>
      <c r="I301" t="s">
        <v>304</v>
      </c>
      <c r="J301" t="s">
        <v>3</v>
      </c>
      <c r="K301" t="s">
        <v>305</v>
      </c>
      <c r="L301">
        <v>1191</v>
      </c>
      <c r="N301">
        <v>1013</v>
      </c>
      <c r="O301" t="s">
        <v>306</v>
      </c>
      <c r="P301" t="s">
        <v>306</v>
      </c>
      <c r="Q301">
        <v>1</v>
      </c>
      <c r="X301">
        <v>0.6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1</v>
      </c>
      <c r="AE301">
        <v>1</v>
      </c>
      <c r="AF301" t="s">
        <v>3</v>
      </c>
      <c r="AG301">
        <v>0.6</v>
      </c>
      <c r="AH301">
        <v>2</v>
      </c>
      <c r="AI301">
        <v>90974318</v>
      </c>
      <c r="AJ301">
        <v>318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ROW(Source!A137)</f>
        <v>137</v>
      </c>
      <c r="B302">
        <v>90974322</v>
      </c>
      <c r="C302">
        <v>90974317</v>
      </c>
      <c r="D302">
        <v>90759844</v>
      </c>
      <c r="E302">
        <v>1</v>
      </c>
      <c r="F302">
        <v>1</v>
      </c>
      <c r="G302">
        <v>16101771</v>
      </c>
      <c r="H302">
        <v>3</v>
      </c>
      <c r="I302" t="s">
        <v>400</v>
      </c>
      <c r="J302" t="s">
        <v>401</v>
      </c>
      <c r="K302" t="s">
        <v>402</v>
      </c>
      <c r="L302">
        <v>1348</v>
      </c>
      <c r="N302">
        <v>1009</v>
      </c>
      <c r="O302" t="s">
        <v>158</v>
      </c>
      <c r="P302" t="s">
        <v>158</v>
      </c>
      <c r="Q302">
        <v>1000</v>
      </c>
      <c r="X302">
        <v>3.0000000000000001E-5</v>
      </c>
      <c r="Y302">
        <v>276193.31</v>
      </c>
      <c r="Z302">
        <v>0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3.0000000000000001E-5</v>
      </c>
      <c r="AH302">
        <v>2</v>
      </c>
      <c r="AI302">
        <v>90974319</v>
      </c>
      <c r="AJ302">
        <v>319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ROW(Source!A137)</f>
        <v>137</v>
      </c>
      <c r="B303">
        <v>90974323</v>
      </c>
      <c r="C303">
        <v>90974317</v>
      </c>
      <c r="D303">
        <v>90761165</v>
      </c>
      <c r="E303">
        <v>1</v>
      </c>
      <c r="F303">
        <v>1</v>
      </c>
      <c r="G303">
        <v>16101771</v>
      </c>
      <c r="H303">
        <v>3</v>
      </c>
      <c r="I303" t="s">
        <v>403</v>
      </c>
      <c r="J303" t="s">
        <v>404</v>
      </c>
      <c r="K303" t="s">
        <v>405</v>
      </c>
      <c r="L303">
        <v>1354</v>
      </c>
      <c r="N303">
        <v>1010</v>
      </c>
      <c r="O303" t="s">
        <v>48</v>
      </c>
      <c r="P303" t="s">
        <v>48</v>
      </c>
      <c r="Q303">
        <v>1</v>
      </c>
      <c r="X303">
        <v>1</v>
      </c>
      <c r="Y303">
        <v>160.11000000000001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1</v>
      </c>
      <c r="AH303">
        <v>2</v>
      </c>
      <c r="AI303">
        <v>90974320</v>
      </c>
      <c r="AJ303">
        <v>320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ROW(Source!A138)</f>
        <v>138</v>
      </c>
      <c r="B304">
        <v>90974328</v>
      </c>
      <c r="C304">
        <v>90974324</v>
      </c>
      <c r="D304">
        <v>90756819</v>
      </c>
      <c r="E304">
        <v>16101771</v>
      </c>
      <c r="F304">
        <v>1</v>
      </c>
      <c r="G304">
        <v>16101771</v>
      </c>
      <c r="H304">
        <v>1</v>
      </c>
      <c r="I304" t="s">
        <v>304</v>
      </c>
      <c r="J304" t="s">
        <v>3</v>
      </c>
      <c r="K304" t="s">
        <v>305</v>
      </c>
      <c r="L304">
        <v>1191</v>
      </c>
      <c r="N304">
        <v>1013</v>
      </c>
      <c r="O304" t="s">
        <v>306</v>
      </c>
      <c r="P304" t="s">
        <v>306</v>
      </c>
      <c r="Q304">
        <v>1</v>
      </c>
      <c r="X304">
        <v>1.86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1</v>
      </c>
      <c r="AF304" t="s">
        <v>19</v>
      </c>
      <c r="AG304">
        <v>1.9530000000000001</v>
      </c>
      <c r="AH304">
        <v>2</v>
      </c>
      <c r="AI304">
        <v>90974325</v>
      </c>
      <c r="AJ304">
        <v>321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ROW(Source!A138)</f>
        <v>138</v>
      </c>
      <c r="B305">
        <v>90974329</v>
      </c>
      <c r="C305">
        <v>90974324</v>
      </c>
      <c r="D305">
        <v>90758471</v>
      </c>
      <c r="E305">
        <v>1</v>
      </c>
      <c r="F305">
        <v>1</v>
      </c>
      <c r="G305">
        <v>16101771</v>
      </c>
      <c r="H305">
        <v>2</v>
      </c>
      <c r="I305" t="s">
        <v>307</v>
      </c>
      <c r="J305" t="s">
        <v>308</v>
      </c>
      <c r="K305" t="s">
        <v>309</v>
      </c>
      <c r="L305">
        <v>1368</v>
      </c>
      <c r="N305">
        <v>1011</v>
      </c>
      <c r="O305" t="s">
        <v>197</v>
      </c>
      <c r="P305" t="s">
        <v>197</v>
      </c>
      <c r="Q305">
        <v>1</v>
      </c>
      <c r="X305">
        <v>0.17</v>
      </c>
      <c r="Y305">
        <v>0</v>
      </c>
      <c r="Z305">
        <v>21.28</v>
      </c>
      <c r="AA305">
        <v>0.32</v>
      </c>
      <c r="AB305">
        <v>0</v>
      </c>
      <c r="AC305">
        <v>0</v>
      </c>
      <c r="AD305">
        <v>1</v>
      </c>
      <c r="AE305">
        <v>0</v>
      </c>
      <c r="AF305" t="s">
        <v>19</v>
      </c>
      <c r="AG305">
        <v>0.17849999999999999</v>
      </c>
      <c r="AH305">
        <v>2</v>
      </c>
      <c r="AI305">
        <v>90974326</v>
      </c>
      <c r="AJ305">
        <v>322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ROW(Source!A138)</f>
        <v>138</v>
      </c>
      <c r="B306">
        <v>90974330</v>
      </c>
      <c r="C306">
        <v>90974324</v>
      </c>
      <c r="D306">
        <v>90760495</v>
      </c>
      <c r="E306">
        <v>1</v>
      </c>
      <c r="F306">
        <v>1</v>
      </c>
      <c r="G306">
        <v>16101771</v>
      </c>
      <c r="H306">
        <v>3</v>
      </c>
      <c r="I306" t="s">
        <v>310</v>
      </c>
      <c r="J306" t="s">
        <v>311</v>
      </c>
      <c r="K306" t="s">
        <v>312</v>
      </c>
      <c r="L306">
        <v>1346</v>
      </c>
      <c r="N306">
        <v>1009</v>
      </c>
      <c r="O306" t="s">
        <v>43</v>
      </c>
      <c r="P306" t="s">
        <v>43</v>
      </c>
      <c r="Q306">
        <v>1</v>
      </c>
      <c r="X306">
        <v>0.03</v>
      </c>
      <c r="Y306">
        <v>30.5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0.03</v>
      </c>
      <c r="AH306">
        <v>2</v>
      </c>
      <c r="AI306">
        <v>90974327</v>
      </c>
      <c r="AJ306">
        <v>323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ROW(Source!A139)</f>
        <v>139</v>
      </c>
      <c r="B307">
        <v>90974334</v>
      </c>
      <c r="C307">
        <v>90974331</v>
      </c>
      <c r="D307">
        <v>90756819</v>
      </c>
      <c r="E307">
        <v>16101771</v>
      </c>
      <c r="F307">
        <v>1</v>
      </c>
      <c r="G307">
        <v>16101771</v>
      </c>
      <c r="H307">
        <v>1</v>
      </c>
      <c r="I307" t="s">
        <v>304</v>
      </c>
      <c r="J307" t="s">
        <v>3</v>
      </c>
      <c r="K307" t="s">
        <v>305</v>
      </c>
      <c r="L307">
        <v>1191</v>
      </c>
      <c r="N307">
        <v>1013</v>
      </c>
      <c r="O307" t="s">
        <v>306</v>
      </c>
      <c r="P307" t="s">
        <v>306</v>
      </c>
      <c r="Q307">
        <v>1</v>
      </c>
      <c r="X307">
        <v>0.92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1</v>
      </c>
      <c r="AF307" t="s">
        <v>19</v>
      </c>
      <c r="AG307">
        <v>0.96599999999999997</v>
      </c>
      <c r="AH307">
        <v>2</v>
      </c>
      <c r="AI307">
        <v>90974332</v>
      </c>
      <c r="AJ307">
        <v>324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ROW(Source!A139)</f>
        <v>139</v>
      </c>
      <c r="B308">
        <v>90974335</v>
      </c>
      <c r="C308">
        <v>90974331</v>
      </c>
      <c r="D308">
        <v>90760495</v>
      </c>
      <c r="E308">
        <v>1</v>
      </c>
      <c r="F308">
        <v>1</v>
      </c>
      <c r="G308">
        <v>16101771</v>
      </c>
      <c r="H308">
        <v>3</v>
      </c>
      <c r="I308" t="s">
        <v>310</v>
      </c>
      <c r="J308" t="s">
        <v>311</v>
      </c>
      <c r="K308" t="s">
        <v>312</v>
      </c>
      <c r="L308">
        <v>1346</v>
      </c>
      <c r="N308">
        <v>1009</v>
      </c>
      <c r="O308" t="s">
        <v>43</v>
      </c>
      <c r="P308" t="s">
        <v>43</v>
      </c>
      <c r="Q308">
        <v>1</v>
      </c>
      <c r="X308">
        <v>0.02</v>
      </c>
      <c r="Y308">
        <v>30.5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0.02</v>
      </c>
      <c r="AH308">
        <v>2</v>
      </c>
      <c r="AI308">
        <v>90974333</v>
      </c>
      <c r="AJ308">
        <v>325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ROW(Source!A140)</f>
        <v>140</v>
      </c>
      <c r="B309">
        <v>90974338</v>
      </c>
      <c r="C309">
        <v>90974336</v>
      </c>
      <c r="D309">
        <v>90756819</v>
      </c>
      <c r="E309">
        <v>16101771</v>
      </c>
      <c r="F309">
        <v>1</v>
      </c>
      <c r="G309">
        <v>16101771</v>
      </c>
      <c r="H309">
        <v>1</v>
      </c>
      <c r="I309" t="s">
        <v>304</v>
      </c>
      <c r="J309" t="s">
        <v>3</v>
      </c>
      <c r="K309" t="s">
        <v>305</v>
      </c>
      <c r="L309">
        <v>1191</v>
      </c>
      <c r="N309">
        <v>1013</v>
      </c>
      <c r="O309" t="s">
        <v>306</v>
      </c>
      <c r="P309" t="s">
        <v>306</v>
      </c>
      <c r="Q309">
        <v>1</v>
      </c>
      <c r="X309">
        <v>6.2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1</v>
      </c>
      <c r="AF309" t="s">
        <v>19</v>
      </c>
      <c r="AG309">
        <v>6.51</v>
      </c>
      <c r="AH309">
        <v>2</v>
      </c>
      <c r="AI309">
        <v>90974337</v>
      </c>
      <c r="AJ309">
        <v>326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ROW(Source!A141)</f>
        <v>141</v>
      </c>
      <c r="B310">
        <v>90974343</v>
      </c>
      <c r="C310">
        <v>90974339</v>
      </c>
      <c r="D310">
        <v>90756819</v>
      </c>
      <c r="E310">
        <v>16101771</v>
      </c>
      <c r="F310">
        <v>1</v>
      </c>
      <c r="G310">
        <v>16101771</v>
      </c>
      <c r="H310">
        <v>1</v>
      </c>
      <c r="I310" t="s">
        <v>304</v>
      </c>
      <c r="J310" t="s">
        <v>3</v>
      </c>
      <c r="K310" t="s">
        <v>305</v>
      </c>
      <c r="L310">
        <v>1191</v>
      </c>
      <c r="N310">
        <v>1013</v>
      </c>
      <c r="O310" t="s">
        <v>306</v>
      </c>
      <c r="P310" t="s">
        <v>306</v>
      </c>
      <c r="Q310">
        <v>1</v>
      </c>
      <c r="X310">
        <v>1.86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1</v>
      </c>
      <c r="AF310" t="s">
        <v>19</v>
      </c>
      <c r="AG310">
        <v>1.9530000000000001</v>
      </c>
      <c r="AH310">
        <v>2</v>
      </c>
      <c r="AI310">
        <v>90974340</v>
      </c>
      <c r="AJ310">
        <v>327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ROW(Source!A141)</f>
        <v>141</v>
      </c>
      <c r="B311">
        <v>90974344</v>
      </c>
      <c r="C311">
        <v>90974339</v>
      </c>
      <c r="D311">
        <v>90758471</v>
      </c>
      <c r="E311">
        <v>1</v>
      </c>
      <c r="F311">
        <v>1</v>
      </c>
      <c r="G311">
        <v>16101771</v>
      </c>
      <c r="H311">
        <v>2</v>
      </c>
      <c r="I311" t="s">
        <v>307</v>
      </c>
      <c r="J311" t="s">
        <v>308</v>
      </c>
      <c r="K311" t="s">
        <v>309</v>
      </c>
      <c r="L311">
        <v>1368</v>
      </c>
      <c r="N311">
        <v>1011</v>
      </c>
      <c r="O311" t="s">
        <v>197</v>
      </c>
      <c r="P311" t="s">
        <v>197</v>
      </c>
      <c r="Q311">
        <v>1</v>
      </c>
      <c r="X311">
        <v>0.17</v>
      </c>
      <c r="Y311">
        <v>0</v>
      </c>
      <c r="Z311">
        <v>21.28</v>
      </c>
      <c r="AA311">
        <v>0.32</v>
      </c>
      <c r="AB311">
        <v>0</v>
      </c>
      <c r="AC311">
        <v>0</v>
      </c>
      <c r="AD311">
        <v>1</v>
      </c>
      <c r="AE311">
        <v>0</v>
      </c>
      <c r="AF311" t="s">
        <v>19</v>
      </c>
      <c r="AG311">
        <v>0.17849999999999999</v>
      </c>
      <c r="AH311">
        <v>2</v>
      </c>
      <c r="AI311">
        <v>90974341</v>
      </c>
      <c r="AJ311">
        <v>328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ROW(Source!A141)</f>
        <v>141</v>
      </c>
      <c r="B312">
        <v>90974345</v>
      </c>
      <c r="C312">
        <v>90974339</v>
      </c>
      <c r="D312">
        <v>90760495</v>
      </c>
      <c r="E312">
        <v>1</v>
      </c>
      <c r="F312">
        <v>1</v>
      </c>
      <c r="G312">
        <v>16101771</v>
      </c>
      <c r="H312">
        <v>3</v>
      </c>
      <c r="I312" t="s">
        <v>310</v>
      </c>
      <c r="J312" t="s">
        <v>311</v>
      </c>
      <c r="K312" t="s">
        <v>312</v>
      </c>
      <c r="L312">
        <v>1346</v>
      </c>
      <c r="N312">
        <v>1009</v>
      </c>
      <c r="O312" t="s">
        <v>43</v>
      </c>
      <c r="P312" t="s">
        <v>43</v>
      </c>
      <c r="Q312">
        <v>1</v>
      </c>
      <c r="X312">
        <v>0.03</v>
      </c>
      <c r="Y312">
        <v>30.5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3</v>
      </c>
      <c r="AG312">
        <v>0.03</v>
      </c>
      <c r="AH312">
        <v>2</v>
      </c>
      <c r="AI312">
        <v>90974342</v>
      </c>
      <c r="AJ312">
        <v>329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ROW(Source!A142)</f>
        <v>142</v>
      </c>
      <c r="B313">
        <v>90974349</v>
      </c>
      <c r="C313">
        <v>90974346</v>
      </c>
      <c r="D313">
        <v>90756819</v>
      </c>
      <c r="E313">
        <v>16101771</v>
      </c>
      <c r="F313">
        <v>1</v>
      </c>
      <c r="G313">
        <v>16101771</v>
      </c>
      <c r="H313">
        <v>1</v>
      </c>
      <c r="I313" t="s">
        <v>304</v>
      </c>
      <c r="J313" t="s">
        <v>3</v>
      </c>
      <c r="K313" t="s">
        <v>305</v>
      </c>
      <c r="L313">
        <v>1191</v>
      </c>
      <c r="N313">
        <v>1013</v>
      </c>
      <c r="O313" t="s">
        <v>306</v>
      </c>
      <c r="P313" t="s">
        <v>306</v>
      </c>
      <c r="Q313">
        <v>1</v>
      </c>
      <c r="X313">
        <v>0.92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1</v>
      </c>
      <c r="AF313" t="s">
        <v>19</v>
      </c>
      <c r="AG313">
        <v>0.96599999999999997</v>
      </c>
      <c r="AH313">
        <v>2</v>
      </c>
      <c r="AI313">
        <v>90974347</v>
      </c>
      <c r="AJ313">
        <v>330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ROW(Source!A142)</f>
        <v>142</v>
      </c>
      <c r="B314">
        <v>90974350</v>
      </c>
      <c r="C314">
        <v>90974346</v>
      </c>
      <c r="D314">
        <v>90760495</v>
      </c>
      <c r="E314">
        <v>1</v>
      </c>
      <c r="F314">
        <v>1</v>
      </c>
      <c r="G314">
        <v>16101771</v>
      </c>
      <c r="H314">
        <v>3</v>
      </c>
      <c r="I314" t="s">
        <v>310</v>
      </c>
      <c r="J314" t="s">
        <v>311</v>
      </c>
      <c r="K314" t="s">
        <v>312</v>
      </c>
      <c r="L314">
        <v>1346</v>
      </c>
      <c r="N314">
        <v>1009</v>
      </c>
      <c r="O314" t="s">
        <v>43</v>
      </c>
      <c r="P314" t="s">
        <v>43</v>
      </c>
      <c r="Q314">
        <v>1</v>
      </c>
      <c r="X314">
        <v>0.02</v>
      </c>
      <c r="Y314">
        <v>30.5</v>
      </c>
      <c r="Z314">
        <v>0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3</v>
      </c>
      <c r="AG314">
        <v>0.02</v>
      </c>
      <c r="AH314">
        <v>2</v>
      </c>
      <c r="AI314">
        <v>90974348</v>
      </c>
      <c r="AJ314">
        <v>331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ROW(Source!A143)</f>
        <v>143</v>
      </c>
      <c r="B315">
        <v>90974354</v>
      </c>
      <c r="C315">
        <v>90974351</v>
      </c>
      <c r="D315">
        <v>90756819</v>
      </c>
      <c r="E315">
        <v>16101771</v>
      </c>
      <c r="F315">
        <v>1</v>
      </c>
      <c r="G315">
        <v>16101771</v>
      </c>
      <c r="H315">
        <v>1</v>
      </c>
      <c r="I315" t="s">
        <v>304</v>
      </c>
      <c r="J315" t="s">
        <v>3</v>
      </c>
      <c r="K315" t="s">
        <v>305</v>
      </c>
      <c r="L315">
        <v>1191</v>
      </c>
      <c r="N315">
        <v>1013</v>
      </c>
      <c r="O315" t="s">
        <v>306</v>
      </c>
      <c r="P315" t="s">
        <v>306</v>
      </c>
      <c r="Q315">
        <v>1</v>
      </c>
      <c r="X315">
        <v>0.9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1</v>
      </c>
      <c r="AF315" t="s">
        <v>19</v>
      </c>
      <c r="AG315">
        <v>0.94499999999999995</v>
      </c>
      <c r="AH315">
        <v>2</v>
      </c>
      <c r="AI315">
        <v>90974352</v>
      </c>
      <c r="AJ315">
        <v>332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ROW(Source!A143)</f>
        <v>143</v>
      </c>
      <c r="B316">
        <v>90974355</v>
      </c>
      <c r="C316">
        <v>90974351</v>
      </c>
      <c r="D316">
        <v>90757147</v>
      </c>
      <c r="E316">
        <v>16101771</v>
      </c>
      <c r="F316">
        <v>1</v>
      </c>
      <c r="G316">
        <v>16101771</v>
      </c>
      <c r="H316">
        <v>3</v>
      </c>
      <c r="I316" t="s">
        <v>445</v>
      </c>
      <c r="J316" t="s">
        <v>3</v>
      </c>
      <c r="K316" t="s">
        <v>446</v>
      </c>
      <c r="L316">
        <v>1346</v>
      </c>
      <c r="N316">
        <v>1009</v>
      </c>
      <c r="O316" t="s">
        <v>43</v>
      </c>
      <c r="P316" t="s">
        <v>43</v>
      </c>
      <c r="Q316">
        <v>1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 t="s">
        <v>3</v>
      </c>
      <c r="AG316">
        <v>0</v>
      </c>
      <c r="AH316">
        <v>3</v>
      </c>
      <c r="AI316">
        <v>-1</v>
      </c>
      <c r="AJ316" t="s">
        <v>3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ROW(Source!A145)</f>
        <v>145</v>
      </c>
      <c r="B317">
        <v>90974361</v>
      </c>
      <c r="C317">
        <v>90974357</v>
      </c>
      <c r="D317">
        <v>90756819</v>
      </c>
      <c r="E317">
        <v>16101771</v>
      </c>
      <c r="F317">
        <v>1</v>
      </c>
      <c r="G317">
        <v>16101771</v>
      </c>
      <c r="H317">
        <v>1</v>
      </c>
      <c r="I317" t="s">
        <v>304</v>
      </c>
      <c r="J317" t="s">
        <v>3</v>
      </c>
      <c r="K317" t="s">
        <v>305</v>
      </c>
      <c r="L317">
        <v>1191</v>
      </c>
      <c r="N317">
        <v>1013</v>
      </c>
      <c r="O317" t="s">
        <v>306</v>
      </c>
      <c r="P317" t="s">
        <v>306</v>
      </c>
      <c r="Q317">
        <v>1</v>
      </c>
      <c r="X317">
        <v>1.86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1</v>
      </c>
      <c r="AF317" t="s">
        <v>19</v>
      </c>
      <c r="AG317">
        <v>1.9530000000000001</v>
      </c>
      <c r="AH317">
        <v>2</v>
      </c>
      <c r="AI317">
        <v>90974358</v>
      </c>
      <c r="AJ317">
        <v>334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ROW(Source!A145)</f>
        <v>145</v>
      </c>
      <c r="B318">
        <v>90974362</v>
      </c>
      <c r="C318">
        <v>90974357</v>
      </c>
      <c r="D318">
        <v>90758471</v>
      </c>
      <c r="E318">
        <v>1</v>
      </c>
      <c r="F318">
        <v>1</v>
      </c>
      <c r="G318">
        <v>16101771</v>
      </c>
      <c r="H318">
        <v>2</v>
      </c>
      <c r="I318" t="s">
        <v>307</v>
      </c>
      <c r="J318" t="s">
        <v>308</v>
      </c>
      <c r="K318" t="s">
        <v>309</v>
      </c>
      <c r="L318">
        <v>1368</v>
      </c>
      <c r="N318">
        <v>1011</v>
      </c>
      <c r="O318" t="s">
        <v>197</v>
      </c>
      <c r="P318" t="s">
        <v>197</v>
      </c>
      <c r="Q318">
        <v>1</v>
      </c>
      <c r="X318">
        <v>0.17</v>
      </c>
      <c r="Y318">
        <v>0</v>
      </c>
      <c r="Z318">
        <v>21.28</v>
      </c>
      <c r="AA318">
        <v>0.32</v>
      </c>
      <c r="AB318">
        <v>0</v>
      </c>
      <c r="AC318">
        <v>0</v>
      </c>
      <c r="AD318">
        <v>1</v>
      </c>
      <c r="AE318">
        <v>0</v>
      </c>
      <c r="AF318" t="s">
        <v>19</v>
      </c>
      <c r="AG318">
        <v>0.17849999999999999</v>
      </c>
      <c r="AH318">
        <v>2</v>
      </c>
      <c r="AI318">
        <v>90974359</v>
      </c>
      <c r="AJ318">
        <v>335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ROW(Source!A145)</f>
        <v>145</v>
      </c>
      <c r="B319">
        <v>90974363</v>
      </c>
      <c r="C319">
        <v>90974357</v>
      </c>
      <c r="D319">
        <v>90760495</v>
      </c>
      <c r="E319">
        <v>1</v>
      </c>
      <c r="F319">
        <v>1</v>
      </c>
      <c r="G319">
        <v>16101771</v>
      </c>
      <c r="H319">
        <v>3</v>
      </c>
      <c r="I319" t="s">
        <v>310</v>
      </c>
      <c r="J319" t="s">
        <v>311</v>
      </c>
      <c r="K319" t="s">
        <v>312</v>
      </c>
      <c r="L319">
        <v>1346</v>
      </c>
      <c r="N319">
        <v>1009</v>
      </c>
      <c r="O319" t="s">
        <v>43</v>
      </c>
      <c r="P319" t="s">
        <v>43</v>
      </c>
      <c r="Q319">
        <v>1</v>
      </c>
      <c r="X319">
        <v>0.03</v>
      </c>
      <c r="Y319">
        <v>30.5</v>
      </c>
      <c r="Z319">
        <v>0</v>
      </c>
      <c r="AA319">
        <v>0</v>
      </c>
      <c r="AB319">
        <v>0</v>
      </c>
      <c r="AC319">
        <v>0</v>
      </c>
      <c r="AD319">
        <v>1</v>
      </c>
      <c r="AE319">
        <v>0</v>
      </c>
      <c r="AF319" t="s">
        <v>3</v>
      </c>
      <c r="AG319">
        <v>0.03</v>
      </c>
      <c r="AH319">
        <v>2</v>
      </c>
      <c r="AI319">
        <v>90974360</v>
      </c>
      <c r="AJ319">
        <v>336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ROW(Source!A146)</f>
        <v>146</v>
      </c>
      <c r="B320">
        <v>90974367</v>
      </c>
      <c r="C320">
        <v>90974364</v>
      </c>
      <c r="D320">
        <v>90756819</v>
      </c>
      <c r="E320">
        <v>16101771</v>
      </c>
      <c r="F320">
        <v>1</v>
      </c>
      <c r="G320">
        <v>16101771</v>
      </c>
      <c r="H320">
        <v>1</v>
      </c>
      <c r="I320" t="s">
        <v>304</v>
      </c>
      <c r="J320" t="s">
        <v>3</v>
      </c>
      <c r="K320" t="s">
        <v>305</v>
      </c>
      <c r="L320">
        <v>1191</v>
      </c>
      <c r="N320">
        <v>1013</v>
      </c>
      <c r="O320" t="s">
        <v>306</v>
      </c>
      <c r="P320" t="s">
        <v>306</v>
      </c>
      <c r="Q320">
        <v>1</v>
      </c>
      <c r="X320">
        <v>0.92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1</v>
      </c>
      <c r="AF320" t="s">
        <v>19</v>
      </c>
      <c r="AG320">
        <v>0.96599999999999997</v>
      </c>
      <c r="AH320">
        <v>2</v>
      </c>
      <c r="AI320">
        <v>90974365</v>
      </c>
      <c r="AJ320">
        <v>337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ROW(Source!A146)</f>
        <v>146</v>
      </c>
      <c r="B321">
        <v>90974368</v>
      </c>
      <c r="C321">
        <v>90974364</v>
      </c>
      <c r="D321">
        <v>90760495</v>
      </c>
      <c r="E321">
        <v>1</v>
      </c>
      <c r="F321">
        <v>1</v>
      </c>
      <c r="G321">
        <v>16101771</v>
      </c>
      <c r="H321">
        <v>3</v>
      </c>
      <c r="I321" t="s">
        <v>310</v>
      </c>
      <c r="J321" t="s">
        <v>311</v>
      </c>
      <c r="K321" t="s">
        <v>312</v>
      </c>
      <c r="L321">
        <v>1346</v>
      </c>
      <c r="N321">
        <v>1009</v>
      </c>
      <c r="O321" t="s">
        <v>43</v>
      </c>
      <c r="P321" t="s">
        <v>43</v>
      </c>
      <c r="Q321">
        <v>1</v>
      </c>
      <c r="X321">
        <v>0.02</v>
      </c>
      <c r="Y321">
        <v>30.5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0.02</v>
      </c>
      <c r="AH321">
        <v>2</v>
      </c>
      <c r="AI321">
        <v>90974366</v>
      </c>
      <c r="AJ321">
        <v>338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ROW(Source!A147)</f>
        <v>147</v>
      </c>
      <c r="B322">
        <v>90974374</v>
      </c>
      <c r="C322">
        <v>90974369</v>
      </c>
      <c r="D322">
        <v>90756819</v>
      </c>
      <c r="E322">
        <v>16101771</v>
      </c>
      <c r="F322">
        <v>1</v>
      </c>
      <c r="G322">
        <v>16101771</v>
      </c>
      <c r="H322">
        <v>1</v>
      </c>
      <c r="I322" t="s">
        <v>304</v>
      </c>
      <c r="J322" t="s">
        <v>3</v>
      </c>
      <c r="K322" t="s">
        <v>305</v>
      </c>
      <c r="L322">
        <v>1191</v>
      </c>
      <c r="N322">
        <v>1013</v>
      </c>
      <c r="O322" t="s">
        <v>306</v>
      </c>
      <c r="P322" t="s">
        <v>306</v>
      </c>
      <c r="Q322">
        <v>1</v>
      </c>
      <c r="X322">
        <v>68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1</v>
      </c>
      <c r="AF322" t="s">
        <v>3</v>
      </c>
      <c r="AG322">
        <v>68</v>
      </c>
      <c r="AH322">
        <v>2</v>
      </c>
      <c r="AI322">
        <v>90974370</v>
      </c>
      <c r="AJ322">
        <v>339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ROW(Source!A147)</f>
        <v>147</v>
      </c>
      <c r="B323">
        <v>90974375</v>
      </c>
      <c r="C323">
        <v>90974369</v>
      </c>
      <c r="D323">
        <v>90759750</v>
      </c>
      <c r="E323">
        <v>1</v>
      </c>
      <c r="F323">
        <v>1</v>
      </c>
      <c r="G323">
        <v>16101771</v>
      </c>
      <c r="H323">
        <v>3</v>
      </c>
      <c r="I323" t="s">
        <v>313</v>
      </c>
      <c r="J323" t="s">
        <v>314</v>
      </c>
      <c r="K323" t="s">
        <v>315</v>
      </c>
      <c r="L323">
        <v>1348</v>
      </c>
      <c r="N323">
        <v>1009</v>
      </c>
      <c r="O323" t="s">
        <v>158</v>
      </c>
      <c r="P323" t="s">
        <v>158</v>
      </c>
      <c r="Q323">
        <v>1000</v>
      </c>
      <c r="X323">
        <v>1.8E-3</v>
      </c>
      <c r="Y323">
        <v>153824.85</v>
      </c>
      <c r="Z323">
        <v>0</v>
      </c>
      <c r="AA323">
        <v>0</v>
      </c>
      <c r="AB323">
        <v>0</v>
      </c>
      <c r="AC323">
        <v>0</v>
      </c>
      <c r="AD323">
        <v>1</v>
      </c>
      <c r="AE323">
        <v>0</v>
      </c>
      <c r="AF323" t="s">
        <v>3</v>
      </c>
      <c r="AG323">
        <v>1.8E-3</v>
      </c>
      <c r="AH323">
        <v>2</v>
      </c>
      <c r="AI323">
        <v>90974371</v>
      </c>
      <c r="AJ323">
        <v>340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ROW(Source!A147)</f>
        <v>147</v>
      </c>
      <c r="B324">
        <v>90974376</v>
      </c>
      <c r="C324">
        <v>90974369</v>
      </c>
      <c r="D324">
        <v>90759824</v>
      </c>
      <c r="E324">
        <v>1</v>
      </c>
      <c r="F324">
        <v>1</v>
      </c>
      <c r="G324">
        <v>16101771</v>
      </c>
      <c r="H324">
        <v>3</v>
      </c>
      <c r="I324" t="s">
        <v>430</v>
      </c>
      <c r="J324" t="s">
        <v>431</v>
      </c>
      <c r="K324" t="s">
        <v>432</v>
      </c>
      <c r="L324">
        <v>1348</v>
      </c>
      <c r="N324">
        <v>1009</v>
      </c>
      <c r="O324" t="s">
        <v>158</v>
      </c>
      <c r="P324" t="s">
        <v>158</v>
      </c>
      <c r="Q324">
        <v>1000</v>
      </c>
      <c r="X324">
        <v>4.0000000000000002E-4</v>
      </c>
      <c r="Y324">
        <v>190196.35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</v>
      </c>
      <c r="AG324">
        <v>4.0000000000000002E-4</v>
      </c>
      <c r="AH324">
        <v>2</v>
      </c>
      <c r="AI324">
        <v>90974372</v>
      </c>
      <c r="AJ324">
        <v>341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ROW(Source!A147)</f>
        <v>147</v>
      </c>
      <c r="B325">
        <v>90974377</v>
      </c>
      <c r="C325">
        <v>90974369</v>
      </c>
      <c r="D325">
        <v>90760953</v>
      </c>
      <c r="E325">
        <v>1</v>
      </c>
      <c r="F325">
        <v>1</v>
      </c>
      <c r="G325">
        <v>16101771</v>
      </c>
      <c r="H325">
        <v>3</v>
      </c>
      <c r="I325" t="s">
        <v>433</v>
      </c>
      <c r="J325" t="s">
        <v>434</v>
      </c>
      <c r="K325" t="s">
        <v>435</v>
      </c>
      <c r="L325">
        <v>1348</v>
      </c>
      <c r="N325">
        <v>1009</v>
      </c>
      <c r="O325" t="s">
        <v>158</v>
      </c>
      <c r="P325" t="s">
        <v>158</v>
      </c>
      <c r="Q325">
        <v>1000</v>
      </c>
      <c r="X325">
        <v>1.5E-3</v>
      </c>
      <c r="Y325">
        <v>356345.61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3</v>
      </c>
      <c r="AG325">
        <v>1.5E-3</v>
      </c>
      <c r="AH325">
        <v>2</v>
      </c>
      <c r="AI325">
        <v>90974373</v>
      </c>
      <c r="AJ325">
        <v>342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ROW(Source!A148)</f>
        <v>148</v>
      </c>
      <c r="B326">
        <v>90974380</v>
      </c>
      <c r="C326">
        <v>90974378</v>
      </c>
      <c r="D326">
        <v>90756819</v>
      </c>
      <c r="E326">
        <v>16101771</v>
      </c>
      <c r="F326">
        <v>1</v>
      </c>
      <c r="G326">
        <v>16101771</v>
      </c>
      <c r="H326">
        <v>1</v>
      </c>
      <c r="I326" t="s">
        <v>304</v>
      </c>
      <c r="J326" t="s">
        <v>3</v>
      </c>
      <c r="K326" t="s">
        <v>305</v>
      </c>
      <c r="L326">
        <v>1191</v>
      </c>
      <c r="N326">
        <v>1013</v>
      </c>
      <c r="O326" t="s">
        <v>306</v>
      </c>
      <c r="P326" t="s">
        <v>306</v>
      </c>
      <c r="Q326">
        <v>1</v>
      </c>
      <c r="X326">
        <v>6.2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1</v>
      </c>
      <c r="AF326" t="s">
        <v>3</v>
      </c>
      <c r="AG326">
        <v>6.2</v>
      </c>
      <c r="AH326">
        <v>2</v>
      </c>
      <c r="AI326">
        <v>90974379</v>
      </c>
      <c r="AJ326">
        <v>343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ROW(Source!A149)</f>
        <v>149</v>
      </c>
      <c r="B327">
        <v>90974383</v>
      </c>
      <c r="C327">
        <v>90974381</v>
      </c>
      <c r="D327">
        <v>90756819</v>
      </c>
      <c r="E327">
        <v>16101771</v>
      </c>
      <c r="F327">
        <v>1</v>
      </c>
      <c r="G327">
        <v>16101771</v>
      </c>
      <c r="H327">
        <v>1</v>
      </c>
      <c r="I327" t="s">
        <v>304</v>
      </c>
      <c r="J327" t="s">
        <v>3</v>
      </c>
      <c r="K327" t="s">
        <v>305</v>
      </c>
      <c r="L327">
        <v>1191</v>
      </c>
      <c r="N327">
        <v>1013</v>
      </c>
      <c r="O327" t="s">
        <v>306</v>
      </c>
      <c r="P327" t="s">
        <v>306</v>
      </c>
      <c r="Q327">
        <v>1</v>
      </c>
      <c r="X327">
        <v>0.45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1</v>
      </c>
      <c r="AF327" t="s">
        <v>3</v>
      </c>
      <c r="AG327">
        <v>0.45</v>
      </c>
      <c r="AH327">
        <v>2</v>
      </c>
      <c r="AI327">
        <v>90974382</v>
      </c>
      <c r="AJ327">
        <v>344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ROW(Source!A150)</f>
        <v>150</v>
      </c>
      <c r="B328">
        <v>90974388</v>
      </c>
      <c r="C328">
        <v>90974384</v>
      </c>
      <c r="D328">
        <v>90756819</v>
      </c>
      <c r="E328">
        <v>16101771</v>
      </c>
      <c r="F328">
        <v>1</v>
      </c>
      <c r="G328">
        <v>16101771</v>
      </c>
      <c r="H328">
        <v>1</v>
      </c>
      <c r="I328" t="s">
        <v>304</v>
      </c>
      <c r="J328" t="s">
        <v>3</v>
      </c>
      <c r="K328" t="s">
        <v>305</v>
      </c>
      <c r="L328">
        <v>1191</v>
      </c>
      <c r="N328">
        <v>1013</v>
      </c>
      <c r="O328" t="s">
        <v>306</v>
      </c>
      <c r="P328" t="s">
        <v>306</v>
      </c>
      <c r="Q328">
        <v>1</v>
      </c>
      <c r="X328">
        <v>1.86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1</v>
      </c>
      <c r="AF328" t="s">
        <v>3</v>
      </c>
      <c r="AG328">
        <v>1.86</v>
      </c>
      <c r="AH328">
        <v>2</v>
      </c>
      <c r="AI328">
        <v>90974385</v>
      </c>
      <c r="AJ328">
        <v>345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ROW(Source!A150)</f>
        <v>150</v>
      </c>
      <c r="B329">
        <v>90974389</v>
      </c>
      <c r="C329">
        <v>90974384</v>
      </c>
      <c r="D329">
        <v>90758471</v>
      </c>
      <c r="E329">
        <v>1</v>
      </c>
      <c r="F329">
        <v>1</v>
      </c>
      <c r="G329">
        <v>16101771</v>
      </c>
      <c r="H329">
        <v>2</v>
      </c>
      <c r="I329" t="s">
        <v>307</v>
      </c>
      <c r="J329" t="s">
        <v>308</v>
      </c>
      <c r="K329" t="s">
        <v>309</v>
      </c>
      <c r="L329">
        <v>1368</v>
      </c>
      <c r="N329">
        <v>1011</v>
      </c>
      <c r="O329" t="s">
        <v>197</v>
      </c>
      <c r="P329" t="s">
        <v>197</v>
      </c>
      <c r="Q329">
        <v>1</v>
      </c>
      <c r="X329">
        <v>0.17</v>
      </c>
      <c r="Y329">
        <v>0</v>
      </c>
      <c r="Z329">
        <v>21.28</v>
      </c>
      <c r="AA329">
        <v>0.32</v>
      </c>
      <c r="AB329">
        <v>0</v>
      </c>
      <c r="AC329">
        <v>0</v>
      </c>
      <c r="AD329">
        <v>1</v>
      </c>
      <c r="AE329">
        <v>0</v>
      </c>
      <c r="AF329" t="s">
        <v>3</v>
      </c>
      <c r="AG329">
        <v>0.17</v>
      </c>
      <c r="AH329">
        <v>2</v>
      </c>
      <c r="AI329">
        <v>90974386</v>
      </c>
      <c r="AJ329">
        <v>346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ROW(Source!A150)</f>
        <v>150</v>
      </c>
      <c r="B330">
        <v>90974390</v>
      </c>
      <c r="C330">
        <v>90974384</v>
      </c>
      <c r="D330">
        <v>90760495</v>
      </c>
      <c r="E330">
        <v>1</v>
      </c>
      <c r="F330">
        <v>1</v>
      </c>
      <c r="G330">
        <v>16101771</v>
      </c>
      <c r="H330">
        <v>3</v>
      </c>
      <c r="I330" t="s">
        <v>310</v>
      </c>
      <c r="J330" t="s">
        <v>311</v>
      </c>
      <c r="K330" t="s">
        <v>312</v>
      </c>
      <c r="L330">
        <v>1346</v>
      </c>
      <c r="N330">
        <v>1009</v>
      </c>
      <c r="O330" t="s">
        <v>43</v>
      </c>
      <c r="P330" t="s">
        <v>43</v>
      </c>
      <c r="Q330">
        <v>1</v>
      </c>
      <c r="X330">
        <v>0.03</v>
      </c>
      <c r="Y330">
        <v>30.5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3</v>
      </c>
      <c r="AG330">
        <v>0.03</v>
      </c>
      <c r="AH330">
        <v>2</v>
      </c>
      <c r="AI330">
        <v>90974387</v>
      </c>
      <c r="AJ330">
        <v>347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ROW(Source!A151)</f>
        <v>151</v>
      </c>
      <c r="B331">
        <v>90974395</v>
      </c>
      <c r="C331">
        <v>90974391</v>
      </c>
      <c r="D331">
        <v>90756819</v>
      </c>
      <c r="E331">
        <v>16101771</v>
      </c>
      <c r="F331">
        <v>1</v>
      </c>
      <c r="G331">
        <v>16101771</v>
      </c>
      <c r="H331">
        <v>1</v>
      </c>
      <c r="I331" t="s">
        <v>304</v>
      </c>
      <c r="J331" t="s">
        <v>3</v>
      </c>
      <c r="K331" t="s">
        <v>305</v>
      </c>
      <c r="L331">
        <v>1191</v>
      </c>
      <c r="N331">
        <v>1013</v>
      </c>
      <c r="O331" t="s">
        <v>306</v>
      </c>
      <c r="P331" t="s">
        <v>306</v>
      </c>
      <c r="Q331">
        <v>1</v>
      </c>
      <c r="X331">
        <v>2.48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1</v>
      </c>
      <c r="AF331" t="s">
        <v>3</v>
      </c>
      <c r="AG331">
        <v>2.48</v>
      </c>
      <c r="AH331">
        <v>2</v>
      </c>
      <c r="AI331">
        <v>90974392</v>
      </c>
      <c r="AJ331">
        <v>348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ROW(Source!A151)</f>
        <v>151</v>
      </c>
      <c r="B332">
        <v>90974396</v>
      </c>
      <c r="C332">
        <v>90974391</v>
      </c>
      <c r="D332">
        <v>90758471</v>
      </c>
      <c r="E332">
        <v>1</v>
      </c>
      <c r="F332">
        <v>1</v>
      </c>
      <c r="G332">
        <v>16101771</v>
      </c>
      <c r="H332">
        <v>2</v>
      </c>
      <c r="I332" t="s">
        <v>307</v>
      </c>
      <c r="J332" t="s">
        <v>308</v>
      </c>
      <c r="K332" t="s">
        <v>309</v>
      </c>
      <c r="L332">
        <v>1368</v>
      </c>
      <c r="N332">
        <v>1011</v>
      </c>
      <c r="O332" t="s">
        <v>197</v>
      </c>
      <c r="P332" t="s">
        <v>197</v>
      </c>
      <c r="Q332">
        <v>1</v>
      </c>
      <c r="X332">
        <v>0.17</v>
      </c>
      <c r="Y332">
        <v>0</v>
      </c>
      <c r="Z332">
        <v>21.28</v>
      </c>
      <c r="AA332">
        <v>0.32</v>
      </c>
      <c r="AB332">
        <v>0</v>
      </c>
      <c r="AC332">
        <v>0</v>
      </c>
      <c r="AD332">
        <v>1</v>
      </c>
      <c r="AE332">
        <v>0</v>
      </c>
      <c r="AF332" t="s">
        <v>3</v>
      </c>
      <c r="AG332">
        <v>0.17</v>
      </c>
      <c r="AH332">
        <v>2</v>
      </c>
      <c r="AI332">
        <v>90974393</v>
      </c>
      <c r="AJ332">
        <v>349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ROW(Source!A151)</f>
        <v>151</v>
      </c>
      <c r="B333">
        <v>90974397</v>
      </c>
      <c r="C333">
        <v>90974391</v>
      </c>
      <c r="D333">
        <v>90760495</v>
      </c>
      <c r="E333">
        <v>1</v>
      </c>
      <c r="F333">
        <v>1</v>
      </c>
      <c r="G333">
        <v>16101771</v>
      </c>
      <c r="H333">
        <v>3</v>
      </c>
      <c r="I333" t="s">
        <v>310</v>
      </c>
      <c r="J333" t="s">
        <v>311</v>
      </c>
      <c r="K333" t="s">
        <v>312</v>
      </c>
      <c r="L333">
        <v>1346</v>
      </c>
      <c r="N333">
        <v>1009</v>
      </c>
      <c r="O333" t="s">
        <v>43</v>
      </c>
      <c r="P333" t="s">
        <v>43</v>
      </c>
      <c r="Q333">
        <v>1</v>
      </c>
      <c r="X333">
        <v>0.03</v>
      </c>
      <c r="Y333">
        <v>30.5</v>
      </c>
      <c r="Z333">
        <v>0</v>
      </c>
      <c r="AA333">
        <v>0</v>
      </c>
      <c r="AB333">
        <v>0</v>
      </c>
      <c r="AC333">
        <v>0</v>
      </c>
      <c r="AD333">
        <v>1</v>
      </c>
      <c r="AE333">
        <v>0</v>
      </c>
      <c r="AF333" t="s">
        <v>3</v>
      </c>
      <c r="AG333">
        <v>0.03</v>
      </c>
      <c r="AH333">
        <v>2</v>
      </c>
      <c r="AI333">
        <v>90974394</v>
      </c>
      <c r="AJ333">
        <v>350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24</v>
      </c>
      <c r="B1">
        <v>1</v>
      </c>
      <c r="C1" t="s">
        <v>3</v>
      </c>
      <c r="D1" t="s">
        <v>3</v>
      </c>
      <c r="E1" t="s">
        <v>19</v>
      </c>
      <c r="F1" t="s">
        <v>19</v>
      </c>
      <c r="G1" t="s">
        <v>19</v>
      </c>
      <c r="H1" t="s">
        <v>3</v>
      </c>
      <c r="I1" t="s">
        <v>19</v>
      </c>
      <c r="J1" t="s">
        <v>19</v>
      </c>
      <c r="K1" t="s">
        <v>3</v>
      </c>
      <c r="L1" t="s">
        <v>3</v>
      </c>
      <c r="M1" t="s">
        <v>3</v>
      </c>
      <c r="N1" t="s">
        <v>3</v>
      </c>
      <c r="O1" t="s">
        <v>19</v>
      </c>
      <c r="P1" t="s">
        <v>3</v>
      </c>
      <c r="Q1" t="s">
        <v>3</v>
      </c>
      <c r="R1" t="s">
        <v>3</v>
      </c>
      <c r="S1" t="s">
        <v>455</v>
      </c>
      <c r="T1" t="s">
        <v>456</v>
      </c>
      <c r="U1" t="s">
        <v>457</v>
      </c>
    </row>
    <row r="2" spans="1:21" x14ac:dyDescent="0.2">
      <c r="A2">
        <v>26</v>
      </c>
      <c r="B2">
        <v>1</v>
      </c>
      <c r="C2" t="s">
        <v>3</v>
      </c>
      <c r="D2" t="s">
        <v>3</v>
      </c>
      <c r="E2" t="s">
        <v>19</v>
      </c>
      <c r="F2" t="s">
        <v>19</v>
      </c>
      <c r="G2" t="s">
        <v>19</v>
      </c>
      <c r="H2" t="s">
        <v>3</v>
      </c>
      <c r="I2" t="s">
        <v>19</v>
      </c>
      <c r="J2" t="s">
        <v>19</v>
      </c>
      <c r="K2" t="s">
        <v>3</v>
      </c>
      <c r="L2" t="s">
        <v>3</v>
      </c>
      <c r="M2" t="s">
        <v>3</v>
      </c>
      <c r="N2" t="s">
        <v>3</v>
      </c>
      <c r="O2" t="s">
        <v>19</v>
      </c>
      <c r="P2" t="s">
        <v>3</v>
      </c>
      <c r="Q2" t="s">
        <v>3</v>
      </c>
      <c r="R2" t="s">
        <v>3</v>
      </c>
      <c r="S2" t="s">
        <v>455</v>
      </c>
      <c r="T2" t="s">
        <v>456</v>
      </c>
      <c r="U2" t="s">
        <v>457</v>
      </c>
    </row>
    <row r="3" spans="1:21" x14ac:dyDescent="0.2">
      <c r="A3">
        <v>28</v>
      </c>
      <c r="B3">
        <v>1</v>
      </c>
      <c r="C3" t="s">
        <v>3</v>
      </c>
      <c r="D3" t="s">
        <v>3</v>
      </c>
      <c r="E3" t="s">
        <v>19</v>
      </c>
      <c r="F3" t="s">
        <v>19</v>
      </c>
      <c r="G3" t="s">
        <v>19</v>
      </c>
      <c r="H3" t="s">
        <v>3</v>
      </c>
      <c r="I3" t="s">
        <v>19</v>
      </c>
      <c r="J3" t="s">
        <v>19</v>
      </c>
      <c r="K3" t="s">
        <v>3</v>
      </c>
      <c r="L3" t="s">
        <v>3</v>
      </c>
      <c r="M3" t="s">
        <v>3</v>
      </c>
      <c r="N3" t="s">
        <v>3</v>
      </c>
      <c r="O3" t="s">
        <v>19</v>
      </c>
      <c r="P3" t="s">
        <v>3</v>
      </c>
      <c r="Q3" t="s">
        <v>3</v>
      </c>
      <c r="R3" t="s">
        <v>3</v>
      </c>
      <c r="S3" t="s">
        <v>455</v>
      </c>
      <c r="T3" t="s">
        <v>456</v>
      </c>
      <c r="U3" t="s">
        <v>457</v>
      </c>
    </row>
    <row r="4" spans="1:21" x14ac:dyDescent="0.2">
      <c r="A4">
        <v>29</v>
      </c>
      <c r="B4">
        <v>1</v>
      </c>
      <c r="C4" t="s">
        <v>3</v>
      </c>
      <c r="D4" t="s">
        <v>3</v>
      </c>
      <c r="E4" t="s">
        <v>19</v>
      </c>
      <c r="F4" t="s">
        <v>19</v>
      </c>
      <c r="G4" t="s">
        <v>19</v>
      </c>
      <c r="H4" t="s">
        <v>3</v>
      </c>
      <c r="I4" t="s">
        <v>19</v>
      </c>
      <c r="J4" t="s">
        <v>19</v>
      </c>
      <c r="K4" t="s">
        <v>3</v>
      </c>
      <c r="L4" t="s">
        <v>3</v>
      </c>
      <c r="M4" t="s">
        <v>3</v>
      </c>
      <c r="N4" t="s">
        <v>3</v>
      </c>
      <c r="O4" t="s">
        <v>19</v>
      </c>
      <c r="P4" t="s">
        <v>3</v>
      </c>
      <c r="Q4" t="s">
        <v>3</v>
      </c>
      <c r="R4" t="s">
        <v>3</v>
      </c>
      <c r="S4" t="s">
        <v>455</v>
      </c>
      <c r="T4" t="s">
        <v>456</v>
      </c>
      <c r="U4" t="s">
        <v>457</v>
      </c>
    </row>
    <row r="5" spans="1:21" x14ac:dyDescent="0.2">
      <c r="A5">
        <v>31</v>
      </c>
      <c r="B5">
        <v>1</v>
      </c>
      <c r="C5" t="s">
        <v>3</v>
      </c>
      <c r="D5" t="s">
        <v>3</v>
      </c>
      <c r="E5" t="s">
        <v>19</v>
      </c>
      <c r="F5" t="s">
        <v>19</v>
      </c>
      <c r="G5" t="s">
        <v>19</v>
      </c>
      <c r="H5" t="s">
        <v>3</v>
      </c>
      <c r="I5" t="s">
        <v>19</v>
      </c>
      <c r="J5" t="s">
        <v>19</v>
      </c>
      <c r="K5" t="s">
        <v>3</v>
      </c>
      <c r="L5" t="s">
        <v>3</v>
      </c>
      <c r="M5" t="s">
        <v>3</v>
      </c>
      <c r="N5" t="s">
        <v>3</v>
      </c>
      <c r="O5" t="s">
        <v>19</v>
      </c>
      <c r="P5" t="s">
        <v>3</v>
      </c>
      <c r="Q5" t="s">
        <v>3</v>
      </c>
      <c r="R5" t="s">
        <v>3</v>
      </c>
      <c r="S5" t="s">
        <v>455</v>
      </c>
      <c r="T5" t="s">
        <v>456</v>
      </c>
      <c r="U5" t="s">
        <v>457</v>
      </c>
    </row>
    <row r="6" spans="1:21" x14ac:dyDescent="0.2">
      <c r="A6">
        <v>32</v>
      </c>
      <c r="B6">
        <v>1</v>
      </c>
      <c r="C6" t="s">
        <v>3</v>
      </c>
      <c r="D6" t="s">
        <v>3</v>
      </c>
      <c r="E6" t="s">
        <v>19</v>
      </c>
      <c r="F6" t="s">
        <v>19</v>
      </c>
      <c r="G6" t="s">
        <v>19</v>
      </c>
      <c r="H6" t="s">
        <v>3</v>
      </c>
      <c r="I6" t="s">
        <v>19</v>
      </c>
      <c r="J6" t="s">
        <v>19</v>
      </c>
      <c r="K6" t="s">
        <v>3</v>
      </c>
      <c r="L6" t="s">
        <v>3</v>
      </c>
      <c r="M6" t="s">
        <v>3</v>
      </c>
      <c r="N6" t="s">
        <v>3</v>
      </c>
      <c r="O6" t="s">
        <v>19</v>
      </c>
      <c r="P6" t="s">
        <v>3</v>
      </c>
      <c r="Q6" t="s">
        <v>3</v>
      </c>
      <c r="R6" t="s">
        <v>3</v>
      </c>
      <c r="S6" t="s">
        <v>455</v>
      </c>
      <c r="T6" t="s">
        <v>456</v>
      </c>
      <c r="U6" t="s">
        <v>457</v>
      </c>
    </row>
    <row r="7" spans="1:21" x14ac:dyDescent="0.2">
      <c r="A7">
        <v>33</v>
      </c>
      <c r="B7">
        <v>1</v>
      </c>
      <c r="C7" t="s">
        <v>3</v>
      </c>
      <c r="D7" t="s">
        <v>3</v>
      </c>
      <c r="E7" t="s">
        <v>19</v>
      </c>
      <c r="F7" t="s">
        <v>19</v>
      </c>
      <c r="G7" t="s">
        <v>19</v>
      </c>
      <c r="H7" t="s">
        <v>3</v>
      </c>
      <c r="I7" t="s">
        <v>19</v>
      </c>
      <c r="J7" t="s">
        <v>19</v>
      </c>
      <c r="K7" t="s">
        <v>3</v>
      </c>
      <c r="L7" t="s">
        <v>3</v>
      </c>
      <c r="M7" t="s">
        <v>3</v>
      </c>
      <c r="N7" t="s">
        <v>3</v>
      </c>
      <c r="O7" t="s">
        <v>19</v>
      </c>
      <c r="P7" t="s">
        <v>3</v>
      </c>
      <c r="Q7" t="s">
        <v>3</v>
      </c>
      <c r="R7" t="s">
        <v>3</v>
      </c>
      <c r="S7" t="s">
        <v>455</v>
      </c>
      <c r="T7" t="s">
        <v>456</v>
      </c>
      <c r="U7" t="s">
        <v>457</v>
      </c>
    </row>
    <row r="8" spans="1:21" x14ac:dyDescent="0.2">
      <c r="A8">
        <v>42</v>
      </c>
      <c r="B8">
        <v>1</v>
      </c>
      <c r="C8" t="s">
        <v>3</v>
      </c>
      <c r="D8" t="s">
        <v>3</v>
      </c>
      <c r="E8" t="s">
        <v>19</v>
      </c>
      <c r="F8" t="s">
        <v>19</v>
      </c>
      <c r="G8" t="s">
        <v>19</v>
      </c>
      <c r="H8" t="s">
        <v>3</v>
      </c>
      <c r="I8" t="s">
        <v>19</v>
      </c>
      <c r="J8" t="s">
        <v>19</v>
      </c>
      <c r="K8" t="s">
        <v>3</v>
      </c>
      <c r="L8" t="s">
        <v>3</v>
      </c>
      <c r="M8" t="s">
        <v>3</v>
      </c>
      <c r="N8" t="s">
        <v>3</v>
      </c>
      <c r="O8" t="s">
        <v>19</v>
      </c>
      <c r="P8" t="s">
        <v>3</v>
      </c>
      <c r="Q8" t="s">
        <v>3</v>
      </c>
      <c r="R8" t="s">
        <v>3</v>
      </c>
      <c r="S8" t="s">
        <v>455</v>
      </c>
      <c r="T8" t="s">
        <v>456</v>
      </c>
      <c r="U8" t="s">
        <v>457</v>
      </c>
    </row>
    <row r="9" spans="1:21" x14ac:dyDescent="0.2">
      <c r="A9">
        <v>45</v>
      </c>
      <c r="B9">
        <v>1</v>
      </c>
      <c r="C9" t="s">
        <v>3</v>
      </c>
      <c r="D9" t="s">
        <v>3</v>
      </c>
      <c r="E9" t="s">
        <v>19</v>
      </c>
      <c r="F9" t="s">
        <v>19</v>
      </c>
      <c r="G9" t="s">
        <v>19</v>
      </c>
      <c r="H9" t="s">
        <v>3</v>
      </c>
      <c r="I9" t="s">
        <v>19</v>
      </c>
      <c r="J9" t="s">
        <v>19</v>
      </c>
      <c r="K9" t="s">
        <v>3</v>
      </c>
      <c r="L9" t="s">
        <v>3</v>
      </c>
      <c r="M9" t="s">
        <v>3</v>
      </c>
      <c r="N9" t="s">
        <v>3</v>
      </c>
      <c r="O9" t="s">
        <v>19</v>
      </c>
      <c r="P9" t="s">
        <v>3</v>
      </c>
      <c r="Q9" t="s">
        <v>3</v>
      </c>
      <c r="R9" t="s">
        <v>3</v>
      </c>
      <c r="S9" t="s">
        <v>455</v>
      </c>
      <c r="T9" t="s">
        <v>456</v>
      </c>
      <c r="U9" t="s">
        <v>457</v>
      </c>
    </row>
    <row r="10" spans="1:21" x14ac:dyDescent="0.2">
      <c r="A10">
        <v>46</v>
      </c>
      <c r="B10">
        <v>1</v>
      </c>
      <c r="C10" t="s">
        <v>3</v>
      </c>
      <c r="D10" t="s">
        <v>3</v>
      </c>
      <c r="E10" t="s">
        <v>19</v>
      </c>
      <c r="F10" t="s">
        <v>19</v>
      </c>
      <c r="G10" t="s">
        <v>19</v>
      </c>
      <c r="H10" t="s">
        <v>3</v>
      </c>
      <c r="I10" t="s">
        <v>19</v>
      </c>
      <c r="J10" t="s">
        <v>19</v>
      </c>
      <c r="K10" t="s">
        <v>3</v>
      </c>
      <c r="L10" t="s">
        <v>3</v>
      </c>
      <c r="M10" t="s">
        <v>3</v>
      </c>
      <c r="N10" t="s">
        <v>3</v>
      </c>
      <c r="O10" t="s">
        <v>19</v>
      </c>
      <c r="P10" t="s">
        <v>3</v>
      </c>
      <c r="Q10" t="s">
        <v>3</v>
      </c>
      <c r="R10" t="s">
        <v>3</v>
      </c>
      <c r="S10" t="s">
        <v>455</v>
      </c>
      <c r="T10" t="s">
        <v>456</v>
      </c>
      <c r="U10" t="s">
        <v>457</v>
      </c>
    </row>
    <row r="11" spans="1:21" x14ac:dyDescent="0.2">
      <c r="A11">
        <v>47</v>
      </c>
      <c r="B11">
        <v>1</v>
      </c>
      <c r="C11" t="s">
        <v>3</v>
      </c>
      <c r="D11" t="s">
        <v>3</v>
      </c>
      <c r="E11" t="s">
        <v>19</v>
      </c>
      <c r="F11" t="s">
        <v>19</v>
      </c>
      <c r="G11" t="s">
        <v>19</v>
      </c>
      <c r="H11" t="s">
        <v>3</v>
      </c>
      <c r="I11" t="s">
        <v>19</v>
      </c>
      <c r="J11" t="s">
        <v>19</v>
      </c>
      <c r="K11" t="s">
        <v>3</v>
      </c>
      <c r="L11" t="s">
        <v>3</v>
      </c>
      <c r="M11" t="s">
        <v>3</v>
      </c>
      <c r="N11" t="s">
        <v>3</v>
      </c>
      <c r="O11" t="s">
        <v>19</v>
      </c>
      <c r="P11" t="s">
        <v>3</v>
      </c>
      <c r="Q11" t="s">
        <v>3</v>
      </c>
      <c r="R11" t="s">
        <v>3</v>
      </c>
      <c r="S11" t="s">
        <v>455</v>
      </c>
      <c r="T11" t="s">
        <v>456</v>
      </c>
      <c r="U11" t="s">
        <v>457</v>
      </c>
    </row>
    <row r="12" spans="1:21" x14ac:dyDescent="0.2">
      <c r="A12">
        <v>50</v>
      </c>
      <c r="B12">
        <v>1</v>
      </c>
      <c r="C12" t="s">
        <v>3</v>
      </c>
      <c r="D12" t="s">
        <v>3</v>
      </c>
      <c r="E12" t="s">
        <v>19</v>
      </c>
      <c r="F12" t="s">
        <v>19</v>
      </c>
      <c r="G12" t="s">
        <v>19</v>
      </c>
      <c r="H12" t="s">
        <v>3</v>
      </c>
      <c r="I12" t="s">
        <v>19</v>
      </c>
      <c r="J12" t="s">
        <v>19</v>
      </c>
      <c r="K12" t="s">
        <v>3</v>
      </c>
      <c r="L12" t="s">
        <v>3</v>
      </c>
      <c r="M12" t="s">
        <v>3</v>
      </c>
      <c r="N12" t="s">
        <v>3</v>
      </c>
      <c r="O12" t="s">
        <v>19</v>
      </c>
      <c r="P12" t="s">
        <v>3</v>
      </c>
      <c r="Q12" t="s">
        <v>3</v>
      </c>
      <c r="R12" t="s">
        <v>3</v>
      </c>
      <c r="S12" t="s">
        <v>455</v>
      </c>
      <c r="T12" t="s">
        <v>456</v>
      </c>
      <c r="U12" t="s">
        <v>457</v>
      </c>
    </row>
    <row r="13" spans="1:21" x14ac:dyDescent="0.2">
      <c r="A13">
        <v>51</v>
      </c>
      <c r="B13">
        <v>1</v>
      </c>
      <c r="C13" t="s">
        <v>3</v>
      </c>
      <c r="D13" t="s">
        <v>3</v>
      </c>
      <c r="E13" t="s">
        <v>19</v>
      </c>
      <c r="F13" t="s">
        <v>19</v>
      </c>
      <c r="G13" t="s">
        <v>19</v>
      </c>
      <c r="H13" t="s">
        <v>3</v>
      </c>
      <c r="I13" t="s">
        <v>19</v>
      </c>
      <c r="J13" t="s">
        <v>19</v>
      </c>
      <c r="K13" t="s">
        <v>3</v>
      </c>
      <c r="L13" t="s">
        <v>3</v>
      </c>
      <c r="M13" t="s">
        <v>3</v>
      </c>
      <c r="N13" t="s">
        <v>3</v>
      </c>
      <c r="O13" t="s">
        <v>19</v>
      </c>
      <c r="P13" t="s">
        <v>3</v>
      </c>
      <c r="Q13" t="s">
        <v>3</v>
      </c>
      <c r="R13" t="s">
        <v>3</v>
      </c>
      <c r="S13" t="s">
        <v>455</v>
      </c>
      <c r="T13" t="s">
        <v>456</v>
      </c>
      <c r="U13" t="s">
        <v>457</v>
      </c>
    </row>
    <row r="14" spans="1:21" x14ac:dyDescent="0.2">
      <c r="A14">
        <v>54</v>
      </c>
      <c r="B14">
        <v>1</v>
      </c>
      <c r="C14" t="s">
        <v>3</v>
      </c>
      <c r="D14" t="s">
        <v>3</v>
      </c>
      <c r="E14" t="s">
        <v>19</v>
      </c>
      <c r="F14" t="s">
        <v>19</v>
      </c>
      <c r="G14" t="s">
        <v>19</v>
      </c>
      <c r="H14" t="s">
        <v>3</v>
      </c>
      <c r="I14" t="s">
        <v>19</v>
      </c>
      <c r="J14" t="s">
        <v>19</v>
      </c>
      <c r="K14" t="s">
        <v>3</v>
      </c>
      <c r="L14" t="s">
        <v>3</v>
      </c>
      <c r="M14" t="s">
        <v>3</v>
      </c>
      <c r="N14" t="s">
        <v>3</v>
      </c>
      <c r="O14" t="s">
        <v>19</v>
      </c>
      <c r="P14" t="s">
        <v>3</v>
      </c>
      <c r="Q14" t="s">
        <v>3</v>
      </c>
      <c r="R14" t="s">
        <v>3</v>
      </c>
      <c r="S14" t="s">
        <v>455</v>
      </c>
      <c r="T14" t="s">
        <v>456</v>
      </c>
      <c r="U14" t="s">
        <v>457</v>
      </c>
    </row>
    <row r="15" spans="1:21" x14ac:dyDescent="0.2">
      <c r="A15">
        <v>56</v>
      </c>
      <c r="B15">
        <v>1</v>
      </c>
      <c r="C15" t="s">
        <v>3</v>
      </c>
      <c r="D15" t="s">
        <v>3</v>
      </c>
      <c r="E15" t="s">
        <v>19</v>
      </c>
      <c r="F15" t="s">
        <v>19</v>
      </c>
      <c r="G15" t="s">
        <v>19</v>
      </c>
      <c r="H15" t="s">
        <v>3</v>
      </c>
      <c r="I15" t="s">
        <v>19</v>
      </c>
      <c r="J15" t="s">
        <v>19</v>
      </c>
      <c r="K15" t="s">
        <v>3</v>
      </c>
      <c r="L15" t="s">
        <v>3</v>
      </c>
      <c r="M15" t="s">
        <v>3</v>
      </c>
      <c r="N15" t="s">
        <v>3</v>
      </c>
      <c r="O15" t="s">
        <v>19</v>
      </c>
      <c r="P15" t="s">
        <v>3</v>
      </c>
      <c r="Q15" t="s">
        <v>3</v>
      </c>
      <c r="R15" t="s">
        <v>3</v>
      </c>
      <c r="S15" t="s">
        <v>455</v>
      </c>
      <c r="T15" t="s">
        <v>456</v>
      </c>
      <c r="U15" t="s">
        <v>457</v>
      </c>
    </row>
    <row r="16" spans="1:21" x14ac:dyDescent="0.2">
      <c r="A16">
        <v>58</v>
      </c>
      <c r="B16">
        <v>1</v>
      </c>
      <c r="C16" t="s">
        <v>3</v>
      </c>
      <c r="D16" t="s">
        <v>3</v>
      </c>
      <c r="E16" t="s">
        <v>19</v>
      </c>
      <c r="F16" t="s">
        <v>19</v>
      </c>
      <c r="G16" t="s">
        <v>19</v>
      </c>
      <c r="H16" t="s">
        <v>3</v>
      </c>
      <c r="I16" t="s">
        <v>19</v>
      </c>
      <c r="J16" t="s">
        <v>19</v>
      </c>
      <c r="K16" t="s">
        <v>3</v>
      </c>
      <c r="L16" t="s">
        <v>3</v>
      </c>
      <c r="M16" t="s">
        <v>3</v>
      </c>
      <c r="N16" t="s">
        <v>3</v>
      </c>
      <c r="O16" t="s">
        <v>19</v>
      </c>
      <c r="P16" t="s">
        <v>3</v>
      </c>
      <c r="Q16" t="s">
        <v>3</v>
      </c>
      <c r="R16" t="s">
        <v>3</v>
      </c>
      <c r="S16" t="s">
        <v>455</v>
      </c>
      <c r="T16" t="s">
        <v>456</v>
      </c>
      <c r="U16" t="s">
        <v>457</v>
      </c>
    </row>
    <row r="17" spans="1:21" x14ac:dyDescent="0.2">
      <c r="A17">
        <v>59</v>
      </c>
      <c r="B17">
        <v>1</v>
      </c>
      <c r="C17" t="s">
        <v>3</v>
      </c>
      <c r="D17" t="s">
        <v>3</v>
      </c>
      <c r="E17" t="s">
        <v>19</v>
      </c>
      <c r="F17" t="s">
        <v>19</v>
      </c>
      <c r="G17" t="s">
        <v>19</v>
      </c>
      <c r="H17" t="s">
        <v>3</v>
      </c>
      <c r="I17" t="s">
        <v>19</v>
      </c>
      <c r="J17" t="s">
        <v>19</v>
      </c>
      <c r="K17" t="s">
        <v>3</v>
      </c>
      <c r="L17" t="s">
        <v>3</v>
      </c>
      <c r="M17" t="s">
        <v>3</v>
      </c>
      <c r="N17" t="s">
        <v>3</v>
      </c>
      <c r="O17" t="s">
        <v>19</v>
      </c>
      <c r="P17" t="s">
        <v>3</v>
      </c>
      <c r="Q17" t="s">
        <v>3</v>
      </c>
      <c r="R17" t="s">
        <v>3</v>
      </c>
      <c r="S17" t="s">
        <v>455</v>
      </c>
      <c r="T17" t="s">
        <v>456</v>
      </c>
      <c r="U17" t="s">
        <v>457</v>
      </c>
    </row>
    <row r="18" spans="1:21" x14ac:dyDescent="0.2">
      <c r="A18">
        <v>60</v>
      </c>
      <c r="B18">
        <v>1</v>
      </c>
      <c r="C18" t="s">
        <v>3</v>
      </c>
      <c r="D18" t="s">
        <v>3</v>
      </c>
      <c r="E18" t="s">
        <v>19</v>
      </c>
      <c r="F18" t="s">
        <v>19</v>
      </c>
      <c r="G18" t="s">
        <v>19</v>
      </c>
      <c r="H18" t="s">
        <v>3</v>
      </c>
      <c r="I18" t="s">
        <v>19</v>
      </c>
      <c r="J18" t="s">
        <v>19</v>
      </c>
      <c r="K18" t="s">
        <v>3</v>
      </c>
      <c r="L18" t="s">
        <v>3</v>
      </c>
      <c r="M18" t="s">
        <v>3</v>
      </c>
      <c r="N18" t="s">
        <v>3</v>
      </c>
      <c r="O18" t="s">
        <v>19</v>
      </c>
      <c r="P18" t="s">
        <v>3</v>
      </c>
      <c r="Q18" t="s">
        <v>3</v>
      </c>
      <c r="R18" t="s">
        <v>3</v>
      </c>
      <c r="S18" t="s">
        <v>455</v>
      </c>
      <c r="T18" t="s">
        <v>456</v>
      </c>
      <c r="U18" t="s">
        <v>457</v>
      </c>
    </row>
    <row r="19" spans="1:21" x14ac:dyDescent="0.2">
      <c r="A19">
        <v>61</v>
      </c>
      <c r="B19">
        <v>1</v>
      </c>
      <c r="C19" t="s">
        <v>3</v>
      </c>
      <c r="D19" t="s">
        <v>3</v>
      </c>
      <c r="E19" t="s">
        <v>19</v>
      </c>
      <c r="F19" t="s">
        <v>19</v>
      </c>
      <c r="G19" t="s">
        <v>19</v>
      </c>
      <c r="H19" t="s">
        <v>3</v>
      </c>
      <c r="I19" t="s">
        <v>19</v>
      </c>
      <c r="J19" t="s">
        <v>19</v>
      </c>
      <c r="K19" t="s">
        <v>3</v>
      </c>
      <c r="L19" t="s">
        <v>3</v>
      </c>
      <c r="M19" t="s">
        <v>3</v>
      </c>
      <c r="N19" t="s">
        <v>3</v>
      </c>
      <c r="O19" t="s">
        <v>19</v>
      </c>
      <c r="P19" t="s">
        <v>3</v>
      </c>
      <c r="Q19" t="s">
        <v>3</v>
      </c>
      <c r="R19" t="s">
        <v>3</v>
      </c>
      <c r="S19" t="s">
        <v>455</v>
      </c>
      <c r="T19" t="s">
        <v>456</v>
      </c>
      <c r="U19" t="s">
        <v>457</v>
      </c>
    </row>
    <row r="20" spans="1:21" x14ac:dyDescent="0.2">
      <c r="A20">
        <v>62</v>
      </c>
      <c r="B20">
        <v>1</v>
      </c>
      <c r="C20" t="s">
        <v>3</v>
      </c>
      <c r="D20" t="s">
        <v>3</v>
      </c>
      <c r="E20" t="s">
        <v>19</v>
      </c>
      <c r="F20" t="s">
        <v>19</v>
      </c>
      <c r="G20" t="s">
        <v>19</v>
      </c>
      <c r="H20" t="s">
        <v>3</v>
      </c>
      <c r="I20" t="s">
        <v>19</v>
      </c>
      <c r="J20" t="s">
        <v>19</v>
      </c>
      <c r="K20" t="s">
        <v>3</v>
      </c>
      <c r="L20" t="s">
        <v>3</v>
      </c>
      <c r="M20" t="s">
        <v>3</v>
      </c>
      <c r="N20" t="s">
        <v>3</v>
      </c>
      <c r="O20" t="s">
        <v>19</v>
      </c>
      <c r="P20" t="s">
        <v>3</v>
      </c>
      <c r="Q20" t="s">
        <v>3</v>
      </c>
      <c r="R20" t="s">
        <v>3</v>
      </c>
      <c r="S20" t="s">
        <v>455</v>
      </c>
      <c r="T20" t="s">
        <v>456</v>
      </c>
      <c r="U20" t="s">
        <v>457</v>
      </c>
    </row>
    <row r="21" spans="1:21" x14ac:dyDescent="0.2">
      <c r="A21">
        <v>63</v>
      </c>
      <c r="B21">
        <v>1</v>
      </c>
      <c r="C21" t="s">
        <v>3</v>
      </c>
      <c r="D21" t="s">
        <v>3</v>
      </c>
      <c r="E21" t="s">
        <v>19</v>
      </c>
      <c r="F21" t="s">
        <v>19</v>
      </c>
      <c r="G21" t="s">
        <v>19</v>
      </c>
      <c r="H21" t="s">
        <v>3</v>
      </c>
      <c r="I21" t="s">
        <v>19</v>
      </c>
      <c r="J21" t="s">
        <v>19</v>
      </c>
      <c r="K21" t="s">
        <v>3</v>
      </c>
      <c r="L21" t="s">
        <v>3</v>
      </c>
      <c r="M21" t="s">
        <v>3</v>
      </c>
      <c r="N21" t="s">
        <v>3</v>
      </c>
      <c r="O21" t="s">
        <v>19</v>
      </c>
      <c r="P21" t="s">
        <v>3</v>
      </c>
      <c r="Q21" t="s">
        <v>3</v>
      </c>
      <c r="R21" t="s">
        <v>3</v>
      </c>
      <c r="S21" t="s">
        <v>455</v>
      </c>
      <c r="T21" t="s">
        <v>456</v>
      </c>
      <c r="U21" t="s">
        <v>457</v>
      </c>
    </row>
    <row r="22" spans="1:21" x14ac:dyDescent="0.2">
      <c r="A22">
        <v>64</v>
      </c>
      <c r="B22">
        <v>1</v>
      </c>
      <c r="C22" t="s">
        <v>3</v>
      </c>
      <c r="D22" t="s">
        <v>3</v>
      </c>
      <c r="E22" t="s">
        <v>19</v>
      </c>
      <c r="F22" t="s">
        <v>19</v>
      </c>
      <c r="G22" t="s">
        <v>19</v>
      </c>
      <c r="H22" t="s">
        <v>3</v>
      </c>
      <c r="I22" t="s">
        <v>19</v>
      </c>
      <c r="J22" t="s">
        <v>19</v>
      </c>
      <c r="K22" t="s">
        <v>3</v>
      </c>
      <c r="L22" t="s">
        <v>3</v>
      </c>
      <c r="M22" t="s">
        <v>3</v>
      </c>
      <c r="N22" t="s">
        <v>3</v>
      </c>
      <c r="O22" t="s">
        <v>19</v>
      </c>
      <c r="P22" t="s">
        <v>3</v>
      </c>
      <c r="Q22" t="s">
        <v>3</v>
      </c>
      <c r="R22" t="s">
        <v>3</v>
      </c>
      <c r="S22" t="s">
        <v>455</v>
      </c>
      <c r="T22" t="s">
        <v>456</v>
      </c>
      <c r="U22" t="s">
        <v>457</v>
      </c>
    </row>
    <row r="23" spans="1:21" x14ac:dyDescent="0.2">
      <c r="A23">
        <v>65</v>
      </c>
      <c r="B23">
        <v>1</v>
      </c>
      <c r="C23" t="s">
        <v>3</v>
      </c>
      <c r="D23" t="s">
        <v>3</v>
      </c>
      <c r="E23" t="s">
        <v>19</v>
      </c>
      <c r="F23" t="s">
        <v>19</v>
      </c>
      <c r="G23" t="s">
        <v>19</v>
      </c>
      <c r="H23" t="s">
        <v>3</v>
      </c>
      <c r="I23" t="s">
        <v>19</v>
      </c>
      <c r="J23" t="s">
        <v>19</v>
      </c>
      <c r="K23" t="s">
        <v>3</v>
      </c>
      <c r="L23" t="s">
        <v>3</v>
      </c>
      <c r="M23" t="s">
        <v>3</v>
      </c>
      <c r="N23" t="s">
        <v>3</v>
      </c>
      <c r="O23" t="s">
        <v>19</v>
      </c>
      <c r="P23" t="s">
        <v>3</v>
      </c>
      <c r="Q23" t="s">
        <v>3</v>
      </c>
      <c r="R23" t="s">
        <v>3</v>
      </c>
      <c r="S23" t="s">
        <v>455</v>
      </c>
      <c r="T23" t="s">
        <v>456</v>
      </c>
      <c r="U23" t="s">
        <v>457</v>
      </c>
    </row>
    <row r="24" spans="1:21" x14ac:dyDescent="0.2">
      <c r="A24">
        <v>67</v>
      </c>
      <c r="B24">
        <v>1</v>
      </c>
      <c r="C24" t="s">
        <v>3</v>
      </c>
      <c r="D24" t="s">
        <v>3</v>
      </c>
      <c r="E24" t="s">
        <v>19</v>
      </c>
      <c r="F24" t="s">
        <v>19</v>
      </c>
      <c r="G24" t="s">
        <v>19</v>
      </c>
      <c r="H24" t="s">
        <v>3</v>
      </c>
      <c r="I24" t="s">
        <v>19</v>
      </c>
      <c r="J24" t="s">
        <v>19</v>
      </c>
      <c r="K24" t="s">
        <v>3</v>
      </c>
      <c r="L24" t="s">
        <v>3</v>
      </c>
      <c r="M24" t="s">
        <v>3</v>
      </c>
      <c r="N24" t="s">
        <v>3</v>
      </c>
      <c r="O24" t="s">
        <v>19</v>
      </c>
      <c r="P24" t="s">
        <v>3</v>
      </c>
      <c r="Q24" t="s">
        <v>3</v>
      </c>
      <c r="R24" t="s">
        <v>3</v>
      </c>
      <c r="S24" t="s">
        <v>455</v>
      </c>
      <c r="T24" t="s">
        <v>456</v>
      </c>
      <c r="U24" t="s">
        <v>457</v>
      </c>
    </row>
    <row r="25" spans="1:21" x14ac:dyDescent="0.2">
      <c r="A25">
        <v>68</v>
      </c>
      <c r="B25">
        <v>1</v>
      </c>
      <c r="C25" t="s">
        <v>3</v>
      </c>
      <c r="D25" t="s">
        <v>3</v>
      </c>
      <c r="E25" t="s">
        <v>19</v>
      </c>
      <c r="F25" t="s">
        <v>19</v>
      </c>
      <c r="G25" t="s">
        <v>19</v>
      </c>
      <c r="H25" t="s">
        <v>3</v>
      </c>
      <c r="I25" t="s">
        <v>19</v>
      </c>
      <c r="J25" t="s">
        <v>19</v>
      </c>
      <c r="K25" t="s">
        <v>3</v>
      </c>
      <c r="L25" t="s">
        <v>3</v>
      </c>
      <c r="M25" t="s">
        <v>3</v>
      </c>
      <c r="N25" t="s">
        <v>3</v>
      </c>
      <c r="O25" t="s">
        <v>19</v>
      </c>
      <c r="P25" t="s">
        <v>3</v>
      </c>
      <c r="Q25" t="s">
        <v>3</v>
      </c>
      <c r="R25" t="s">
        <v>3</v>
      </c>
      <c r="S25" t="s">
        <v>455</v>
      </c>
      <c r="T25" t="s">
        <v>456</v>
      </c>
      <c r="U25" t="s">
        <v>457</v>
      </c>
    </row>
    <row r="26" spans="1:21" x14ac:dyDescent="0.2">
      <c r="A26">
        <v>70</v>
      </c>
      <c r="B26">
        <v>1</v>
      </c>
      <c r="C26" t="s">
        <v>3</v>
      </c>
      <c r="D26" t="s">
        <v>3</v>
      </c>
      <c r="E26" t="s">
        <v>19</v>
      </c>
      <c r="F26" t="s">
        <v>19</v>
      </c>
      <c r="G26" t="s">
        <v>19</v>
      </c>
      <c r="H26" t="s">
        <v>3</v>
      </c>
      <c r="I26" t="s">
        <v>19</v>
      </c>
      <c r="J26" t="s">
        <v>19</v>
      </c>
      <c r="K26" t="s">
        <v>3</v>
      </c>
      <c r="L26" t="s">
        <v>3</v>
      </c>
      <c r="M26" t="s">
        <v>3</v>
      </c>
      <c r="N26" t="s">
        <v>3</v>
      </c>
      <c r="O26" t="s">
        <v>19</v>
      </c>
      <c r="P26" t="s">
        <v>3</v>
      </c>
      <c r="Q26" t="s">
        <v>3</v>
      </c>
      <c r="R26" t="s">
        <v>3</v>
      </c>
      <c r="S26" t="s">
        <v>455</v>
      </c>
      <c r="T26" t="s">
        <v>456</v>
      </c>
      <c r="U26" t="s">
        <v>457</v>
      </c>
    </row>
    <row r="27" spans="1:21" x14ac:dyDescent="0.2">
      <c r="A27">
        <v>72</v>
      </c>
      <c r="B27">
        <v>1</v>
      </c>
      <c r="C27" t="s">
        <v>3</v>
      </c>
      <c r="D27" t="s">
        <v>3</v>
      </c>
      <c r="E27" t="s">
        <v>19</v>
      </c>
      <c r="F27" t="s">
        <v>19</v>
      </c>
      <c r="G27" t="s">
        <v>19</v>
      </c>
      <c r="H27" t="s">
        <v>3</v>
      </c>
      <c r="I27" t="s">
        <v>19</v>
      </c>
      <c r="J27" t="s">
        <v>19</v>
      </c>
      <c r="K27" t="s">
        <v>3</v>
      </c>
      <c r="L27" t="s">
        <v>3</v>
      </c>
      <c r="M27" t="s">
        <v>3</v>
      </c>
      <c r="N27" t="s">
        <v>3</v>
      </c>
      <c r="O27" t="s">
        <v>19</v>
      </c>
      <c r="P27" t="s">
        <v>3</v>
      </c>
      <c r="Q27" t="s">
        <v>3</v>
      </c>
      <c r="R27" t="s">
        <v>3</v>
      </c>
      <c r="S27" t="s">
        <v>455</v>
      </c>
      <c r="T27" t="s">
        <v>456</v>
      </c>
      <c r="U27" t="s">
        <v>457</v>
      </c>
    </row>
    <row r="28" spans="1:21" x14ac:dyDescent="0.2">
      <c r="A28">
        <v>73</v>
      </c>
      <c r="B28">
        <v>1</v>
      </c>
      <c r="C28" t="s">
        <v>3</v>
      </c>
      <c r="D28" t="s">
        <v>3</v>
      </c>
      <c r="E28" t="s">
        <v>19</v>
      </c>
      <c r="F28" t="s">
        <v>19</v>
      </c>
      <c r="G28" t="s">
        <v>19</v>
      </c>
      <c r="H28" t="s">
        <v>3</v>
      </c>
      <c r="I28" t="s">
        <v>19</v>
      </c>
      <c r="J28" t="s">
        <v>19</v>
      </c>
      <c r="K28" t="s">
        <v>3</v>
      </c>
      <c r="L28" t="s">
        <v>3</v>
      </c>
      <c r="M28" t="s">
        <v>3</v>
      </c>
      <c r="N28" t="s">
        <v>3</v>
      </c>
      <c r="O28" t="s">
        <v>19</v>
      </c>
      <c r="P28" t="s">
        <v>3</v>
      </c>
      <c r="Q28" t="s">
        <v>3</v>
      </c>
      <c r="R28" t="s">
        <v>3</v>
      </c>
      <c r="S28" t="s">
        <v>455</v>
      </c>
      <c r="T28" t="s">
        <v>456</v>
      </c>
      <c r="U28" t="s">
        <v>457</v>
      </c>
    </row>
    <row r="29" spans="1:21" x14ac:dyDescent="0.2">
      <c r="A29">
        <v>74</v>
      </c>
      <c r="B29">
        <v>1</v>
      </c>
      <c r="C29" t="s">
        <v>3</v>
      </c>
      <c r="D29" t="s">
        <v>3</v>
      </c>
      <c r="E29" t="s">
        <v>19</v>
      </c>
      <c r="F29" t="s">
        <v>19</v>
      </c>
      <c r="G29" t="s">
        <v>19</v>
      </c>
      <c r="H29" t="s">
        <v>3</v>
      </c>
      <c r="I29" t="s">
        <v>19</v>
      </c>
      <c r="J29" t="s">
        <v>19</v>
      </c>
      <c r="K29" t="s">
        <v>3</v>
      </c>
      <c r="L29" t="s">
        <v>3</v>
      </c>
      <c r="M29" t="s">
        <v>3</v>
      </c>
      <c r="N29" t="s">
        <v>3</v>
      </c>
      <c r="O29" t="s">
        <v>19</v>
      </c>
      <c r="P29" t="s">
        <v>3</v>
      </c>
      <c r="Q29" t="s">
        <v>3</v>
      </c>
      <c r="R29" t="s">
        <v>3</v>
      </c>
      <c r="S29" t="s">
        <v>455</v>
      </c>
      <c r="T29" t="s">
        <v>456</v>
      </c>
      <c r="U29" t="s">
        <v>457</v>
      </c>
    </row>
    <row r="30" spans="1:21" x14ac:dyDescent="0.2">
      <c r="A30">
        <v>76</v>
      </c>
      <c r="B30">
        <v>1</v>
      </c>
      <c r="C30" t="s">
        <v>3</v>
      </c>
      <c r="D30" t="s">
        <v>3</v>
      </c>
      <c r="E30" t="s">
        <v>19</v>
      </c>
      <c r="F30" t="s">
        <v>19</v>
      </c>
      <c r="G30" t="s">
        <v>19</v>
      </c>
      <c r="H30" t="s">
        <v>3</v>
      </c>
      <c r="I30" t="s">
        <v>19</v>
      </c>
      <c r="J30" t="s">
        <v>19</v>
      </c>
      <c r="K30" t="s">
        <v>3</v>
      </c>
      <c r="L30" t="s">
        <v>3</v>
      </c>
      <c r="M30" t="s">
        <v>3</v>
      </c>
      <c r="N30" t="s">
        <v>3</v>
      </c>
      <c r="O30" t="s">
        <v>19</v>
      </c>
      <c r="P30" t="s">
        <v>3</v>
      </c>
      <c r="Q30" t="s">
        <v>3</v>
      </c>
      <c r="R30" t="s">
        <v>3</v>
      </c>
      <c r="S30" t="s">
        <v>455</v>
      </c>
      <c r="T30" t="s">
        <v>456</v>
      </c>
      <c r="U30" t="s">
        <v>457</v>
      </c>
    </row>
    <row r="31" spans="1:21" x14ac:dyDescent="0.2">
      <c r="A31">
        <v>77</v>
      </c>
      <c r="B31">
        <v>1</v>
      </c>
      <c r="C31" t="s">
        <v>3</v>
      </c>
      <c r="D31" t="s">
        <v>3</v>
      </c>
      <c r="E31" t="s">
        <v>19</v>
      </c>
      <c r="F31" t="s">
        <v>19</v>
      </c>
      <c r="G31" t="s">
        <v>19</v>
      </c>
      <c r="H31" t="s">
        <v>3</v>
      </c>
      <c r="I31" t="s">
        <v>19</v>
      </c>
      <c r="J31" t="s">
        <v>19</v>
      </c>
      <c r="K31" t="s">
        <v>3</v>
      </c>
      <c r="L31" t="s">
        <v>3</v>
      </c>
      <c r="M31" t="s">
        <v>3</v>
      </c>
      <c r="N31" t="s">
        <v>3</v>
      </c>
      <c r="O31" t="s">
        <v>19</v>
      </c>
      <c r="P31" t="s">
        <v>3</v>
      </c>
      <c r="Q31" t="s">
        <v>3</v>
      </c>
      <c r="R31" t="s">
        <v>3</v>
      </c>
      <c r="S31" t="s">
        <v>455</v>
      </c>
      <c r="T31" t="s">
        <v>456</v>
      </c>
      <c r="U31" t="s">
        <v>457</v>
      </c>
    </row>
    <row r="32" spans="1:21" x14ac:dyDescent="0.2">
      <c r="A32">
        <v>78</v>
      </c>
      <c r="B32">
        <v>1</v>
      </c>
      <c r="C32" t="s">
        <v>3</v>
      </c>
      <c r="D32" t="s">
        <v>3</v>
      </c>
      <c r="E32" t="s">
        <v>19</v>
      </c>
      <c r="F32" t="s">
        <v>19</v>
      </c>
      <c r="G32" t="s">
        <v>19</v>
      </c>
      <c r="H32" t="s">
        <v>3</v>
      </c>
      <c r="I32" t="s">
        <v>19</v>
      </c>
      <c r="J32" t="s">
        <v>19</v>
      </c>
      <c r="K32" t="s">
        <v>3</v>
      </c>
      <c r="L32" t="s">
        <v>3</v>
      </c>
      <c r="M32" t="s">
        <v>3</v>
      </c>
      <c r="N32" t="s">
        <v>3</v>
      </c>
      <c r="O32" t="s">
        <v>19</v>
      </c>
      <c r="P32" t="s">
        <v>3</v>
      </c>
      <c r="Q32" t="s">
        <v>3</v>
      </c>
      <c r="R32" t="s">
        <v>3</v>
      </c>
      <c r="S32" t="s">
        <v>455</v>
      </c>
      <c r="T32" t="s">
        <v>456</v>
      </c>
      <c r="U32" t="s">
        <v>457</v>
      </c>
    </row>
    <row r="33" spans="1:21" x14ac:dyDescent="0.2">
      <c r="A33">
        <v>79</v>
      </c>
      <c r="B33">
        <v>1</v>
      </c>
      <c r="C33" t="s">
        <v>3</v>
      </c>
      <c r="D33" t="s">
        <v>3</v>
      </c>
      <c r="E33" t="s">
        <v>19</v>
      </c>
      <c r="F33" t="s">
        <v>19</v>
      </c>
      <c r="G33" t="s">
        <v>19</v>
      </c>
      <c r="H33" t="s">
        <v>3</v>
      </c>
      <c r="I33" t="s">
        <v>19</v>
      </c>
      <c r="J33" t="s">
        <v>19</v>
      </c>
      <c r="K33" t="s">
        <v>3</v>
      </c>
      <c r="L33" t="s">
        <v>3</v>
      </c>
      <c r="M33" t="s">
        <v>3</v>
      </c>
      <c r="N33" t="s">
        <v>3</v>
      </c>
      <c r="O33" t="s">
        <v>19</v>
      </c>
      <c r="P33" t="s">
        <v>3</v>
      </c>
      <c r="Q33" t="s">
        <v>3</v>
      </c>
      <c r="R33" t="s">
        <v>3</v>
      </c>
      <c r="S33" t="s">
        <v>455</v>
      </c>
      <c r="T33" t="s">
        <v>456</v>
      </c>
      <c r="U33" t="s">
        <v>457</v>
      </c>
    </row>
    <row r="34" spans="1:21" x14ac:dyDescent="0.2">
      <c r="A34">
        <v>80</v>
      </c>
      <c r="B34">
        <v>1</v>
      </c>
      <c r="C34" t="s">
        <v>3</v>
      </c>
      <c r="D34" t="s">
        <v>3</v>
      </c>
      <c r="E34" t="s">
        <v>19</v>
      </c>
      <c r="F34" t="s">
        <v>19</v>
      </c>
      <c r="G34" t="s">
        <v>19</v>
      </c>
      <c r="H34" t="s">
        <v>3</v>
      </c>
      <c r="I34" t="s">
        <v>19</v>
      </c>
      <c r="J34" t="s">
        <v>19</v>
      </c>
      <c r="K34" t="s">
        <v>3</v>
      </c>
      <c r="L34" t="s">
        <v>3</v>
      </c>
      <c r="M34" t="s">
        <v>3</v>
      </c>
      <c r="N34" t="s">
        <v>3</v>
      </c>
      <c r="O34" t="s">
        <v>19</v>
      </c>
      <c r="P34" t="s">
        <v>3</v>
      </c>
      <c r="Q34" t="s">
        <v>3</v>
      </c>
      <c r="R34" t="s">
        <v>3</v>
      </c>
      <c r="S34" t="s">
        <v>455</v>
      </c>
      <c r="T34" t="s">
        <v>456</v>
      </c>
      <c r="U34" t="s">
        <v>457</v>
      </c>
    </row>
    <row r="35" spans="1:21" x14ac:dyDescent="0.2">
      <c r="A35">
        <v>81</v>
      </c>
      <c r="B35">
        <v>1</v>
      </c>
      <c r="C35" t="s">
        <v>3</v>
      </c>
      <c r="D35" t="s">
        <v>3</v>
      </c>
      <c r="E35" t="s">
        <v>19</v>
      </c>
      <c r="F35" t="s">
        <v>19</v>
      </c>
      <c r="G35" t="s">
        <v>19</v>
      </c>
      <c r="H35" t="s">
        <v>3</v>
      </c>
      <c r="I35" t="s">
        <v>19</v>
      </c>
      <c r="J35" t="s">
        <v>19</v>
      </c>
      <c r="K35" t="s">
        <v>3</v>
      </c>
      <c r="L35" t="s">
        <v>3</v>
      </c>
      <c r="M35" t="s">
        <v>3</v>
      </c>
      <c r="N35" t="s">
        <v>3</v>
      </c>
      <c r="O35" t="s">
        <v>19</v>
      </c>
      <c r="P35" t="s">
        <v>3</v>
      </c>
      <c r="Q35" t="s">
        <v>3</v>
      </c>
      <c r="R35" t="s">
        <v>3</v>
      </c>
      <c r="S35" t="s">
        <v>455</v>
      </c>
      <c r="T35" t="s">
        <v>456</v>
      </c>
      <c r="U35" t="s">
        <v>457</v>
      </c>
    </row>
    <row r="36" spans="1:21" x14ac:dyDescent="0.2">
      <c r="A36">
        <v>83</v>
      </c>
      <c r="B36">
        <v>1</v>
      </c>
      <c r="C36" t="s">
        <v>3</v>
      </c>
      <c r="D36" t="s">
        <v>3</v>
      </c>
      <c r="E36" t="s">
        <v>19</v>
      </c>
      <c r="F36" t="s">
        <v>19</v>
      </c>
      <c r="G36" t="s">
        <v>19</v>
      </c>
      <c r="H36" t="s">
        <v>3</v>
      </c>
      <c r="I36" t="s">
        <v>19</v>
      </c>
      <c r="J36" t="s">
        <v>19</v>
      </c>
      <c r="K36" t="s">
        <v>3</v>
      </c>
      <c r="L36" t="s">
        <v>3</v>
      </c>
      <c r="M36" t="s">
        <v>3</v>
      </c>
      <c r="N36" t="s">
        <v>3</v>
      </c>
      <c r="O36" t="s">
        <v>19</v>
      </c>
      <c r="P36" t="s">
        <v>3</v>
      </c>
      <c r="Q36" t="s">
        <v>3</v>
      </c>
      <c r="R36" t="s">
        <v>3</v>
      </c>
      <c r="S36" t="s">
        <v>455</v>
      </c>
      <c r="T36" t="s">
        <v>456</v>
      </c>
      <c r="U36" t="s">
        <v>457</v>
      </c>
    </row>
    <row r="37" spans="1:21" x14ac:dyDescent="0.2">
      <c r="A37">
        <v>85</v>
      </c>
      <c r="B37">
        <v>1</v>
      </c>
      <c r="C37" t="s">
        <v>3</v>
      </c>
      <c r="D37" t="s">
        <v>3</v>
      </c>
      <c r="E37" t="s">
        <v>19</v>
      </c>
      <c r="F37" t="s">
        <v>19</v>
      </c>
      <c r="G37" t="s">
        <v>19</v>
      </c>
      <c r="H37" t="s">
        <v>3</v>
      </c>
      <c r="I37" t="s">
        <v>19</v>
      </c>
      <c r="J37" t="s">
        <v>19</v>
      </c>
      <c r="K37" t="s">
        <v>3</v>
      </c>
      <c r="L37" t="s">
        <v>3</v>
      </c>
      <c r="M37" t="s">
        <v>3</v>
      </c>
      <c r="N37" t="s">
        <v>3</v>
      </c>
      <c r="O37" t="s">
        <v>19</v>
      </c>
      <c r="P37" t="s">
        <v>3</v>
      </c>
      <c r="Q37" t="s">
        <v>3</v>
      </c>
      <c r="R37" t="s">
        <v>3</v>
      </c>
      <c r="S37" t="s">
        <v>455</v>
      </c>
      <c r="T37" t="s">
        <v>456</v>
      </c>
      <c r="U37" t="s">
        <v>457</v>
      </c>
    </row>
    <row r="38" spans="1:21" x14ac:dyDescent="0.2">
      <c r="A38">
        <v>86</v>
      </c>
      <c r="B38">
        <v>1</v>
      </c>
      <c r="C38" t="s">
        <v>3</v>
      </c>
      <c r="D38" t="s">
        <v>150</v>
      </c>
      <c r="E38" t="s">
        <v>151</v>
      </c>
      <c r="F38" t="s">
        <v>151</v>
      </c>
      <c r="G38" t="s">
        <v>151</v>
      </c>
      <c r="H38" t="s">
        <v>3</v>
      </c>
      <c r="I38" t="s">
        <v>151</v>
      </c>
      <c r="J38" t="s">
        <v>151</v>
      </c>
      <c r="K38" t="s">
        <v>3</v>
      </c>
      <c r="L38" t="s">
        <v>3</v>
      </c>
      <c r="M38" t="s">
        <v>3</v>
      </c>
      <c r="N38" t="s">
        <v>150</v>
      </c>
      <c r="O38" t="s">
        <v>151</v>
      </c>
      <c r="P38" t="s">
        <v>3</v>
      </c>
      <c r="Q38" t="s">
        <v>3</v>
      </c>
      <c r="R38" t="s">
        <v>3</v>
      </c>
      <c r="S38" t="s">
        <v>458</v>
      </c>
      <c r="T38" t="s">
        <v>460</v>
      </c>
      <c r="U38" t="s">
        <v>459</v>
      </c>
    </row>
    <row r="39" spans="1:21" x14ac:dyDescent="0.2">
      <c r="A39">
        <v>87</v>
      </c>
      <c r="B39">
        <v>1</v>
      </c>
      <c r="C39" t="s">
        <v>3</v>
      </c>
      <c r="D39" t="s">
        <v>3</v>
      </c>
      <c r="E39" t="s">
        <v>19</v>
      </c>
      <c r="F39" t="s">
        <v>19</v>
      </c>
      <c r="G39" t="s">
        <v>19</v>
      </c>
      <c r="H39" t="s">
        <v>3</v>
      </c>
      <c r="I39" t="s">
        <v>19</v>
      </c>
      <c r="J39" t="s">
        <v>19</v>
      </c>
      <c r="K39" t="s">
        <v>3</v>
      </c>
      <c r="L39" t="s">
        <v>3</v>
      </c>
      <c r="M39" t="s">
        <v>3</v>
      </c>
      <c r="N39" t="s">
        <v>3</v>
      </c>
      <c r="O39" t="s">
        <v>19</v>
      </c>
      <c r="P39" t="s">
        <v>3</v>
      </c>
      <c r="Q39" t="s">
        <v>3</v>
      </c>
      <c r="R39" t="s">
        <v>3</v>
      </c>
      <c r="S39" t="s">
        <v>455</v>
      </c>
      <c r="T39" t="s">
        <v>456</v>
      </c>
      <c r="U39" t="s">
        <v>457</v>
      </c>
    </row>
    <row r="40" spans="1:21" x14ac:dyDescent="0.2">
      <c r="A40">
        <v>90</v>
      </c>
      <c r="B40">
        <v>1</v>
      </c>
      <c r="C40" t="s">
        <v>3</v>
      </c>
      <c r="D40" t="s">
        <v>3</v>
      </c>
      <c r="E40" t="s">
        <v>19</v>
      </c>
      <c r="F40" t="s">
        <v>19</v>
      </c>
      <c r="G40" t="s">
        <v>19</v>
      </c>
      <c r="H40" t="s">
        <v>3</v>
      </c>
      <c r="I40" t="s">
        <v>19</v>
      </c>
      <c r="J40" t="s">
        <v>19</v>
      </c>
      <c r="K40" t="s">
        <v>3</v>
      </c>
      <c r="L40" t="s">
        <v>3</v>
      </c>
      <c r="M40" t="s">
        <v>3</v>
      </c>
      <c r="N40" t="s">
        <v>3</v>
      </c>
      <c r="O40" t="s">
        <v>19</v>
      </c>
      <c r="P40" t="s">
        <v>3</v>
      </c>
      <c r="Q40" t="s">
        <v>3</v>
      </c>
      <c r="R40" t="s">
        <v>3</v>
      </c>
      <c r="S40" t="s">
        <v>455</v>
      </c>
      <c r="T40" t="s">
        <v>456</v>
      </c>
      <c r="U40" t="s">
        <v>457</v>
      </c>
    </row>
    <row r="41" spans="1:21" x14ac:dyDescent="0.2">
      <c r="A41">
        <v>92</v>
      </c>
      <c r="B41">
        <v>1</v>
      </c>
      <c r="C41" t="s">
        <v>3</v>
      </c>
      <c r="D41" t="s">
        <v>3</v>
      </c>
      <c r="E41" t="s">
        <v>19</v>
      </c>
      <c r="F41" t="s">
        <v>19</v>
      </c>
      <c r="G41" t="s">
        <v>19</v>
      </c>
      <c r="H41" t="s">
        <v>3</v>
      </c>
      <c r="I41" t="s">
        <v>19</v>
      </c>
      <c r="J41" t="s">
        <v>19</v>
      </c>
      <c r="K41" t="s">
        <v>3</v>
      </c>
      <c r="L41" t="s">
        <v>3</v>
      </c>
      <c r="M41" t="s">
        <v>3</v>
      </c>
      <c r="N41" t="s">
        <v>3</v>
      </c>
      <c r="O41" t="s">
        <v>19</v>
      </c>
      <c r="P41" t="s">
        <v>3</v>
      </c>
      <c r="Q41" t="s">
        <v>3</v>
      </c>
      <c r="R41" t="s">
        <v>3</v>
      </c>
      <c r="S41" t="s">
        <v>455</v>
      </c>
      <c r="T41" t="s">
        <v>456</v>
      </c>
      <c r="U41" t="s">
        <v>457</v>
      </c>
    </row>
    <row r="42" spans="1:21" x14ac:dyDescent="0.2">
      <c r="A42">
        <v>99</v>
      </c>
      <c r="B42">
        <v>1</v>
      </c>
      <c r="C42" t="s">
        <v>3</v>
      </c>
      <c r="D42" t="s">
        <v>3</v>
      </c>
      <c r="E42" t="s">
        <v>19</v>
      </c>
      <c r="F42" t="s">
        <v>19</v>
      </c>
      <c r="G42" t="s">
        <v>19</v>
      </c>
      <c r="H42" t="s">
        <v>3</v>
      </c>
      <c r="I42" t="s">
        <v>19</v>
      </c>
      <c r="J42" t="s">
        <v>19</v>
      </c>
      <c r="K42" t="s">
        <v>3</v>
      </c>
      <c r="L42" t="s">
        <v>3</v>
      </c>
      <c r="M42" t="s">
        <v>3</v>
      </c>
      <c r="N42" t="s">
        <v>3</v>
      </c>
      <c r="O42" t="s">
        <v>19</v>
      </c>
      <c r="P42" t="s">
        <v>3</v>
      </c>
      <c r="Q42" t="s">
        <v>3</v>
      </c>
      <c r="R42" t="s">
        <v>3</v>
      </c>
      <c r="S42" t="s">
        <v>455</v>
      </c>
      <c r="T42" t="s">
        <v>456</v>
      </c>
      <c r="U42" t="s">
        <v>457</v>
      </c>
    </row>
    <row r="43" spans="1:21" x14ac:dyDescent="0.2">
      <c r="A43">
        <v>101</v>
      </c>
      <c r="B43">
        <v>1</v>
      </c>
      <c r="C43" t="s">
        <v>3</v>
      </c>
      <c r="D43" t="s">
        <v>3</v>
      </c>
      <c r="E43" t="s">
        <v>19</v>
      </c>
      <c r="F43" t="s">
        <v>19</v>
      </c>
      <c r="G43" t="s">
        <v>19</v>
      </c>
      <c r="H43" t="s">
        <v>3</v>
      </c>
      <c r="I43" t="s">
        <v>19</v>
      </c>
      <c r="J43" t="s">
        <v>19</v>
      </c>
      <c r="K43" t="s">
        <v>3</v>
      </c>
      <c r="L43" t="s">
        <v>3</v>
      </c>
      <c r="M43" t="s">
        <v>3</v>
      </c>
      <c r="N43" t="s">
        <v>3</v>
      </c>
      <c r="O43" t="s">
        <v>19</v>
      </c>
      <c r="P43" t="s">
        <v>3</v>
      </c>
      <c r="Q43" t="s">
        <v>3</v>
      </c>
      <c r="R43" t="s">
        <v>3</v>
      </c>
      <c r="S43" t="s">
        <v>455</v>
      </c>
      <c r="T43" t="s">
        <v>456</v>
      </c>
      <c r="U43" t="s">
        <v>457</v>
      </c>
    </row>
    <row r="44" spans="1:21" x14ac:dyDescent="0.2">
      <c r="A44">
        <v>103</v>
      </c>
      <c r="B44">
        <v>1</v>
      </c>
      <c r="C44" t="s">
        <v>3</v>
      </c>
      <c r="D44" t="s">
        <v>3</v>
      </c>
      <c r="E44" t="s">
        <v>19</v>
      </c>
      <c r="F44" t="s">
        <v>19</v>
      </c>
      <c r="G44" t="s">
        <v>19</v>
      </c>
      <c r="H44" t="s">
        <v>3</v>
      </c>
      <c r="I44" t="s">
        <v>19</v>
      </c>
      <c r="J44" t="s">
        <v>19</v>
      </c>
      <c r="K44" t="s">
        <v>3</v>
      </c>
      <c r="L44" t="s">
        <v>3</v>
      </c>
      <c r="M44" t="s">
        <v>3</v>
      </c>
      <c r="N44" t="s">
        <v>3</v>
      </c>
      <c r="O44" t="s">
        <v>19</v>
      </c>
      <c r="P44" t="s">
        <v>3</v>
      </c>
      <c r="Q44" t="s">
        <v>3</v>
      </c>
      <c r="R44" t="s">
        <v>3</v>
      </c>
      <c r="S44" t="s">
        <v>455</v>
      </c>
      <c r="T44" t="s">
        <v>456</v>
      </c>
      <c r="U44" t="s">
        <v>457</v>
      </c>
    </row>
    <row r="45" spans="1:21" x14ac:dyDescent="0.2">
      <c r="A45">
        <v>104</v>
      </c>
      <c r="B45">
        <v>1</v>
      </c>
      <c r="C45" t="s">
        <v>3</v>
      </c>
      <c r="D45" t="s">
        <v>3</v>
      </c>
      <c r="E45" t="s">
        <v>19</v>
      </c>
      <c r="F45" t="s">
        <v>19</v>
      </c>
      <c r="G45" t="s">
        <v>19</v>
      </c>
      <c r="H45" t="s">
        <v>3</v>
      </c>
      <c r="I45" t="s">
        <v>19</v>
      </c>
      <c r="J45" t="s">
        <v>19</v>
      </c>
      <c r="K45" t="s">
        <v>3</v>
      </c>
      <c r="L45" t="s">
        <v>3</v>
      </c>
      <c r="M45" t="s">
        <v>3</v>
      </c>
      <c r="N45" t="s">
        <v>3</v>
      </c>
      <c r="O45" t="s">
        <v>19</v>
      </c>
      <c r="P45" t="s">
        <v>3</v>
      </c>
      <c r="Q45" t="s">
        <v>3</v>
      </c>
      <c r="R45" t="s">
        <v>3</v>
      </c>
      <c r="S45" t="s">
        <v>455</v>
      </c>
      <c r="T45" t="s">
        <v>456</v>
      </c>
      <c r="U45" t="s">
        <v>457</v>
      </c>
    </row>
    <row r="46" spans="1:21" x14ac:dyDescent="0.2">
      <c r="A46">
        <v>105</v>
      </c>
      <c r="B46">
        <v>1</v>
      </c>
      <c r="C46" t="s">
        <v>3</v>
      </c>
      <c r="D46" t="s">
        <v>150</v>
      </c>
      <c r="E46" t="s">
        <v>151</v>
      </c>
      <c r="F46" t="s">
        <v>151</v>
      </c>
      <c r="G46" t="s">
        <v>151</v>
      </c>
      <c r="H46" t="s">
        <v>3</v>
      </c>
      <c r="I46" t="s">
        <v>151</v>
      </c>
      <c r="J46" t="s">
        <v>151</v>
      </c>
      <c r="K46" t="s">
        <v>3</v>
      </c>
      <c r="L46" t="s">
        <v>3</v>
      </c>
      <c r="M46" t="s">
        <v>3</v>
      </c>
      <c r="N46" t="s">
        <v>150</v>
      </c>
      <c r="O46" t="s">
        <v>151</v>
      </c>
      <c r="P46" t="s">
        <v>3</v>
      </c>
      <c r="Q46" t="s">
        <v>3</v>
      </c>
      <c r="R46" t="s">
        <v>3</v>
      </c>
      <c r="S46" t="s">
        <v>458</v>
      </c>
      <c r="T46" t="s">
        <v>460</v>
      </c>
      <c r="U46" t="s">
        <v>459</v>
      </c>
    </row>
    <row r="47" spans="1:21" x14ac:dyDescent="0.2">
      <c r="A47">
        <v>109</v>
      </c>
      <c r="B47">
        <v>1</v>
      </c>
      <c r="C47" t="s">
        <v>3</v>
      </c>
      <c r="D47" t="s">
        <v>3</v>
      </c>
      <c r="E47" t="s">
        <v>19</v>
      </c>
      <c r="F47" t="s">
        <v>19</v>
      </c>
      <c r="G47" t="s">
        <v>19</v>
      </c>
      <c r="H47" t="s">
        <v>3</v>
      </c>
      <c r="I47" t="s">
        <v>19</v>
      </c>
      <c r="J47" t="s">
        <v>19</v>
      </c>
      <c r="K47" t="s">
        <v>3</v>
      </c>
      <c r="L47" t="s">
        <v>3</v>
      </c>
      <c r="M47" t="s">
        <v>3</v>
      </c>
      <c r="N47" t="s">
        <v>3</v>
      </c>
      <c r="O47" t="s">
        <v>19</v>
      </c>
      <c r="P47" t="s">
        <v>3</v>
      </c>
      <c r="Q47" t="s">
        <v>3</v>
      </c>
      <c r="R47" t="s">
        <v>3</v>
      </c>
      <c r="S47" t="s">
        <v>455</v>
      </c>
      <c r="T47" t="s">
        <v>456</v>
      </c>
      <c r="U47" t="s">
        <v>457</v>
      </c>
    </row>
    <row r="48" spans="1:21" x14ac:dyDescent="0.2">
      <c r="A48">
        <v>111</v>
      </c>
      <c r="B48">
        <v>1</v>
      </c>
      <c r="C48" t="s">
        <v>3</v>
      </c>
      <c r="D48" t="s">
        <v>3</v>
      </c>
      <c r="E48" t="s">
        <v>19</v>
      </c>
      <c r="F48" t="s">
        <v>19</v>
      </c>
      <c r="G48" t="s">
        <v>19</v>
      </c>
      <c r="H48" t="s">
        <v>3</v>
      </c>
      <c r="I48" t="s">
        <v>19</v>
      </c>
      <c r="J48" t="s">
        <v>19</v>
      </c>
      <c r="K48" t="s">
        <v>3</v>
      </c>
      <c r="L48" t="s">
        <v>3</v>
      </c>
      <c r="M48" t="s">
        <v>3</v>
      </c>
      <c r="N48" t="s">
        <v>3</v>
      </c>
      <c r="O48" t="s">
        <v>19</v>
      </c>
      <c r="P48" t="s">
        <v>3</v>
      </c>
      <c r="Q48" t="s">
        <v>3</v>
      </c>
      <c r="R48" t="s">
        <v>3</v>
      </c>
      <c r="S48" t="s">
        <v>455</v>
      </c>
      <c r="T48" t="s">
        <v>456</v>
      </c>
      <c r="U48" t="s">
        <v>457</v>
      </c>
    </row>
    <row r="49" spans="1:21" x14ac:dyDescent="0.2">
      <c r="A49">
        <v>112</v>
      </c>
      <c r="B49">
        <v>1</v>
      </c>
      <c r="C49" t="s">
        <v>3</v>
      </c>
      <c r="D49" t="s">
        <v>3</v>
      </c>
      <c r="E49" t="s">
        <v>19</v>
      </c>
      <c r="F49" t="s">
        <v>19</v>
      </c>
      <c r="G49" t="s">
        <v>19</v>
      </c>
      <c r="H49" t="s">
        <v>3</v>
      </c>
      <c r="I49" t="s">
        <v>19</v>
      </c>
      <c r="J49" t="s">
        <v>19</v>
      </c>
      <c r="K49" t="s">
        <v>3</v>
      </c>
      <c r="L49" t="s">
        <v>3</v>
      </c>
      <c r="M49" t="s">
        <v>3</v>
      </c>
      <c r="N49" t="s">
        <v>3</v>
      </c>
      <c r="O49" t="s">
        <v>19</v>
      </c>
      <c r="P49" t="s">
        <v>3</v>
      </c>
      <c r="Q49" t="s">
        <v>3</v>
      </c>
      <c r="R49" t="s">
        <v>3</v>
      </c>
      <c r="S49" t="s">
        <v>455</v>
      </c>
      <c r="T49" t="s">
        <v>456</v>
      </c>
      <c r="U49" t="s">
        <v>457</v>
      </c>
    </row>
    <row r="50" spans="1:21" x14ac:dyDescent="0.2">
      <c r="A50">
        <v>113</v>
      </c>
      <c r="B50">
        <v>1</v>
      </c>
      <c r="C50" t="s">
        <v>3</v>
      </c>
      <c r="D50" t="s">
        <v>3</v>
      </c>
      <c r="E50" t="s">
        <v>19</v>
      </c>
      <c r="F50" t="s">
        <v>19</v>
      </c>
      <c r="G50" t="s">
        <v>19</v>
      </c>
      <c r="H50" t="s">
        <v>3</v>
      </c>
      <c r="I50" t="s">
        <v>19</v>
      </c>
      <c r="J50" t="s">
        <v>19</v>
      </c>
      <c r="K50" t="s">
        <v>3</v>
      </c>
      <c r="L50" t="s">
        <v>3</v>
      </c>
      <c r="M50" t="s">
        <v>3</v>
      </c>
      <c r="N50" t="s">
        <v>3</v>
      </c>
      <c r="O50" t="s">
        <v>19</v>
      </c>
      <c r="P50" t="s">
        <v>3</v>
      </c>
      <c r="Q50" t="s">
        <v>3</v>
      </c>
      <c r="R50" t="s">
        <v>3</v>
      </c>
      <c r="S50" t="s">
        <v>455</v>
      </c>
      <c r="T50" t="s">
        <v>456</v>
      </c>
      <c r="U50" t="s">
        <v>457</v>
      </c>
    </row>
    <row r="51" spans="1:21" x14ac:dyDescent="0.2">
      <c r="A51">
        <v>114</v>
      </c>
      <c r="B51">
        <v>1</v>
      </c>
      <c r="C51" t="s">
        <v>3</v>
      </c>
      <c r="D51" t="s">
        <v>3</v>
      </c>
      <c r="E51" t="s">
        <v>19</v>
      </c>
      <c r="F51" t="s">
        <v>19</v>
      </c>
      <c r="G51" t="s">
        <v>19</v>
      </c>
      <c r="H51" t="s">
        <v>3</v>
      </c>
      <c r="I51" t="s">
        <v>19</v>
      </c>
      <c r="J51" t="s">
        <v>19</v>
      </c>
      <c r="K51" t="s">
        <v>3</v>
      </c>
      <c r="L51" t="s">
        <v>3</v>
      </c>
      <c r="M51" t="s">
        <v>3</v>
      </c>
      <c r="N51" t="s">
        <v>3</v>
      </c>
      <c r="O51" t="s">
        <v>19</v>
      </c>
      <c r="P51" t="s">
        <v>3</v>
      </c>
      <c r="Q51" t="s">
        <v>3</v>
      </c>
      <c r="R51" t="s">
        <v>3</v>
      </c>
      <c r="S51" t="s">
        <v>455</v>
      </c>
      <c r="T51" t="s">
        <v>456</v>
      </c>
      <c r="U51" t="s">
        <v>457</v>
      </c>
    </row>
    <row r="52" spans="1:21" x14ac:dyDescent="0.2">
      <c r="A52">
        <v>115</v>
      </c>
      <c r="B52">
        <v>1</v>
      </c>
      <c r="C52" t="s">
        <v>3</v>
      </c>
      <c r="D52" t="s">
        <v>3</v>
      </c>
      <c r="E52" t="s">
        <v>19</v>
      </c>
      <c r="F52" t="s">
        <v>19</v>
      </c>
      <c r="G52" t="s">
        <v>19</v>
      </c>
      <c r="H52" t="s">
        <v>3</v>
      </c>
      <c r="I52" t="s">
        <v>19</v>
      </c>
      <c r="J52" t="s">
        <v>19</v>
      </c>
      <c r="K52" t="s">
        <v>3</v>
      </c>
      <c r="L52" t="s">
        <v>3</v>
      </c>
      <c r="M52" t="s">
        <v>3</v>
      </c>
      <c r="N52" t="s">
        <v>3</v>
      </c>
      <c r="O52" t="s">
        <v>19</v>
      </c>
      <c r="P52" t="s">
        <v>3</v>
      </c>
      <c r="Q52" t="s">
        <v>3</v>
      </c>
      <c r="R52" t="s">
        <v>3</v>
      </c>
      <c r="S52" t="s">
        <v>455</v>
      </c>
      <c r="T52" t="s">
        <v>456</v>
      </c>
      <c r="U52" t="s">
        <v>457</v>
      </c>
    </row>
    <row r="53" spans="1:21" x14ac:dyDescent="0.2">
      <c r="A53">
        <v>116</v>
      </c>
      <c r="B53">
        <v>1</v>
      </c>
      <c r="C53" t="s">
        <v>3</v>
      </c>
      <c r="D53" t="s">
        <v>3</v>
      </c>
      <c r="E53" t="s">
        <v>19</v>
      </c>
      <c r="F53" t="s">
        <v>19</v>
      </c>
      <c r="G53" t="s">
        <v>19</v>
      </c>
      <c r="H53" t="s">
        <v>3</v>
      </c>
      <c r="I53" t="s">
        <v>19</v>
      </c>
      <c r="J53" t="s">
        <v>19</v>
      </c>
      <c r="K53" t="s">
        <v>3</v>
      </c>
      <c r="L53" t="s">
        <v>3</v>
      </c>
      <c r="M53" t="s">
        <v>3</v>
      </c>
      <c r="N53" t="s">
        <v>3</v>
      </c>
      <c r="O53" t="s">
        <v>19</v>
      </c>
      <c r="P53" t="s">
        <v>3</v>
      </c>
      <c r="Q53" t="s">
        <v>3</v>
      </c>
      <c r="R53" t="s">
        <v>3</v>
      </c>
      <c r="S53" t="s">
        <v>455</v>
      </c>
      <c r="T53" t="s">
        <v>456</v>
      </c>
      <c r="U53" t="s">
        <v>457</v>
      </c>
    </row>
    <row r="54" spans="1:21" x14ac:dyDescent="0.2">
      <c r="A54">
        <v>117</v>
      </c>
      <c r="B54">
        <v>1</v>
      </c>
      <c r="C54" t="s">
        <v>3</v>
      </c>
      <c r="D54" t="s">
        <v>3</v>
      </c>
      <c r="E54" t="s">
        <v>19</v>
      </c>
      <c r="F54" t="s">
        <v>19</v>
      </c>
      <c r="G54" t="s">
        <v>19</v>
      </c>
      <c r="H54" t="s">
        <v>3</v>
      </c>
      <c r="I54" t="s">
        <v>19</v>
      </c>
      <c r="J54" t="s">
        <v>19</v>
      </c>
      <c r="K54" t="s">
        <v>3</v>
      </c>
      <c r="L54" t="s">
        <v>3</v>
      </c>
      <c r="M54" t="s">
        <v>3</v>
      </c>
      <c r="N54" t="s">
        <v>3</v>
      </c>
      <c r="O54" t="s">
        <v>19</v>
      </c>
      <c r="P54" t="s">
        <v>3</v>
      </c>
      <c r="Q54" t="s">
        <v>3</v>
      </c>
      <c r="R54" t="s">
        <v>3</v>
      </c>
      <c r="S54" t="s">
        <v>455</v>
      </c>
      <c r="T54" t="s">
        <v>456</v>
      </c>
      <c r="U54" t="s">
        <v>457</v>
      </c>
    </row>
    <row r="55" spans="1:21" x14ac:dyDescent="0.2">
      <c r="A55">
        <v>118</v>
      </c>
      <c r="B55">
        <v>1</v>
      </c>
      <c r="C55" t="s">
        <v>3</v>
      </c>
      <c r="D55" t="s">
        <v>3</v>
      </c>
      <c r="E55" t="s">
        <v>19</v>
      </c>
      <c r="F55" t="s">
        <v>19</v>
      </c>
      <c r="G55" t="s">
        <v>19</v>
      </c>
      <c r="H55" t="s">
        <v>3</v>
      </c>
      <c r="I55" t="s">
        <v>19</v>
      </c>
      <c r="J55" t="s">
        <v>19</v>
      </c>
      <c r="K55" t="s">
        <v>3</v>
      </c>
      <c r="L55" t="s">
        <v>3</v>
      </c>
      <c r="M55" t="s">
        <v>3</v>
      </c>
      <c r="N55" t="s">
        <v>3</v>
      </c>
      <c r="O55" t="s">
        <v>19</v>
      </c>
      <c r="P55" t="s">
        <v>3</v>
      </c>
      <c r="Q55" t="s">
        <v>3</v>
      </c>
      <c r="R55" t="s">
        <v>3</v>
      </c>
      <c r="S55" t="s">
        <v>455</v>
      </c>
      <c r="T55" t="s">
        <v>456</v>
      </c>
      <c r="U55" t="s">
        <v>457</v>
      </c>
    </row>
    <row r="56" spans="1:21" x14ac:dyDescent="0.2">
      <c r="A56">
        <v>120</v>
      </c>
      <c r="B56">
        <v>1</v>
      </c>
      <c r="C56" t="s">
        <v>3</v>
      </c>
      <c r="D56" t="s">
        <v>3</v>
      </c>
      <c r="E56" t="s">
        <v>19</v>
      </c>
      <c r="F56" t="s">
        <v>19</v>
      </c>
      <c r="G56" t="s">
        <v>19</v>
      </c>
      <c r="H56" t="s">
        <v>3</v>
      </c>
      <c r="I56" t="s">
        <v>19</v>
      </c>
      <c r="J56" t="s">
        <v>19</v>
      </c>
      <c r="K56" t="s">
        <v>3</v>
      </c>
      <c r="L56" t="s">
        <v>3</v>
      </c>
      <c r="M56" t="s">
        <v>3</v>
      </c>
      <c r="N56" t="s">
        <v>3</v>
      </c>
      <c r="O56" t="s">
        <v>19</v>
      </c>
      <c r="P56" t="s">
        <v>3</v>
      </c>
      <c r="Q56" t="s">
        <v>3</v>
      </c>
      <c r="R56" t="s">
        <v>3</v>
      </c>
      <c r="S56" t="s">
        <v>455</v>
      </c>
      <c r="T56" t="s">
        <v>456</v>
      </c>
      <c r="U56" t="s">
        <v>457</v>
      </c>
    </row>
    <row r="57" spans="1:21" x14ac:dyDescent="0.2">
      <c r="A57">
        <v>121</v>
      </c>
      <c r="B57">
        <v>1</v>
      </c>
      <c r="C57" t="s">
        <v>3</v>
      </c>
      <c r="D57" t="s">
        <v>3</v>
      </c>
      <c r="E57" t="s">
        <v>19</v>
      </c>
      <c r="F57" t="s">
        <v>19</v>
      </c>
      <c r="G57" t="s">
        <v>19</v>
      </c>
      <c r="H57" t="s">
        <v>3</v>
      </c>
      <c r="I57" t="s">
        <v>19</v>
      </c>
      <c r="J57" t="s">
        <v>19</v>
      </c>
      <c r="K57" t="s">
        <v>3</v>
      </c>
      <c r="L57" t="s">
        <v>3</v>
      </c>
      <c r="M57" t="s">
        <v>3</v>
      </c>
      <c r="N57" t="s">
        <v>3</v>
      </c>
      <c r="O57" t="s">
        <v>19</v>
      </c>
      <c r="P57" t="s">
        <v>3</v>
      </c>
      <c r="Q57" t="s">
        <v>3</v>
      </c>
      <c r="R57" t="s">
        <v>3</v>
      </c>
      <c r="S57" t="s">
        <v>455</v>
      </c>
      <c r="T57" t="s">
        <v>456</v>
      </c>
      <c r="U57" t="s">
        <v>457</v>
      </c>
    </row>
    <row r="58" spans="1:21" x14ac:dyDescent="0.2">
      <c r="A58">
        <v>122</v>
      </c>
      <c r="B58">
        <v>1</v>
      </c>
      <c r="C58" t="s">
        <v>3</v>
      </c>
      <c r="D58" t="s">
        <v>3</v>
      </c>
      <c r="E58" t="s">
        <v>19</v>
      </c>
      <c r="F58" t="s">
        <v>19</v>
      </c>
      <c r="G58" t="s">
        <v>19</v>
      </c>
      <c r="H58" t="s">
        <v>3</v>
      </c>
      <c r="I58" t="s">
        <v>19</v>
      </c>
      <c r="J58" t="s">
        <v>19</v>
      </c>
      <c r="K58" t="s">
        <v>3</v>
      </c>
      <c r="L58" t="s">
        <v>3</v>
      </c>
      <c r="M58" t="s">
        <v>3</v>
      </c>
      <c r="N58" t="s">
        <v>3</v>
      </c>
      <c r="O58" t="s">
        <v>19</v>
      </c>
      <c r="P58" t="s">
        <v>3</v>
      </c>
      <c r="Q58" t="s">
        <v>3</v>
      </c>
      <c r="R58" t="s">
        <v>3</v>
      </c>
      <c r="S58" t="s">
        <v>455</v>
      </c>
      <c r="T58" t="s">
        <v>456</v>
      </c>
      <c r="U58" t="s">
        <v>457</v>
      </c>
    </row>
    <row r="59" spans="1:21" x14ac:dyDescent="0.2">
      <c r="A59">
        <v>124</v>
      </c>
      <c r="B59">
        <v>1</v>
      </c>
      <c r="C59" t="s">
        <v>3</v>
      </c>
      <c r="D59" t="s">
        <v>3</v>
      </c>
      <c r="E59" t="s">
        <v>19</v>
      </c>
      <c r="F59" t="s">
        <v>19</v>
      </c>
      <c r="G59" t="s">
        <v>19</v>
      </c>
      <c r="H59" t="s">
        <v>3</v>
      </c>
      <c r="I59" t="s">
        <v>19</v>
      </c>
      <c r="J59" t="s">
        <v>19</v>
      </c>
      <c r="K59" t="s">
        <v>3</v>
      </c>
      <c r="L59" t="s">
        <v>3</v>
      </c>
      <c r="M59" t="s">
        <v>3</v>
      </c>
      <c r="N59" t="s">
        <v>3</v>
      </c>
      <c r="O59" t="s">
        <v>19</v>
      </c>
      <c r="P59" t="s">
        <v>3</v>
      </c>
      <c r="Q59" t="s">
        <v>3</v>
      </c>
      <c r="R59" t="s">
        <v>3</v>
      </c>
      <c r="S59" t="s">
        <v>455</v>
      </c>
      <c r="T59" t="s">
        <v>456</v>
      </c>
      <c r="U59" t="s">
        <v>457</v>
      </c>
    </row>
    <row r="60" spans="1:21" x14ac:dyDescent="0.2">
      <c r="A60">
        <v>125</v>
      </c>
      <c r="B60">
        <v>1</v>
      </c>
      <c r="C60" t="s">
        <v>3</v>
      </c>
      <c r="D60" t="s">
        <v>3</v>
      </c>
      <c r="E60" t="s">
        <v>19</v>
      </c>
      <c r="F60" t="s">
        <v>19</v>
      </c>
      <c r="G60" t="s">
        <v>19</v>
      </c>
      <c r="H60" t="s">
        <v>3</v>
      </c>
      <c r="I60" t="s">
        <v>19</v>
      </c>
      <c r="J60" t="s">
        <v>19</v>
      </c>
      <c r="K60" t="s">
        <v>3</v>
      </c>
      <c r="L60" t="s">
        <v>3</v>
      </c>
      <c r="M60" t="s">
        <v>3</v>
      </c>
      <c r="N60" t="s">
        <v>3</v>
      </c>
      <c r="O60" t="s">
        <v>19</v>
      </c>
      <c r="P60" t="s">
        <v>3</v>
      </c>
      <c r="Q60" t="s">
        <v>3</v>
      </c>
      <c r="R60" t="s">
        <v>3</v>
      </c>
      <c r="S60" t="s">
        <v>455</v>
      </c>
      <c r="T60" t="s">
        <v>456</v>
      </c>
      <c r="U60" t="s">
        <v>457</v>
      </c>
    </row>
    <row r="61" spans="1:21" x14ac:dyDescent="0.2">
      <c r="A61">
        <v>126</v>
      </c>
      <c r="B61">
        <v>1</v>
      </c>
      <c r="C61" t="s">
        <v>3</v>
      </c>
      <c r="D61" t="s">
        <v>3</v>
      </c>
      <c r="E61" t="s">
        <v>19</v>
      </c>
      <c r="F61" t="s">
        <v>19</v>
      </c>
      <c r="G61" t="s">
        <v>19</v>
      </c>
      <c r="H61" t="s">
        <v>3</v>
      </c>
      <c r="I61" t="s">
        <v>19</v>
      </c>
      <c r="J61" t="s">
        <v>19</v>
      </c>
      <c r="K61" t="s">
        <v>3</v>
      </c>
      <c r="L61" t="s">
        <v>3</v>
      </c>
      <c r="M61" t="s">
        <v>3</v>
      </c>
      <c r="N61" t="s">
        <v>3</v>
      </c>
      <c r="O61" t="s">
        <v>19</v>
      </c>
      <c r="P61" t="s">
        <v>3</v>
      </c>
      <c r="Q61" t="s">
        <v>3</v>
      </c>
      <c r="R61" t="s">
        <v>3</v>
      </c>
      <c r="S61" t="s">
        <v>455</v>
      </c>
      <c r="T61" t="s">
        <v>456</v>
      </c>
      <c r="U61" t="s">
        <v>457</v>
      </c>
    </row>
    <row r="62" spans="1:21" x14ac:dyDescent="0.2">
      <c r="A62">
        <v>127</v>
      </c>
      <c r="B62">
        <v>1</v>
      </c>
      <c r="C62" t="s">
        <v>3</v>
      </c>
      <c r="D62" t="s">
        <v>3</v>
      </c>
      <c r="E62" t="s">
        <v>19</v>
      </c>
      <c r="F62" t="s">
        <v>19</v>
      </c>
      <c r="G62" t="s">
        <v>19</v>
      </c>
      <c r="H62" t="s">
        <v>3</v>
      </c>
      <c r="I62" t="s">
        <v>19</v>
      </c>
      <c r="J62" t="s">
        <v>19</v>
      </c>
      <c r="K62" t="s">
        <v>3</v>
      </c>
      <c r="L62" t="s">
        <v>3</v>
      </c>
      <c r="M62" t="s">
        <v>3</v>
      </c>
      <c r="N62" t="s">
        <v>3</v>
      </c>
      <c r="O62" t="s">
        <v>19</v>
      </c>
      <c r="P62" t="s">
        <v>3</v>
      </c>
      <c r="Q62" t="s">
        <v>3</v>
      </c>
      <c r="R62" t="s">
        <v>3</v>
      </c>
      <c r="S62" t="s">
        <v>455</v>
      </c>
      <c r="T62" t="s">
        <v>456</v>
      </c>
      <c r="U62" t="s">
        <v>457</v>
      </c>
    </row>
    <row r="63" spans="1:21" x14ac:dyDescent="0.2">
      <c r="A63">
        <v>129</v>
      </c>
      <c r="B63">
        <v>1</v>
      </c>
      <c r="C63" t="s">
        <v>3</v>
      </c>
      <c r="D63" t="s">
        <v>3</v>
      </c>
      <c r="E63" t="s">
        <v>19</v>
      </c>
      <c r="F63" t="s">
        <v>19</v>
      </c>
      <c r="G63" t="s">
        <v>19</v>
      </c>
      <c r="H63" t="s">
        <v>3</v>
      </c>
      <c r="I63" t="s">
        <v>19</v>
      </c>
      <c r="J63" t="s">
        <v>19</v>
      </c>
      <c r="K63" t="s">
        <v>3</v>
      </c>
      <c r="L63" t="s">
        <v>3</v>
      </c>
      <c r="M63" t="s">
        <v>3</v>
      </c>
      <c r="N63" t="s">
        <v>3</v>
      </c>
      <c r="O63" t="s">
        <v>19</v>
      </c>
      <c r="P63" t="s">
        <v>3</v>
      </c>
      <c r="Q63" t="s">
        <v>3</v>
      </c>
      <c r="R63" t="s">
        <v>3</v>
      </c>
      <c r="S63" t="s">
        <v>455</v>
      </c>
      <c r="T63" t="s">
        <v>456</v>
      </c>
      <c r="U63" t="s">
        <v>457</v>
      </c>
    </row>
    <row r="64" spans="1:21" x14ac:dyDescent="0.2">
      <c r="A64">
        <v>130</v>
      </c>
      <c r="B64">
        <v>1</v>
      </c>
      <c r="C64" t="s">
        <v>3</v>
      </c>
      <c r="D64" t="s">
        <v>3</v>
      </c>
      <c r="E64" t="s">
        <v>19</v>
      </c>
      <c r="F64" t="s">
        <v>19</v>
      </c>
      <c r="G64" t="s">
        <v>19</v>
      </c>
      <c r="H64" t="s">
        <v>3</v>
      </c>
      <c r="I64" t="s">
        <v>19</v>
      </c>
      <c r="J64" t="s">
        <v>19</v>
      </c>
      <c r="K64" t="s">
        <v>3</v>
      </c>
      <c r="L64" t="s">
        <v>3</v>
      </c>
      <c r="M64" t="s">
        <v>3</v>
      </c>
      <c r="N64" t="s">
        <v>3</v>
      </c>
      <c r="O64" t="s">
        <v>19</v>
      </c>
      <c r="P64" t="s">
        <v>3</v>
      </c>
      <c r="Q64" t="s">
        <v>3</v>
      </c>
      <c r="R64" t="s">
        <v>3</v>
      </c>
      <c r="S64" t="s">
        <v>455</v>
      </c>
      <c r="T64" t="s">
        <v>456</v>
      </c>
      <c r="U64" t="s">
        <v>457</v>
      </c>
    </row>
    <row r="65" spans="1:21" x14ac:dyDescent="0.2">
      <c r="A65">
        <v>131</v>
      </c>
      <c r="B65">
        <v>1</v>
      </c>
      <c r="C65" t="s">
        <v>3</v>
      </c>
      <c r="D65" t="s">
        <v>3</v>
      </c>
      <c r="E65" t="s">
        <v>19</v>
      </c>
      <c r="F65" t="s">
        <v>19</v>
      </c>
      <c r="G65" t="s">
        <v>19</v>
      </c>
      <c r="H65" t="s">
        <v>3</v>
      </c>
      <c r="I65" t="s">
        <v>19</v>
      </c>
      <c r="J65" t="s">
        <v>19</v>
      </c>
      <c r="K65" t="s">
        <v>3</v>
      </c>
      <c r="L65" t="s">
        <v>3</v>
      </c>
      <c r="M65" t="s">
        <v>3</v>
      </c>
      <c r="N65" t="s">
        <v>3</v>
      </c>
      <c r="O65" t="s">
        <v>19</v>
      </c>
      <c r="P65" t="s">
        <v>3</v>
      </c>
      <c r="Q65" t="s">
        <v>3</v>
      </c>
      <c r="R65" t="s">
        <v>3</v>
      </c>
      <c r="S65" t="s">
        <v>455</v>
      </c>
      <c r="T65" t="s">
        <v>456</v>
      </c>
      <c r="U65" t="s">
        <v>457</v>
      </c>
    </row>
    <row r="66" spans="1:21" x14ac:dyDescent="0.2">
      <c r="A66">
        <v>133</v>
      </c>
      <c r="B66">
        <v>1</v>
      </c>
      <c r="C66" t="s">
        <v>3</v>
      </c>
      <c r="D66" t="s">
        <v>3</v>
      </c>
      <c r="E66" t="s">
        <v>19</v>
      </c>
      <c r="F66" t="s">
        <v>19</v>
      </c>
      <c r="G66" t="s">
        <v>19</v>
      </c>
      <c r="H66" t="s">
        <v>3</v>
      </c>
      <c r="I66" t="s">
        <v>19</v>
      </c>
      <c r="J66" t="s">
        <v>19</v>
      </c>
      <c r="K66" t="s">
        <v>3</v>
      </c>
      <c r="L66" t="s">
        <v>3</v>
      </c>
      <c r="M66" t="s">
        <v>3</v>
      </c>
      <c r="N66" t="s">
        <v>3</v>
      </c>
      <c r="O66" t="s">
        <v>19</v>
      </c>
      <c r="P66" t="s">
        <v>3</v>
      </c>
      <c r="Q66" t="s">
        <v>3</v>
      </c>
      <c r="R66" t="s">
        <v>3</v>
      </c>
      <c r="S66" t="s">
        <v>455</v>
      </c>
      <c r="T66" t="s">
        <v>456</v>
      </c>
      <c r="U66" t="s">
        <v>457</v>
      </c>
    </row>
    <row r="67" spans="1:21" x14ac:dyDescent="0.2">
      <c r="A67">
        <v>135</v>
      </c>
      <c r="B67">
        <v>1</v>
      </c>
      <c r="C67" t="s">
        <v>3</v>
      </c>
      <c r="D67" t="s">
        <v>3</v>
      </c>
      <c r="E67" t="s">
        <v>19</v>
      </c>
      <c r="F67" t="s">
        <v>19</v>
      </c>
      <c r="G67" t="s">
        <v>19</v>
      </c>
      <c r="H67" t="s">
        <v>3</v>
      </c>
      <c r="I67" t="s">
        <v>19</v>
      </c>
      <c r="J67" t="s">
        <v>19</v>
      </c>
      <c r="K67" t="s">
        <v>3</v>
      </c>
      <c r="L67" t="s">
        <v>3</v>
      </c>
      <c r="M67" t="s">
        <v>3</v>
      </c>
      <c r="N67" t="s">
        <v>3</v>
      </c>
      <c r="O67" t="s">
        <v>19</v>
      </c>
      <c r="P67" t="s">
        <v>3</v>
      </c>
      <c r="Q67" t="s">
        <v>3</v>
      </c>
      <c r="R67" t="s">
        <v>3</v>
      </c>
      <c r="S67" t="s">
        <v>455</v>
      </c>
      <c r="T67" t="s">
        <v>456</v>
      </c>
      <c r="U67" t="s">
        <v>457</v>
      </c>
    </row>
    <row r="68" spans="1:21" x14ac:dyDescent="0.2">
      <c r="A68">
        <v>138</v>
      </c>
      <c r="B68">
        <v>1</v>
      </c>
      <c r="C68" t="s">
        <v>3</v>
      </c>
      <c r="D68" t="s">
        <v>3</v>
      </c>
      <c r="E68" t="s">
        <v>19</v>
      </c>
      <c r="F68" t="s">
        <v>19</v>
      </c>
      <c r="G68" t="s">
        <v>19</v>
      </c>
      <c r="H68" t="s">
        <v>3</v>
      </c>
      <c r="I68" t="s">
        <v>19</v>
      </c>
      <c r="J68" t="s">
        <v>19</v>
      </c>
      <c r="K68" t="s">
        <v>3</v>
      </c>
      <c r="L68" t="s">
        <v>3</v>
      </c>
      <c r="M68" t="s">
        <v>3</v>
      </c>
      <c r="N68" t="s">
        <v>3</v>
      </c>
      <c r="O68" t="s">
        <v>19</v>
      </c>
      <c r="P68" t="s">
        <v>3</v>
      </c>
      <c r="Q68" t="s">
        <v>3</v>
      </c>
      <c r="R68" t="s">
        <v>3</v>
      </c>
      <c r="S68" t="s">
        <v>455</v>
      </c>
      <c r="T68" t="s">
        <v>456</v>
      </c>
      <c r="U68" t="s">
        <v>457</v>
      </c>
    </row>
    <row r="69" spans="1:21" x14ac:dyDescent="0.2">
      <c r="A69">
        <v>139</v>
      </c>
      <c r="B69">
        <v>1</v>
      </c>
      <c r="C69" t="s">
        <v>3</v>
      </c>
      <c r="D69" t="s">
        <v>3</v>
      </c>
      <c r="E69" t="s">
        <v>19</v>
      </c>
      <c r="F69" t="s">
        <v>19</v>
      </c>
      <c r="G69" t="s">
        <v>19</v>
      </c>
      <c r="H69" t="s">
        <v>3</v>
      </c>
      <c r="I69" t="s">
        <v>19</v>
      </c>
      <c r="J69" t="s">
        <v>19</v>
      </c>
      <c r="K69" t="s">
        <v>3</v>
      </c>
      <c r="L69" t="s">
        <v>3</v>
      </c>
      <c r="M69" t="s">
        <v>3</v>
      </c>
      <c r="N69" t="s">
        <v>3</v>
      </c>
      <c r="O69" t="s">
        <v>19</v>
      </c>
      <c r="P69" t="s">
        <v>3</v>
      </c>
      <c r="Q69" t="s">
        <v>3</v>
      </c>
      <c r="R69" t="s">
        <v>3</v>
      </c>
      <c r="S69" t="s">
        <v>455</v>
      </c>
      <c r="T69" t="s">
        <v>456</v>
      </c>
      <c r="U69" t="s">
        <v>457</v>
      </c>
    </row>
    <row r="70" spans="1:21" x14ac:dyDescent="0.2">
      <c r="A70">
        <v>140</v>
      </c>
      <c r="B70">
        <v>1</v>
      </c>
      <c r="C70" t="s">
        <v>3</v>
      </c>
      <c r="D70" t="s">
        <v>3</v>
      </c>
      <c r="E70" t="s">
        <v>19</v>
      </c>
      <c r="F70" t="s">
        <v>19</v>
      </c>
      <c r="G70" t="s">
        <v>19</v>
      </c>
      <c r="H70" t="s">
        <v>3</v>
      </c>
      <c r="I70" t="s">
        <v>19</v>
      </c>
      <c r="J70" t="s">
        <v>19</v>
      </c>
      <c r="K70" t="s">
        <v>3</v>
      </c>
      <c r="L70" t="s">
        <v>3</v>
      </c>
      <c r="M70" t="s">
        <v>3</v>
      </c>
      <c r="N70" t="s">
        <v>3</v>
      </c>
      <c r="O70" t="s">
        <v>19</v>
      </c>
      <c r="P70" t="s">
        <v>3</v>
      </c>
      <c r="Q70" t="s">
        <v>3</v>
      </c>
      <c r="R70" t="s">
        <v>3</v>
      </c>
      <c r="S70" t="s">
        <v>455</v>
      </c>
      <c r="T70" t="s">
        <v>456</v>
      </c>
      <c r="U70" t="s">
        <v>457</v>
      </c>
    </row>
    <row r="71" spans="1:21" x14ac:dyDescent="0.2">
      <c r="A71">
        <v>141</v>
      </c>
      <c r="B71">
        <v>1</v>
      </c>
      <c r="C71" t="s">
        <v>3</v>
      </c>
      <c r="D71" t="s">
        <v>3</v>
      </c>
      <c r="E71" t="s">
        <v>19</v>
      </c>
      <c r="F71" t="s">
        <v>19</v>
      </c>
      <c r="G71" t="s">
        <v>19</v>
      </c>
      <c r="H71" t="s">
        <v>3</v>
      </c>
      <c r="I71" t="s">
        <v>19</v>
      </c>
      <c r="J71" t="s">
        <v>19</v>
      </c>
      <c r="K71" t="s">
        <v>3</v>
      </c>
      <c r="L71" t="s">
        <v>3</v>
      </c>
      <c r="M71" t="s">
        <v>3</v>
      </c>
      <c r="N71" t="s">
        <v>3</v>
      </c>
      <c r="O71" t="s">
        <v>19</v>
      </c>
      <c r="P71" t="s">
        <v>3</v>
      </c>
      <c r="Q71" t="s">
        <v>3</v>
      </c>
      <c r="R71" t="s">
        <v>3</v>
      </c>
      <c r="S71" t="s">
        <v>455</v>
      </c>
      <c r="T71" t="s">
        <v>456</v>
      </c>
      <c r="U71" t="s">
        <v>457</v>
      </c>
    </row>
    <row r="72" spans="1:21" x14ac:dyDescent="0.2">
      <c r="A72">
        <v>142</v>
      </c>
      <c r="B72">
        <v>1</v>
      </c>
      <c r="C72" t="s">
        <v>3</v>
      </c>
      <c r="D72" t="s">
        <v>3</v>
      </c>
      <c r="E72" t="s">
        <v>19</v>
      </c>
      <c r="F72" t="s">
        <v>19</v>
      </c>
      <c r="G72" t="s">
        <v>19</v>
      </c>
      <c r="H72" t="s">
        <v>3</v>
      </c>
      <c r="I72" t="s">
        <v>19</v>
      </c>
      <c r="J72" t="s">
        <v>19</v>
      </c>
      <c r="K72" t="s">
        <v>3</v>
      </c>
      <c r="L72" t="s">
        <v>3</v>
      </c>
      <c r="M72" t="s">
        <v>3</v>
      </c>
      <c r="N72" t="s">
        <v>3</v>
      </c>
      <c r="O72" t="s">
        <v>19</v>
      </c>
      <c r="P72" t="s">
        <v>3</v>
      </c>
      <c r="Q72" t="s">
        <v>3</v>
      </c>
      <c r="R72" t="s">
        <v>3</v>
      </c>
      <c r="S72" t="s">
        <v>455</v>
      </c>
      <c r="T72" t="s">
        <v>456</v>
      </c>
      <c r="U72" t="s">
        <v>457</v>
      </c>
    </row>
    <row r="73" spans="1:21" x14ac:dyDescent="0.2">
      <c r="A73">
        <v>143</v>
      </c>
      <c r="B73">
        <v>1</v>
      </c>
      <c r="C73" t="s">
        <v>3</v>
      </c>
      <c r="D73" t="s">
        <v>3</v>
      </c>
      <c r="E73" t="s">
        <v>19</v>
      </c>
      <c r="F73" t="s">
        <v>19</v>
      </c>
      <c r="G73" t="s">
        <v>19</v>
      </c>
      <c r="H73" t="s">
        <v>3</v>
      </c>
      <c r="I73" t="s">
        <v>19</v>
      </c>
      <c r="J73" t="s">
        <v>19</v>
      </c>
      <c r="K73" t="s">
        <v>3</v>
      </c>
      <c r="L73" t="s">
        <v>3</v>
      </c>
      <c r="M73" t="s">
        <v>3</v>
      </c>
      <c r="N73" t="s">
        <v>3</v>
      </c>
      <c r="O73" t="s">
        <v>19</v>
      </c>
      <c r="P73" t="s">
        <v>3</v>
      </c>
      <c r="Q73" t="s">
        <v>3</v>
      </c>
      <c r="R73" t="s">
        <v>3</v>
      </c>
      <c r="S73" t="s">
        <v>455</v>
      </c>
      <c r="T73" t="s">
        <v>456</v>
      </c>
      <c r="U73" t="s">
        <v>457</v>
      </c>
    </row>
    <row r="74" spans="1:21" x14ac:dyDescent="0.2">
      <c r="A74">
        <v>145</v>
      </c>
      <c r="B74">
        <v>1</v>
      </c>
      <c r="C74" t="s">
        <v>3</v>
      </c>
      <c r="D74" t="s">
        <v>3</v>
      </c>
      <c r="E74" t="s">
        <v>19</v>
      </c>
      <c r="F74" t="s">
        <v>19</v>
      </c>
      <c r="G74" t="s">
        <v>19</v>
      </c>
      <c r="H74" t="s">
        <v>3</v>
      </c>
      <c r="I74" t="s">
        <v>19</v>
      </c>
      <c r="J74" t="s">
        <v>19</v>
      </c>
      <c r="K74" t="s">
        <v>3</v>
      </c>
      <c r="L74" t="s">
        <v>3</v>
      </c>
      <c r="M74" t="s">
        <v>3</v>
      </c>
      <c r="N74" t="s">
        <v>3</v>
      </c>
      <c r="O74" t="s">
        <v>19</v>
      </c>
      <c r="P74" t="s">
        <v>3</v>
      </c>
      <c r="Q74" t="s">
        <v>3</v>
      </c>
      <c r="R74" t="s">
        <v>3</v>
      </c>
      <c r="S74" t="s">
        <v>455</v>
      </c>
      <c r="T74" t="s">
        <v>456</v>
      </c>
      <c r="U74" t="s">
        <v>457</v>
      </c>
    </row>
    <row r="75" spans="1:21" x14ac:dyDescent="0.2">
      <c r="A75">
        <v>146</v>
      </c>
      <c r="B75">
        <v>1</v>
      </c>
      <c r="C75" t="s">
        <v>3</v>
      </c>
      <c r="D75" t="s">
        <v>3</v>
      </c>
      <c r="E75" t="s">
        <v>19</v>
      </c>
      <c r="F75" t="s">
        <v>19</v>
      </c>
      <c r="G75" t="s">
        <v>19</v>
      </c>
      <c r="H75" t="s">
        <v>3</v>
      </c>
      <c r="I75" t="s">
        <v>19</v>
      </c>
      <c r="J75" t="s">
        <v>19</v>
      </c>
      <c r="K75" t="s">
        <v>3</v>
      </c>
      <c r="L75" t="s">
        <v>3</v>
      </c>
      <c r="M75" t="s">
        <v>3</v>
      </c>
      <c r="N75" t="s">
        <v>3</v>
      </c>
      <c r="O75" t="s">
        <v>19</v>
      </c>
      <c r="P75" t="s">
        <v>3</v>
      </c>
      <c r="Q75" t="s">
        <v>3</v>
      </c>
      <c r="R75" t="s">
        <v>3</v>
      </c>
      <c r="S75" t="s">
        <v>455</v>
      </c>
      <c r="T75" t="s">
        <v>456</v>
      </c>
      <c r="U75" t="s">
        <v>457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74933</v>
      </c>
      <c r="M1">
        <v>10</v>
      </c>
      <c r="N1">
        <v>12</v>
      </c>
      <c r="O1">
        <v>1</v>
      </c>
      <c r="P1">
        <v>0</v>
      </c>
      <c r="Q1">
        <v>2</v>
      </c>
    </row>
    <row r="12" spans="1:103" x14ac:dyDescent="0.2">
      <c r="F12" t="str">
        <f>Source!F12</f>
        <v>Новый объект</v>
      </c>
      <c r="G12" t="str">
        <f>Source!G12</f>
        <v>30.04.26 Теническое обслуживание и ремонт кондиционеров, сплит-систем, приточных установок по адресу: г. Москва, Петроверигский пер., д.10, стр.3, д.6-8-10, стр.2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СН-2012 по гл. 1-5,7</vt:lpstr>
      <vt:lpstr>Ведомость объемов работ</vt:lpstr>
      <vt:lpstr>Source</vt:lpstr>
      <vt:lpstr>SourceObSm</vt:lpstr>
      <vt:lpstr>SmtRes</vt:lpstr>
      <vt:lpstr>EtalonRes</vt:lpstr>
      <vt:lpstr>SrcPoprs</vt:lpstr>
      <vt:lpstr>SrcKA</vt:lpstr>
      <vt:lpstr>'Ведомость объемов работ'!Заголовки_для_печати</vt:lpstr>
      <vt:lpstr>'Смета СН-2012 по гл. 1-5,7'!Заголовки_для_печати</vt:lpstr>
      <vt:lpstr>'Ведомость объемов работ'!Область_печати</vt:lpstr>
      <vt:lpstr>'Смета СН-2012 по гл. 1-5,7'!Область_печати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Елена Николаевна</dc:creator>
  <cp:lastModifiedBy>Яценко Елена Николаевна</cp:lastModifiedBy>
  <dcterms:created xsi:type="dcterms:W3CDTF">2026-05-22T13:15:32Z</dcterms:created>
  <dcterms:modified xsi:type="dcterms:W3CDTF">2026-05-22T13:17:38Z</dcterms:modified>
</cp:coreProperties>
</file>