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223-ФЗ\№ 31-223ЕАТ_26 (полотенца бум_Безрукова)\"/>
    </mc:Choice>
  </mc:AlternateContent>
  <bookViews>
    <workbookView xWindow="0" yWindow="0" windowWidth="19200" windowHeight="10995"/>
  </bookViews>
  <sheets>
    <sheet name="Обосн для ЗК" sheetId="4" r:id="rId1"/>
    <sheet name="Лист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G7" i="4"/>
  <c r="F7" i="4"/>
  <c r="I7" i="4" l="1"/>
  <c r="J7" i="4" s="1"/>
  <c r="K7" i="4" s="1"/>
  <c r="I6" i="4" l="1"/>
  <c r="J6" i="4" s="1"/>
  <c r="K6" i="4" s="1"/>
  <c r="D9" i="4" l="1"/>
  <c r="L31" i="5" l="1"/>
  <c r="I31" i="5"/>
  <c r="J31" i="5" s="1"/>
  <c r="K31" i="5" s="1"/>
  <c r="I30" i="5"/>
  <c r="L30" i="5" s="1"/>
  <c r="I29" i="5"/>
  <c r="J29" i="5" s="1"/>
  <c r="K29" i="5" s="1"/>
  <c r="I28" i="5"/>
  <c r="J28" i="5" s="1"/>
  <c r="K28" i="5" s="1"/>
  <c r="I27" i="5"/>
  <c r="J27" i="5" s="1"/>
  <c r="K27" i="5" s="1"/>
  <c r="I26" i="5"/>
  <c r="L26" i="5" s="1"/>
  <c r="I25" i="5"/>
  <c r="L25" i="5" s="1"/>
  <c r="I24" i="5"/>
  <c r="J24" i="5" s="1"/>
  <c r="K24" i="5" s="1"/>
  <c r="L23" i="5"/>
  <c r="I23" i="5"/>
  <c r="J23" i="5" s="1"/>
  <c r="K23" i="5" s="1"/>
  <c r="I22" i="5"/>
  <c r="L22" i="5" s="1"/>
  <c r="I21" i="5"/>
  <c r="J21" i="5" s="1"/>
  <c r="K21" i="5" s="1"/>
  <c r="I20" i="5"/>
  <c r="J20" i="5" s="1"/>
  <c r="K20" i="5" s="1"/>
  <c r="L19" i="5"/>
  <c r="I19" i="5"/>
  <c r="J19" i="5" s="1"/>
  <c r="K19" i="5" s="1"/>
  <c r="I18" i="5"/>
  <c r="L18" i="5" s="1"/>
  <c r="I17" i="5"/>
  <c r="L17" i="5" s="1"/>
  <c r="I16" i="5"/>
  <c r="J16" i="5" s="1"/>
  <c r="K16" i="5" s="1"/>
  <c r="L15" i="5"/>
  <c r="I15" i="5"/>
  <c r="J15" i="5" s="1"/>
  <c r="K15" i="5" s="1"/>
  <c r="I14" i="5"/>
  <c r="L14" i="5" s="1"/>
  <c r="I13" i="5"/>
  <c r="L13" i="5" s="1"/>
  <c r="I12" i="5"/>
  <c r="J12" i="5" s="1"/>
  <c r="K12" i="5" s="1"/>
  <c r="L11" i="5"/>
  <c r="I11" i="5"/>
  <c r="J11" i="5" s="1"/>
  <c r="K11" i="5" s="1"/>
  <c r="I10" i="5"/>
  <c r="L10" i="5" s="1"/>
  <c r="I9" i="5"/>
  <c r="L9" i="5" s="1"/>
  <c r="I8" i="5"/>
  <c r="J8" i="5" s="1"/>
  <c r="K8" i="5" s="1"/>
  <c r="J9" i="5" l="1"/>
  <c r="K9" i="5" s="1"/>
  <c r="L27" i="5"/>
  <c r="L8" i="5"/>
  <c r="L12" i="5"/>
  <c r="L16" i="5"/>
  <c r="L20" i="5"/>
  <c r="L24" i="5"/>
  <c r="L28" i="5"/>
  <c r="J13" i="5"/>
  <c r="K13" i="5" s="1"/>
  <c r="L21" i="5"/>
  <c r="L29" i="5"/>
  <c r="J10" i="5"/>
  <c r="K10" i="5" s="1"/>
  <c r="J14" i="5"/>
  <c r="K14" i="5" s="1"/>
  <c r="J18" i="5"/>
  <c r="K18" i="5" s="1"/>
  <c r="J22" i="5"/>
  <c r="K22" i="5" s="1"/>
  <c r="J26" i="5"/>
  <c r="K26" i="5" s="1"/>
  <c r="J30" i="5"/>
  <c r="K30" i="5" s="1"/>
  <c r="J17" i="5"/>
  <c r="K17" i="5" s="1"/>
  <c r="J25" i="5"/>
  <c r="K25" i="5" s="1"/>
  <c r="L32" i="5" l="1"/>
  <c r="K33" i="5" s="1"/>
</calcChain>
</file>

<file path=xl/sharedStrings.xml><?xml version="1.0" encoding="utf-8"?>
<sst xmlns="http://schemas.openxmlformats.org/spreadsheetml/2006/main" count="148" uniqueCount="75">
  <si>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</si>
  <si>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</si>
  <si>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</si>
  <si>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</si>
  <si>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</si>
  <si>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рублей</t>
  </si>
  <si>
    <t>ИТОГО :</t>
  </si>
  <si>
    <t>Наименование товара (работы, услуги)</t>
  </si>
  <si>
    <t>шт</t>
  </si>
  <si>
    <t>Обоснование начальной (максимальной) цены договора (далее: Н(М)ЦД)</t>
  </si>
  <si>
    <t>ОКПД2</t>
  </si>
  <si>
    <t>Расчет на основе представленных сведений составила</t>
  </si>
  <si>
    <t>Кол-во</t>
  </si>
  <si>
    <t>Оценка однородности совокупности значений выявленных цен, используемых в расчете Н(М)ЦД</t>
  </si>
  <si>
    <t>Н(М)ЦД определяемая методом сопоставимых рыночных цен (анализа рынка)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</si>
  <si>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</si>
  <si>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t>преим</t>
  </si>
  <si>
    <t>Начальник ОЗ             _____________________          Жук Ю.А.</t>
  </si>
  <si>
    <t>упак</t>
  </si>
  <si>
    <t>запрет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</si>
  <si>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</si>
  <si>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 xml:space="preserve">Расчет Н(М)ЦД по формуле
</t>
    </r>
    <r>
      <rPr>
        <sz val="10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</si>
  <si>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УТВЕРЖДАЮ
И.о директора ИГХ СО РАН,
зам.директора по научной работе 
_____________ А.А Шалаев</t>
  </si>
  <si>
    <t>Автоматический выключатель ВА 47-63 1P 6А (C) 4,5kA EKF PROXIMA</t>
  </si>
  <si>
    <t>Автоматический выключатель ВА 47-63 3P 6А (C) 4,5kA EKF PROXIMA</t>
  </si>
  <si>
    <t>Автоматический выключатель ВА 47-63 3P 16А (C) 4,5kA EKF PROXIMA</t>
  </si>
  <si>
    <t>Контактор КМЭ малогабаритный 32А 220В 1NO EKF PROxima</t>
  </si>
  <si>
    <t xml:space="preserve">Реле тепловое РТЭ-1310 4-6А EKF PROxima </t>
  </si>
  <si>
    <t>Реле промежуточное РП slim 25/1 10A 230В AC EKF AVERES</t>
  </si>
  <si>
    <t>Разъем для реле РM slim 22/2 EKF AVERES</t>
  </si>
  <si>
    <t>Кнопка SW2C-11 с фиксацией красная NO+NC EKF PROxima</t>
  </si>
  <si>
    <t>Реле контроля фаз RKF-37 EKF PROxima</t>
  </si>
  <si>
    <t>ЩМПг-100.65.30 (ЩРНМ-5) IP54 PROXIMA EKF</t>
  </si>
  <si>
    <t>Цифровой измерительный прибор комбинированный DMC-r с 
интерфейсом RS-485 на панель 96x96 (квадратный вырез) EKF PROxima</t>
  </si>
  <si>
    <t>Трансформатор тока ТТЕ-30-100/5А класс точности 0,5 EKF PROxima</t>
  </si>
  <si>
    <t>Клемма проходная винтовая UT 2.5 мм2 серая EKF</t>
  </si>
  <si>
    <t>Канал кабельный перфорированный (ВхШ: 40x40мм.) EKF PROxima</t>
  </si>
  <si>
    <t>Канал кабельный перфорированный (ВхШ: 30x25мм.) EKF PROxima</t>
  </si>
  <si>
    <t>Наконечник штыревой втулочный изолированный НШвИ 0,75-8 (50шт.) 
EKF PROxima</t>
  </si>
  <si>
    <t>Наконечник штыревой втулочный изолированный НШвИ 1,0-8 (50шт.) 
EKF</t>
  </si>
  <si>
    <t>Наконечник штыревой втулочный изолированный НШвИ(2) 1,5-8 (50шт.) 
EKF PROxima</t>
  </si>
  <si>
    <t>Наконечник штыревой втулочный изолированный НШвИ(2) 2,5-10 (50шт.) 
EKF PROxima</t>
  </si>
  <si>
    <t>Наконечник штыревой втулочный изолированный НШвИ 0,5-8 (50шт.) 
EKF PROxima</t>
  </si>
  <si>
    <t>Пульт кнопочный ПКТ-61 на 2 кнопки IP65 EKF PROxima</t>
  </si>
  <si>
    <t>Блок питания 12В MPS-50W-12 EKF Proxima</t>
  </si>
  <si>
    <t xml:space="preserve">Автоматический выключатель ВА 47-63N 3P 10А (C) 4,5 кА PROXIMA EKF </t>
  </si>
  <si>
    <t>м</t>
  </si>
  <si>
    <t>27.12.22.000</t>
  </si>
  <si>
    <t>27.33.13.140</t>
  </si>
  <si>
    <t>27.12.24.140</t>
  </si>
  <si>
    <t>27.12.24.110</t>
  </si>
  <si>
    <t>27.12.40.000</t>
  </si>
  <si>
    <t>27.12.24.120</t>
  </si>
  <si>
    <t>26.51.43.116</t>
  </si>
  <si>
    <t>27.11.42.000</t>
  </si>
  <si>
    <t>27.33.13.120</t>
  </si>
  <si>
    <t>27.33.13.130</t>
  </si>
  <si>
    <t>27.33.13.162</t>
  </si>
  <si>
    <t>27.40.42.112</t>
  </si>
  <si>
    <t>огранич</t>
  </si>
  <si>
    <r>
      <rPr>
        <i/>
        <sz val="12"/>
        <rFont val="Times New Roman"/>
        <family val="1"/>
        <charset val="204"/>
      </rPr>
      <t xml:space="preserve">Предмет договора: </t>
    </r>
    <r>
      <rPr>
        <sz val="12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>Поставка электроматериалов</t>
    </r>
  </si>
  <si>
    <t>не применяется - пп "и" п 5</t>
  </si>
  <si>
    <t>Предложение №2
вх. № 20267 от 05.02.26</t>
  </si>
  <si>
    <t>Предложение №3
вх. № 20265 от 05.02.26</t>
  </si>
  <si>
    <t>Предложение №1
вх. № 20266 от 05.02.26</t>
  </si>
  <si>
    <t>В результате проведенного расчета Н(М)ЦД составила:</t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</si>
  <si>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</si>
  <si>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</si>
  <si>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</si>
  <si>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</si>
  <si>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</si>
  <si>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r>
      <rPr>
        <i/>
        <sz val="12"/>
        <rFont val="Times New Roman"/>
        <family val="1"/>
        <charset val="204"/>
      </rPr>
      <t xml:space="preserve">Предмет договора: </t>
    </r>
    <r>
      <rPr>
        <sz val="12"/>
        <rFont val="Times New Roman"/>
        <family val="1"/>
        <charset val="204"/>
      </rPr>
      <t xml:space="preserve">  Поставка полотенец бумажных</t>
    </r>
  </si>
  <si>
    <t>Полотенца бумажные (2 рул)</t>
  </si>
  <si>
    <t>17.22.11.130</t>
  </si>
  <si>
    <t>В соответствии с принципом эффективности использования средств, Заказчик принял решение об утверждении НМЦД на основе минимального ценового предложения потенциального поставщика. Наименьшая цена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</si>
</sst>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Helvetica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/>
    <xf numFmtId="0" fontId="10" fillId="0" borderId="0" xfId="0" applyFont="1" applyFill="1"/>
    <xf numFmtId="0" fontId="8" fillId="0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6" fillId="0" borderId="3" xfId="0" applyFont="1" applyFill="1" applyBorder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6" fillId="0" borderId="9" xfId="0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right" vertical="top"/>
    </xf>
    <xf numFmtId="0" fontId="12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58463" y="2876550"/>
          <a:ext cx="1000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58325" y="28479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1668780</xdr:rowOff>
    </xdr:from>
    <xdr:to>
      <xdr:col>11</xdr:col>
      <xdr:colOff>1504950</xdr:colOff>
      <xdr:row>6</xdr:row>
      <xdr:rowOff>1977390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577638" y="3592830"/>
          <a:ext cx="1485900" cy="308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6</xdr:row>
      <xdr:rowOff>1438275</xdr:rowOff>
    </xdr:from>
    <xdr:to>
      <xdr:col>11</xdr:col>
      <xdr:colOff>400050</xdr:colOff>
      <xdr:row>6</xdr:row>
      <xdr:rowOff>1666875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806238" y="3362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workbookViewId="0">
      <selection activeCell="A10" sqref="A10"/>
    </sheetView>
  </sheetViews>
  <sheetFormatPr defaultColWidth="9.1328125" defaultRowHeight="13.15" x14ac:dyDescent="0.4"/>
  <cols>
    <col min="1" max="1" width="12.796875" style="4" customWidth="1"/>
    <col min="2" max="2" width="3.3984375" style="4" customWidth="1"/>
    <col min="3" max="3" width="48.3984375" style="4" customWidth="1"/>
    <col min="4" max="4" width="6.3984375" style="4" customWidth="1"/>
    <col min="5" max="5" width="6.86328125" style="4" customWidth="1"/>
    <col min="6" max="6" width="11.3984375" style="4" customWidth="1"/>
    <col min="7" max="7" width="12" style="4" customWidth="1"/>
    <col min="8" max="8" width="11.73046875" style="4" customWidth="1"/>
    <col min="9" max="9" width="15.59765625" style="4" customWidth="1"/>
    <col min="10" max="10" width="15.3984375" style="4" customWidth="1"/>
    <col min="11" max="11" width="14.265625" style="4" customWidth="1"/>
    <col min="12" max="12" width="12.53125" style="4" customWidth="1"/>
    <col min="13" max="16384" width="9.1328125" style="4"/>
  </cols>
  <sheetData>
    <row r="1" spans="1:14" ht="10.5" customHeight="1" x14ac:dyDescent="0.4">
      <c r="J1" s="44"/>
      <c r="K1" s="44"/>
    </row>
    <row r="2" spans="1:14" ht="15" x14ac:dyDescent="0.4">
      <c r="B2" s="52" t="s">
        <v>9</v>
      </c>
      <c r="C2" s="52"/>
      <c r="D2" s="52"/>
      <c r="E2" s="52"/>
      <c r="F2" s="52"/>
      <c r="G2" s="52"/>
      <c r="H2" s="52"/>
      <c r="I2" s="52"/>
      <c r="J2" s="52"/>
      <c r="K2" s="52"/>
    </row>
    <row r="3" spans="1:14" ht="15.75" customHeight="1" x14ac:dyDescent="0.4">
      <c r="B3" s="53" t="s">
        <v>71</v>
      </c>
      <c r="C3" s="53"/>
      <c r="D3" s="53"/>
      <c r="E3" s="53"/>
      <c r="F3" s="53"/>
      <c r="G3" s="53"/>
      <c r="H3" s="53"/>
      <c r="I3" s="53"/>
      <c r="J3" s="53"/>
      <c r="K3" s="53"/>
    </row>
    <row r="4" spans="1:14" ht="50.25" customHeight="1" x14ac:dyDescent="0.4">
      <c r="A4" s="54" t="s">
        <v>10</v>
      </c>
      <c r="B4" s="56" t="s">
        <v>0</v>
      </c>
      <c r="C4" s="58" t="s">
        <v>7</v>
      </c>
      <c r="D4" s="57" t="s">
        <v>1</v>
      </c>
      <c r="E4" s="57" t="s">
        <v>12</v>
      </c>
      <c r="F4" s="61" t="s">
        <v>2</v>
      </c>
      <c r="G4" s="62"/>
      <c r="H4" s="63"/>
      <c r="I4" s="64" t="s">
        <v>13</v>
      </c>
      <c r="J4" s="64"/>
      <c r="K4" s="64"/>
    </row>
    <row r="5" spans="1:14" ht="159" customHeight="1" x14ac:dyDescent="0.4">
      <c r="A5" s="55"/>
      <c r="B5" s="57"/>
      <c r="C5" s="59"/>
      <c r="D5" s="60"/>
      <c r="E5" s="60"/>
      <c r="F5" s="3" t="s">
        <v>67</v>
      </c>
      <c r="G5" s="3" t="s">
        <v>68</v>
      </c>
      <c r="H5" s="3" t="s">
        <v>69</v>
      </c>
      <c r="I5" s="39" t="s">
        <v>3</v>
      </c>
      <c r="J5" s="39" t="s">
        <v>4</v>
      </c>
      <c r="K5" s="9" t="s">
        <v>20</v>
      </c>
      <c r="N5" s="11"/>
    </row>
    <row r="6" spans="1:14" ht="13.9" x14ac:dyDescent="0.4">
      <c r="A6" s="38" t="s">
        <v>73</v>
      </c>
      <c r="B6" s="41">
        <v>1</v>
      </c>
      <c r="C6" s="43" t="s">
        <v>72</v>
      </c>
      <c r="D6" s="42" t="s">
        <v>18</v>
      </c>
      <c r="E6" s="40">
        <v>10</v>
      </c>
      <c r="F6" s="40">
        <v>291.06</v>
      </c>
      <c r="G6" s="40">
        <v>295.68</v>
      </c>
      <c r="H6" s="40">
        <v>300.3</v>
      </c>
      <c r="I6" s="40">
        <f t="shared" ref="I6" si="0">ROUND(AVERAGE(F6:H6),2)</f>
        <v>295.68</v>
      </c>
      <c r="J6" s="38">
        <f>SQRT(SUM((POWER(F6-I6,2)),(POWER(G6-I6,2)),(POWER(H6-I6,2)))/(COLUMNS(F6:H6)-1))</f>
        <v>4.6200000000000045</v>
      </c>
      <c r="K6" s="14">
        <f>J6/I6*100</f>
        <v>1.5625000000000013</v>
      </c>
      <c r="L6" s="4" t="s">
        <v>16</v>
      </c>
      <c r="N6" s="11"/>
    </row>
    <row r="7" spans="1:14" s="16" customFormat="1" x14ac:dyDescent="0.45">
      <c r="A7" s="45" t="s">
        <v>70</v>
      </c>
      <c r="B7" s="46"/>
      <c r="C7" s="47"/>
      <c r="D7" s="46"/>
      <c r="E7" s="48"/>
      <c r="F7" s="13">
        <f>F6*E6</f>
        <v>2910.6</v>
      </c>
      <c r="G7" s="13">
        <f>G6*E6</f>
        <v>2956.8</v>
      </c>
      <c r="H7" s="13">
        <f>H6*E6</f>
        <v>3003</v>
      </c>
      <c r="I7" s="40">
        <f t="shared" ref="I7" si="1">ROUND(AVERAGE(F7:H7),2)</f>
        <v>2956.8</v>
      </c>
      <c r="J7" s="38">
        <f t="shared" ref="J7" si="2">SQRT(SUM((POWER(F7-I7,2)),(POWER(G7-I7,2)),(POWER(H7-I7,2)))/(COLUMNS(F7:H7)-1))</f>
        <v>46.200000000000045</v>
      </c>
      <c r="K7" s="14">
        <f t="shared" ref="K7" si="3">J7/I7*100</f>
        <v>1.5625000000000013</v>
      </c>
    </row>
    <row r="8" spans="1:14" s="24" customFormat="1" ht="15" x14ac:dyDescent="0.45">
      <c r="B8" s="7"/>
      <c r="C8" s="7"/>
      <c r="D8" s="7"/>
      <c r="E8" s="7"/>
      <c r="F8" s="7"/>
      <c r="G8" s="7"/>
      <c r="H8" s="7"/>
      <c r="I8" s="25"/>
      <c r="K8" s="25"/>
    </row>
    <row r="9" spans="1:14" ht="52.9" customHeight="1" x14ac:dyDescent="0.45">
      <c r="A9" s="49" t="s">
        <v>74</v>
      </c>
      <c r="B9" s="49"/>
      <c r="C9" s="49"/>
      <c r="D9" s="50">
        <f>F7</f>
        <v>2910.6</v>
      </c>
      <c r="E9" s="51"/>
      <c r="F9" s="37" t="s">
        <v>66</v>
      </c>
      <c r="G9" s="8"/>
      <c r="H9" s="8"/>
    </row>
    <row r="10" spans="1:14" ht="13.9" x14ac:dyDescent="0.4">
      <c r="C10" s="27"/>
    </row>
    <row r="12" spans="1:14" x14ac:dyDescent="0.4">
      <c r="A12" s="28" t="s">
        <v>15</v>
      </c>
    </row>
  </sheetData>
  <mergeCells count="13">
    <mergeCell ref="J1:K1"/>
    <mergeCell ref="A7:E7"/>
    <mergeCell ref="A9:C9"/>
    <mergeCell ref="D9:E9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sqref="A1:XFD1048576"/>
    </sheetView>
  </sheetViews>
  <sheetFormatPr defaultColWidth="9.1328125" defaultRowHeight="13.15" x14ac:dyDescent="0.4"/>
  <cols>
    <col min="1" max="1" width="16.59765625" style="4" customWidth="1"/>
    <col min="2" max="2" width="3.1328125" style="4" customWidth="1"/>
    <col min="3" max="3" width="48.3984375" style="4" customWidth="1"/>
    <col min="4" max="4" width="6.3984375" style="4" customWidth="1"/>
    <col min="5" max="5" width="6.86328125" style="4" customWidth="1"/>
    <col min="6" max="6" width="11.3984375" style="4" customWidth="1"/>
    <col min="7" max="7" width="12" style="4" customWidth="1"/>
    <col min="8" max="8" width="11.73046875" style="4" customWidth="1"/>
    <col min="9" max="9" width="15.59765625" style="4" customWidth="1"/>
    <col min="10" max="10" width="15.3984375" style="4" customWidth="1"/>
    <col min="11" max="11" width="14.265625" style="4" customWidth="1"/>
    <col min="12" max="12" width="22.73046875" style="4" customWidth="1"/>
    <col min="13" max="16384" width="9.1328125" style="4"/>
  </cols>
  <sheetData>
    <row r="1" spans="1:15" ht="23.25" customHeight="1" x14ac:dyDescent="0.4">
      <c r="K1" s="65" t="s">
        <v>22</v>
      </c>
      <c r="L1" s="65"/>
    </row>
    <row r="2" spans="1:15" ht="23.25" customHeight="1" x14ac:dyDescent="0.4">
      <c r="K2" s="65"/>
      <c r="L2" s="65"/>
    </row>
    <row r="3" spans="1:15" ht="24" customHeight="1" x14ac:dyDescent="0.4">
      <c r="K3" s="65"/>
      <c r="L3" s="65"/>
    </row>
    <row r="4" spans="1:15" ht="15" x14ac:dyDescent="0.4">
      <c r="B4" s="52" t="s">
        <v>9</v>
      </c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5" ht="15.75" customHeight="1" x14ac:dyDescent="0.4">
      <c r="B5" s="53" t="s">
        <v>60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5" ht="50.25" customHeight="1" x14ac:dyDescent="0.4">
      <c r="A6" s="54" t="s">
        <v>10</v>
      </c>
      <c r="B6" s="56" t="s">
        <v>0</v>
      </c>
      <c r="C6" s="58" t="s">
        <v>7</v>
      </c>
      <c r="D6" s="57" t="s">
        <v>1</v>
      </c>
      <c r="E6" s="57" t="s">
        <v>12</v>
      </c>
      <c r="F6" s="61" t="s">
        <v>2</v>
      </c>
      <c r="G6" s="62"/>
      <c r="H6" s="63"/>
      <c r="I6" s="64" t="s">
        <v>13</v>
      </c>
      <c r="J6" s="64"/>
      <c r="K6" s="64"/>
      <c r="L6" s="9" t="s">
        <v>14</v>
      </c>
    </row>
    <row r="7" spans="1:15" ht="159" customHeight="1" x14ac:dyDescent="0.4">
      <c r="A7" s="55"/>
      <c r="B7" s="57"/>
      <c r="C7" s="59"/>
      <c r="D7" s="60"/>
      <c r="E7" s="66"/>
      <c r="F7" s="3" t="s">
        <v>64</v>
      </c>
      <c r="G7" s="3" t="s">
        <v>62</v>
      </c>
      <c r="H7" s="3" t="s">
        <v>63</v>
      </c>
      <c r="I7" s="9" t="s">
        <v>3</v>
      </c>
      <c r="J7" s="9" t="s">
        <v>4</v>
      </c>
      <c r="K7" s="9" t="s">
        <v>20</v>
      </c>
      <c r="L7" s="10" t="s">
        <v>21</v>
      </c>
      <c r="O7" s="11"/>
    </row>
    <row r="8" spans="1:15" ht="12.75" customHeight="1" x14ac:dyDescent="0.45">
      <c r="A8" s="29" t="s">
        <v>47</v>
      </c>
      <c r="B8" s="12">
        <v>1</v>
      </c>
      <c r="C8" s="29" t="s">
        <v>23</v>
      </c>
      <c r="D8" s="31" t="s">
        <v>8</v>
      </c>
      <c r="E8" s="31">
        <v>3</v>
      </c>
      <c r="F8" s="35">
        <v>205.04</v>
      </c>
      <c r="G8" s="1">
        <v>182.63</v>
      </c>
      <c r="H8" s="1">
        <v>175.13</v>
      </c>
      <c r="I8" s="13">
        <f t="shared" ref="I8:I31" si="0">ROUND(AVERAGE(F8:H8),2)</f>
        <v>187.6</v>
      </c>
      <c r="J8" s="14">
        <f>SQRT(SUM((POWER(F8-I8,2)),(POWER(G8-I8,2)),(POWER(H8-I8,2)))/(COLUMNS(F8:H8)-1))</f>
        <v>15.562059632323736</v>
      </c>
      <c r="K8" s="14">
        <f>J8/I8*100</f>
        <v>8.2953409553964477</v>
      </c>
      <c r="L8" s="36">
        <f>I8*E8</f>
        <v>562.79999999999995</v>
      </c>
      <c r="N8" t="s">
        <v>19</v>
      </c>
      <c r="O8" s="11" t="s">
        <v>61</v>
      </c>
    </row>
    <row r="9" spans="1:15" ht="12.75" customHeight="1" x14ac:dyDescent="0.45">
      <c r="A9" s="29" t="s">
        <v>47</v>
      </c>
      <c r="B9" s="12">
        <v>2</v>
      </c>
      <c r="C9" s="29" t="s">
        <v>24</v>
      </c>
      <c r="D9" s="31" t="s">
        <v>8</v>
      </c>
      <c r="E9" s="31">
        <v>1</v>
      </c>
      <c r="F9" s="35">
        <v>712.8</v>
      </c>
      <c r="G9" s="1">
        <v>647.27</v>
      </c>
      <c r="H9" s="1">
        <v>607.33000000000004</v>
      </c>
      <c r="I9" s="13">
        <f t="shared" si="0"/>
        <v>655.8</v>
      </c>
      <c r="J9" s="14">
        <f>SQRT(((SUM((POWER(F9-I9,2)),(POWER(G9-I9,2)),(POWER(H9-I9,2))/(COLUMNS(F9:H9)-1)))))</f>
        <v>67.05543490277276</v>
      </c>
      <c r="K9" s="14">
        <f>J9/I9*100</f>
        <v>10.224982449340159</v>
      </c>
      <c r="L9" s="15">
        <f>I9*E9</f>
        <v>655.8</v>
      </c>
      <c r="N9" t="s">
        <v>19</v>
      </c>
      <c r="O9" s="11" t="s">
        <v>61</v>
      </c>
    </row>
    <row r="10" spans="1:15" ht="12.75" customHeight="1" x14ac:dyDescent="0.45">
      <c r="A10" s="29" t="s">
        <v>47</v>
      </c>
      <c r="B10" s="12">
        <v>3</v>
      </c>
      <c r="C10" s="29" t="s">
        <v>25</v>
      </c>
      <c r="D10" s="31" t="s">
        <v>8</v>
      </c>
      <c r="E10" s="31">
        <v>1</v>
      </c>
      <c r="F10" s="35">
        <v>641.52</v>
      </c>
      <c r="G10" s="1">
        <v>621.57000000000005</v>
      </c>
      <c r="H10" s="1">
        <v>546.76</v>
      </c>
      <c r="I10" s="13">
        <f t="shared" si="0"/>
        <v>603.28</v>
      </c>
      <c r="J10" s="14">
        <f>SQRT(((SUM((POWER(F10-I10,2)),(POWER(G10-I10,2)),(POWER(H10-I10,2))/(COLUMNS(F10:H10)-1)))))</f>
        <v>58.258706645444875</v>
      </c>
      <c r="K10" s="14">
        <f>J10/I10*100</f>
        <v>9.6569928798310691</v>
      </c>
      <c r="L10" s="15">
        <f>I10*E10</f>
        <v>603.28</v>
      </c>
      <c r="N10" t="s">
        <v>19</v>
      </c>
      <c r="O10" s="11" t="s">
        <v>61</v>
      </c>
    </row>
    <row r="11" spans="1:15" ht="12.75" customHeight="1" x14ac:dyDescent="0.45">
      <c r="A11" s="29" t="s">
        <v>48</v>
      </c>
      <c r="B11" s="12">
        <v>4</v>
      </c>
      <c r="C11" s="29" t="s">
        <v>26</v>
      </c>
      <c r="D11" s="31" t="s">
        <v>8</v>
      </c>
      <c r="E11" s="31">
        <v>2</v>
      </c>
      <c r="F11" s="35">
        <v>1960</v>
      </c>
      <c r="G11" s="1">
        <v>1782.01</v>
      </c>
      <c r="H11" s="1">
        <v>1970.85</v>
      </c>
      <c r="I11" s="13">
        <f t="shared" si="0"/>
        <v>1904.29</v>
      </c>
      <c r="J11" s="14">
        <f>SQRT(((SUM((POWER(F11-I11,2)),(POWER(G11-I11,2)),(POWER(H11-I11,2))/(COLUMNS(F11:H11)-1)))))</f>
        <v>142.3766810260725</v>
      </c>
      <c r="K11" s="14">
        <f>J11/I11*100</f>
        <v>7.4766280884777272</v>
      </c>
      <c r="L11" s="15">
        <f>I11*E11</f>
        <v>3808.58</v>
      </c>
      <c r="N11" t="s">
        <v>16</v>
      </c>
      <c r="O11" s="11"/>
    </row>
    <row r="12" spans="1:15" ht="12.75" customHeight="1" x14ac:dyDescent="0.45">
      <c r="A12" s="29" t="s">
        <v>49</v>
      </c>
      <c r="B12" s="12">
        <v>5</v>
      </c>
      <c r="C12" s="29" t="s">
        <v>27</v>
      </c>
      <c r="D12" s="31" t="s">
        <v>8</v>
      </c>
      <c r="E12" s="31">
        <v>2</v>
      </c>
      <c r="F12" s="35">
        <v>801.68</v>
      </c>
      <c r="G12" s="1">
        <v>758.54</v>
      </c>
      <c r="H12" s="1">
        <v>983.15</v>
      </c>
      <c r="I12" s="13">
        <f t="shared" si="0"/>
        <v>847.79</v>
      </c>
      <c r="J12" s="14">
        <f>SQRT(((SUM((POWER(F12-I12,2)),(POWER(G12-I12,2)),(POWER(H12-I12,2))/(COLUMNS(F12:H12)-1)))))</f>
        <v>138.75467343480724</v>
      </c>
      <c r="K12" s="14">
        <f>J12/I12*100</f>
        <v>16.366632472051716</v>
      </c>
      <c r="L12" s="15">
        <f>I12*E12</f>
        <v>1695.58</v>
      </c>
      <c r="N12" t="s">
        <v>16</v>
      </c>
      <c r="O12" s="11"/>
    </row>
    <row r="13" spans="1:15" ht="12.75" customHeight="1" x14ac:dyDescent="0.45">
      <c r="A13" s="29" t="s">
        <v>50</v>
      </c>
      <c r="B13" s="12">
        <v>6</v>
      </c>
      <c r="C13" s="29" t="s">
        <v>28</v>
      </c>
      <c r="D13" s="31" t="s">
        <v>8</v>
      </c>
      <c r="E13" s="31">
        <v>6</v>
      </c>
      <c r="F13" s="35">
        <v>451.44</v>
      </c>
      <c r="G13" s="1">
        <v>410.62</v>
      </c>
      <c r="H13" s="1">
        <v>384.96</v>
      </c>
      <c r="I13" s="13">
        <f t="shared" si="0"/>
        <v>415.67</v>
      </c>
      <c r="J13" s="14">
        <f t="shared" ref="J13:J31" si="1">SQRT(((SUM((POWER(F13-I13,2)),(POWER(G13-I13,2)),(POWER(H13-I13,2))/(COLUMNS(F13:H13)-1)))))</f>
        <v>42.14910971776272</v>
      </c>
      <c r="K13" s="14">
        <f t="shared" ref="K13:K31" si="2">J13/I13*100</f>
        <v>10.140041311079154</v>
      </c>
      <c r="L13" s="15">
        <f t="shared" ref="L13:L31" si="3">I13*E13</f>
        <v>2494.02</v>
      </c>
      <c r="N13" t="s">
        <v>16</v>
      </c>
      <c r="O13" s="11"/>
    </row>
    <row r="14" spans="1:15" ht="12.75" customHeight="1" x14ac:dyDescent="0.45">
      <c r="A14" s="29" t="s">
        <v>51</v>
      </c>
      <c r="B14" s="12">
        <v>7</v>
      </c>
      <c r="C14" s="29" t="s">
        <v>29</v>
      </c>
      <c r="D14" s="31" t="s">
        <v>8</v>
      </c>
      <c r="E14" s="31">
        <v>4</v>
      </c>
      <c r="F14" s="35">
        <v>288.64</v>
      </c>
      <c r="G14" s="1">
        <v>262.05</v>
      </c>
      <c r="H14" s="1">
        <v>245.68</v>
      </c>
      <c r="I14" s="13">
        <f t="shared" si="0"/>
        <v>265.45999999999998</v>
      </c>
      <c r="J14" s="14">
        <f t="shared" si="1"/>
        <v>27.28671288374618</v>
      </c>
      <c r="K14" s="14">
        <f t="shared" si="2"/>
        <v>10.27902994189188</v>
      </c>
      <c r="L14" s="15">
        <f t="shared" si="3"/>
        <v>1061.8399999999999</v>
      </c>
      <c r="N14" t="s">
        <v>16</v>
      </c>
      <c r="O14" s="11"/>
    </row>
    <row r="15" spans="1:15" ht="12.75" customHeight="1" x14ac:dyDescent="0.45">
      <c r="A15" s="29" t="s">
        <v>51</v>
      </c>
      <c r="B15" s="12">
        <v>8</v>
      </c>
      <c r="C15" s="29" t="s">
        <v>30</v>
      </c>
      <c r="D15" s="31" t="s">
        <v>8</v>
      </c>
      <c r="E15" s="31">
        <v>2</v>
      </c>
      <c r="F15" s="35">
        <v>476.08</v>
      </c>
      <c r="G15" s="1">
        <v>513.88</v>
      </c>
      <c r="H15" s="1">
        <v>405.85</v>
      </c>
      <c r="I15" s="13">
        <f t="shared" si="0"/>
        <v>465.27</v>
      </c>
      <c r="J15" s="14">
        <f t="shared" si="1"/>
        <v>65.154864745466242</v>
      </c>
      <c r="K15" s="14">
        <f t="shared" si="2"/>
        <v>14.003667708097717</v>
      </c>
      <c r="L15" s="15">
        <f t="shared" si="3"/>
        <v>930.54</v>
      </c>
      <c r="N15" t="s">
        <v>16</v>
      </c>
      <c r="O15" s="11"/>
    </row>
    <row r="16" spans="1:15" ht="12.75" customHeight="1" x14ac:dyDescent="0.45">
      <c r="A16" s="29" t="s">
        <v>52</v>
      </c>
      <c r="B16" s="12">
        <v>9</v>
      </c>
      <c r="C16" s="29" t="s">
        <v>31</v>
      </c>
      <c r="D16" s="31" t="s">
        <v>8</v>
      </c>
      <c r="E16" s="31">
        <v>1</v>
      </c>
      <c r="F16" s="35">
        <v>3643</v>
      </c>
      <c r="G16" s="1">
        <v>3312.18</v>
      </c>
      <c r="H16" s="1">
        <v>3505.24</v>
      </c>
      <c r="I16" s="13">
        <f t="shared" si="0"/>
        <v>3486.81</v>
      </c>
      <c r="J16" s="14">
        <f t="shared" si="1"/>
        <v>234.65034721900594</v>
      </c>
      <c r="K16" s="14">
        <f t="shared" si="2"/>
        <v>6.7296568272720885</v>
      </c>
      <c r="L16" s="15">
        <f t="shared" si="3"/>
        <v>3486.81</v>
      </c>
      <c r="N16" t="s">
        <v>16</v>
      </c>
      <c r="O16" s="11"/>
    </row>
    <row r="17" spans="1:15" ht="12.75" customHeight="1" x14ac:dyDescent="0.45">
      <c r="A17" s="29" t="s">
        <v>51</v>
      </c>
      <c r="B17" s="12">
        <v>10</v>
      </c>
      <c r="C17" s="29" t="s">
        <v>32</v>
      </c>
      <c r="D17" s="31" t="s">
        <v>8</v>
      </c>
      <c r="E17" s="31">
        <v>1</v>
      </c>
      <c r="F17" s="35">
        <v>19399</v>
      </c>
      <c r="G17" s="1">
        <v>17635.599999999999</v>
      </c>
      <c r="H17" s="1">
        <v>19611.46</v>
      </c>
      <c r="I17" s="13">
        <f t="shared" si="0"/>
        <v>18882.02</v>
      </c>
      <c r="J17" s="14">
        <f t="shared" si="1"/>
        <v>1444.601153813745</v>
      </c>
      <c r="K17" s="14">
        <f t="shared" si="2"/>
        <v>7.6506706052305047</v>
      </c>
      <c r="L17" s="15">
        <f t="shared" si="3"/>
        <v>18882.02</v>
      </c>
      <c r="N17" t="s">
        <v>16</v>
      </c>
      <c r="O17" s="11"/>
    </row>
    <row r="18" spans="1:15" ht="12.75" customHeight="1" x14ac:dyDescent="0.45">
      <c r="A18" s="29" t="s">
        <v>53</v>
      </c>
      <c r="B18" s="12">
        <v>11</v>
      </c>
      <c r="C18" s="33" t="s">
        <v>33</v>
      </c>
      <c r="D18" s="2" t="s">
        <v>8</v>
      </c>
      <c r="E18" s="34">
        <v>1</v>
      </c>
      <c r="F18" s="35">
        <v>16250</v>
      </c>
      <c r="G18" s="1">
        <v>17537.32</v>
      </c>
      <c r="H18" s="1">
        <v>17352.77</v>
      </c>
      <c r="I18" s="13">
        <f t="shared" si="0"/>
        <v>17046.7</v>
      </c>
      <c r="J18" s="14">
        <f t="shared" si="1"/>
        <v>960.35321462990908</v>
      </c>
      <c r="K18" s="14">
        <f t="shared" si="2"/>
        <v>5.6336605596972378</v>
      </c>
      <c r="L18" s="15">
        <f t="shared" si="3"/>
        <v>17046.7</v>
      </c>
      <c r="N18" t="s">
        <v>59</v>
      </c>
      <c r="O18" s="11"/>
    </row>
    <row r="19" spans="1:15" ht="12.75" customHeight="1" x14ac:dyDescent="0.45">
      <c r="A19" s="29" t="s">
        <v>54</v>
      </c>
      <c r="B19" s="12">
        <v>12</v>
      </c>
      <c r="C19" s="29" t="s">
        <v>34</v>
      </c>
      <c r="D19" s="31" t="s">
        <v>8</v>
      </c>
      <c r="E19" s="31">
        <v>3</v>
      </c>
      <c r="F19" s="35">
        <v>1539</v>
      </c>
      <c r="G19" s="1">
        <v>1399.39</v>
      </c>
      <c r="H19" s="1">
        <v>1575.49</v>
      </c>
      <c r="I19" s="13">
        <f t="shared" si="0"/>
        <v>1504.63</v>
      </c>
      <c r="J19" s="14">
        <f t="shared" si="1"/>
        <v>121.52088009885374</v>
      </c>
      <c r="K19" s="14">
        <f t="shared" si="2"/>
        <v>8.0764626585176238</v>
      </c>
      <c r="L19" s="15">
        <f t="shared" si="3"/>
        <v>4513.8900000000003</v>
      </c>
      <c r="N19" t="s">
        <v>59</v>
      </c>
      <c r="O19" s="11"/>
    </row>
    <row r="20" spans="1:15" ht="12.75" customHeight="1" x14ac:dyDescent="0.45">
      <c r="A20" s="29" t="s">
        <v>55</v>
      </c>
      <c r="B20" s="12">
        <v>13</v>
      </c>
      <c r="C20" s="29" t="s">
        <v>35</v>
      </c>
      <c r="D20" s="31" t="s">
        <v>8</v>
      </c>
      <c r="E20" s="31">
        <v>60</v>
      </c>
      <c r="F20" s="35">
        <v>33.44</v>
      </c>
      <c r="G20" s="1">
        <v>30.31</v>
      </c>
      <c r="H20" s="1">
        <v>24.43</v>
      </c>
      <c r="I20" s="13">
        <f t="shared" si="0"/>
        <v>29.39</v>
      </c>
      <c r="J20" s="14">
        <f t="shared" si="1"/>
        <v>5.4359635760369089</v>
      </c>
      <c r="K20" s="14">
        <f t="shared" si="2"/>
        <v>18.49596317127223</v>
      </c>
      <c r="L20" s="15">
        <f t="shared" si="3"/>
        <v>1763.4</v>
      </c>
      <c r="N20" t="s">
        <v>16</v>
      </c>
      <c r="O20" s="11"/>
    </row>
    <row r="21" spans="1:15" ht="12.75" customHeight="1" x14ac:dyDescent="0.45">
      <c r="A21" s="29" t="s">
        <v>56</v>
      </c>
      <c r="B21" s="12">
        <v>14</v>
      </c>
      <c r="C21" s="29" t="s">
        <v>36</v>
      </c>
      <c r="D21" s="31" t="s">
        <v>46</v>
      </c>
      <c r="E21" s="31">
        <v>52</v>
      </c>
      <c r="F21" s="35">
        <v>381.92</v>
      </c>
      <c r="G21" s="1">
        <v>347.3</v>
      </c>
      <c r="H21" s="1">
        <v>277.64999999999998</v>
      </c>
      <c r="I21" s="13">
        <f t="shared" si="0"/>
        <v>335.62</v>
      </c>
      <c r="J21" s="14">
        <f t="shared" si="1"/>
        <v>62.931493308199848</v>
      </c>
      <c r="K21" s="14">
        <f t="shared" si="2"/>
        <v>18.7508173851975</v>
      </c>
      <c r="L21" s="15">
        <f t="shared" si="3"/>
        <v>17452.240000000002</v>
      </c>
      <c r="N21" t="s">
        <v>16</v>
      </c>
      <c r="O21" s="11"/>
    </row>
    <row r="22" spans="1:15" ht="12.75" customHeight="1" x14ac:dyDescent="0.45">
      <c r="A22" s="29" t="s">
        <v>56</v>
      </c>
      <c r="B22" s="12">
        <v>15</v>
      </c>
      <c r="C22" s="29" t="s">
        <v>37</v>
      </c>
      <c r="D22" s="31" t="s">
        <v>46</v>
      </c>
      <c r="E22" s="31">
        <v>100</v>
      </c>
      <c r="F22" s="35">
        <v>298.32</v>
      </c>
      <c r="G22" s="1">
        <v>271.31</v>
      </c>
      <c r="H22" s="1">
        <v>217.03</v>
      </c>
      <c r="I22" s="13">
        <f t="shared" si="0"/>
        <v>262.22000000000003</v>
      </c>
      <c r="J22" s="14">
        <f t="shared" si="1"/>
        <v>49.060229820089489</v>
      </c>
      <c r="K22" s="14">
        <f t="shared" si="2"/>
        <v>18.709568232815759</v>
      </c>
      <c r="L22" s="15">
        <f t="shared" si="3"/>
        <v>26222.000000000004</v>
      </c>
      <c r="N22" t="s">
        <v>16</v>
      </c>
      <c r="O22" s="11"/>
    </row>
    <row r="23" spans="1:15" ht="12.75" customHeight="1" x14ac:dyDescent="0.45">
      <c r="A23" s="29" t="s">
        <v>55</v>
      </c>
      <c r="B23" s="12">
        <v>16</v>
      </c>
      <c r="C23" s="30" t="s">
        <v>38</v>
      </c>
      <c r="D23" s="32" t="s">
        <v>18</v>
      </c>
      <c r="E23" s="32">
        <v>20</v>
      </c>
      <c r="F23" s="35">
        <v>32.56</v>
      </c>
      <c r="G23" s="1">
        <v>28.14</v>
      </c>
      <c r="H23" s="1">
        <v>33.68</v>
      </c>
      <c r="I23" s="13">
        <f t="shared" si="0"/>
        <v>31.46</v>
      </c>
      <c r="J23" s="14">
        <f t="shared" si="1"/>
        <v>3.8336144824434291</v>
      </c>
      <c r="K23" s="14">
        <f t="shared" si="2"/>
        <v>12.185678583736264</v>
      </c>
      <c r="L23" s="15">
        <f t="shared" si="3"/>
        <v>629.20000000000005</v>
      </c>
      <c r="N23" t="s">
        <v>16</v>
      </c>
      <c r="O23" s="11"/>
    </row>
    <row r="24" spans="1:15" ht="12.75" customHeight="1" x14ac:dyDescent="0.45">
      <c r="A24" s="29" t="s">
        <v>55</v>
      </c>
      <c r="B24" s="12">
        <v>17</v>
      </c>
      <c r="C24" s="30" t="s">
        <v>39</v>
      </c>
      <c r="D24" s="32" t="s">
        <v>18</v>
      </c>
      <c r="E24" s="32">
        <v>10</v>
      </c>
      <c r="F24" s="35">
        <v>36.08</v>
      </c>
      <c r="G24" s="1">
        <v>32.97</v>
      </c>
      <c r="H24" s="1">
        <v>36.58</v>
      </c>
      <c r="I24" s="13">
        <f t="shared" si="0"/>
        <v>35.21</v>
      </c>
      <c r="J24" s="14">
        <f t="shared" si="1"/>
        <v>2.5909361242608822</v>
      </c>
      <c r="K24" s="14">
        <f t="shared" si="2"/>
        <v>7.3585234997468953</v>
      </c>
      <c r="L24" s="15">
        <f t="shared" si="3"/>
        <v>352.1</v>
      </c>
      <c r="N24" t="s">
        <v>16</v>
      </c>
      <c r="O24" s="11"/>
    </row>
    <row r="25" spans="1:15" ht="12.75" customHeight="1" x14ac:dyDescent="0.45">
      <c r="A25" s="29" t="s">
        <v>55</v>
      </c>
      <c r="B25" s="12">
        <v>18</v>
      </c>
      <c r="C25" s="30" t="s">
        <v>40</v>
      </c>
      <c r="D25" s="32" t="s">
        <v>18</v>
      </c>
      <c r="E25" s="32">
        <v>10</v>
      </c>
      <c r="F25" s="35">
        <v>78.319999999999993</v>
      </c>
      <c r="G25" s="1">
        <v>71.5</v>
      </c>
      <c r="H25" s="1">
        <v>77.62</v>
      </c>
      <c r="I25" s="13">
        <f t="shared" si="0"/>
        <v>75.81</v>
      </c>
      <c r="J25" s="14">
        <f t="shared" si="1"/>
        <v>5.1491989668296929</v>
      </c>
      <c r="K25" s="14">
        <f t="shared" si="2"/>
        <v>6.7922424044713008</v>
      </c>
      <c r="L25" s="15">
        <f t="shared" si="3"/>
        <v>758.1</v>
      </c>
      <c r="N25" t="s">
        <v>16</v>
      </c>
      <c r="O25" s="11"/>
    </row>
    <row r="26" spans="1:15" ht="12.75" customHeight="1" x14ac:dyDescent="0.45">
      <c r="A26" s="29" t="s">
        <v>55</v>
      </c>
      <c r="B26" s="12">
        <v>19</v>
      </c>
      <c r="C26" s="30" t="s">
        <v>41</v>
      </c>
      <c r="D26" s="32" t="s">
        <v>18</v>
      </c>
      <c r="E26" s="32">
        <v>5</v>
      </c>
      <c r="F26" s="35">
        <v>116.16</v>
      </c>
      <c r="G26" s="1">
        <v>103</v>
      </c>
      <c r="H26" s="1">
        <v>105.43</v>
      </c>
      <c r="I26" s="13">
        <f t="shared" si="0"/>
        <v>108.2</v>
      </c>
      <c r="J26" s="14">
        <f t="shared" si="1"/>
        <v>9.7076284436519256</v>
      </c>
      <c r="K26" s="14">
        <f t="shared" si="2"/>
        <v>8.9719301697337581</v>
      </c>
      <c r="L26" s="15">
        <f t="shared" si="3"/>
        <v>541</v>
      </c>
      <c r="N26" t="s">
        <v>16</v>
      </c>
      <c r="O26" s="11"/>
    </row>
    <row r="27" spans="1:15" ht="12.75" customHeight="1" x14ac:dyDescent="0.45">
      <c r="A27" s="29" t="s">
        <v>55</v>
      </c>
      <c r="B27" s="12">
        <v>20</v>
      </c>
      <c r="C27" s="30" t="s">
        <v>42</v>
      </c>
      <c r="D27" s="32" t="s">
        <v>18</v>
      </c>
      <c r="E27" s="32">
        <v>20</v>
      </c>
      <c r="F27" s="35">
        <v>32.56</v>
      </c>
      <c r="G27" s="1">
        <v>29.67</v>
      </c>
      <c r="H27" s="1">
        <v>33.93</v>
      </c>
      <c r="I27" s="13">
        <f t="shared" si="0"/>
        <v>32.049999999999997</v>
      </c>
      <c r="J27" s="14">
        <f t="shared" si="1"/>
        <v>2.7733914256736263</v>
      </c>
      <c r="K27" s="14">
        <f t="shared" si="2"/>
        <v>8.6533273811969629</v>
      </c>
      <c r="L27" s="15">
        <f t="shared" si="3"/>
        <v>641</v>
      </c>
      <c r="N27" t="s">
        <v>16</v>
      </c>
      <c r="O27" s="11"/>
    </row>
    <row r="28" spans="1:15" ht="12.75" customHeight="1" x14ac:dyDescent="0.45">
      <c r="A28" s="29" t="s">
        <v>57</v>
      </c>
      <c r="B28" s="12">
        <v>21</v>
      </c>
      <c r="C28" s="30" t="s">
        <v>43</v>
      </c>
      <c r="D28" s="32" t="s">
        <v>8</v>
      </c>
      <c r="E28" s="32">
        <v>1</v>
      </c>
      <c r="F28" s="35">
        <v>999.68</v>
      </c>
      <c r="G28" s="1">
        <v>908.69</v>
      </c>
      <c r="H28" s="1">
        <v>998.47</v>
      </c>
      <c r="I28" s="13">
        <f t="shared" si="0"/>
        <v>968.95</v>
      </c>
      <c r="J28" s="14">
        <f t="shared" si="1"/>
        <v>70.790646981080727</v>
      </c>
      <c r="K28" s="14">
        <f t="shared" si="2"/>
        <v>7.3059133062676835</v>
      </c>
      <c r="L28" s="15">
        <f t="shared" si="3"/>
        <v>968.95</v>
      </c>
      <c r="N28" t="s">
        <v>16</v>
      </c>
      <c r="O28" s="11"/>
    </row>
    <row r="29" spans="1:15" ht="12.75" customHeight="1" x14ac:dyDescent="0.45">
      <c r="A29" s="29" t="s">
        <v>58</v>
      </c>
      <c r="B29" s="12">
        <v>22</v>
      </c>
      <c r="C29" s="30" t="s">
        <v>44</v>
      </c>
      <c r="D29" s="32" t="s">
        <v>8</v>
      </c>
      <c r="E29" s="32">
        <v>1</v>
      </c>
      <c r="F29" s="35">
        <v>1261</v>
      </c>
      <c r="G29" s="1">
        <v>1146.0899999999999</v>
      </c>
      <c r="H29" s="1">
        <v>1280.81</v>
      </c>
      <c r="I29" s="13">
        <f t="shared" si="0"/>
        <v>1229.3</v>
      </c>
      <c r="J29" s="14">
        <f t="shared" si="1"/>
        <v>96.205166961031821</v>
      </c>
      <c r="K29" s="14">
        <f t="shared" si="2"/>
        <v>7.8260121175491593</v>
      </c>
      <c r="L29" s="15">
        <f t="shared" si="3"/>
        <v>1229.3</v>
      </c>
      <c r="N29" t="s">
        <v>59</v>
      </c>
      <c r="O29" s="11"/>
    </row>
    <row r="30" spans="1:15" ht="12.75" customHeight="1" x14ac:dyDescent="0.45">
      <c r="A30" s="29" t="s">
        <v>47</v>
      </c>
      <c r="B30" s="12">
        <v>23</v>
      </c>
      <c r="C30" s="30" t="s">
        <v>45</v>
      </c>
      <c r="D30" s="32" t="s">
        <v>8</v>
      </c>
      <c r="E30" s="32">
        <v>1</v>
      </c>
      <c r="F30" s="35">
        <v>774</v>
      </c>
      <c r="G30" s="1">
        <v>618.89</v>
      </c>
      <c r="H30" s="1">
        <v>675.69</v>
      </c>
      <c r="I30" s="13">
        <f t="shared" si="0"/>
        <v>689.53</v>
      </c>
      <c r="J30" s="14">
        <f t="shared" si="1"/>
        <v>110.54846584191027</v>
      </c>
      <c r="K30" s="14">
        <f t="shared" si="2"/>
        <v>16.032437434471348</v>
      </c>
      <c r="L30" s="15">
        <f t="shared" si="3"/>
        <v>689.53</v>
      </c>
      <c r="N30" t="s">
        <v>19</v>
      </c>
      <c r="O30" s="11" t="s">
        <v>61</v>
      </c>
    </row>
    <row r="31" spans="1:15" ht="12.75" customHeight="1" x14ac:dyDescent="0.45">
      <c r="A31" s="29" t="s">
        <v>47</v>
      </c>
      <c r="B31" s="12">
        <v>24</v>
      </c>
      <c r="C31" s="30" t="s">
        <v>45</v>
      </c>
      <c r="D31" s="32" t="s">
        <v>8</v>
      </c>
      <c r="E31" s="32">
        <v>2</v>
      </c>
      <c r="F31" s="35">
        <v>711</v>
      </c>
      <c r="G31" s="1">
        <v>606.33000000000004</v>
      </c>
      <c r="H31" s="1">
        <v>675.69</v>
      </c>
      <c r="I31" s="13">
        <f t="shared" si="0"/>
        <v>664.34</v>
      </c>
      <c r="J31" s="14">
        <f t="shared" si="1"/>
        <v>74.878080571018884</v>
      </c>
      <c r="K31" s="14">
        <f t="shared" si="2"/>
        <v>11.271048043324033</v>
      </c>
      <c r="L31" s="15">
        <f t="shared" si="3"/>
        <v>1328.68</v>
      </c>
      <c r="N31" t="s">
        <v>19</v>
      </c>
      <c r="O31" s="11" t="s">
        <v>61</v>
      </c>
    </row>
    <row r="32" spans="1:15" s="16" customFormat="1" x14ac:dyDescent="0.4">
      <c r="B32" s="17"/>
      <c r="C32" s="18"/>
      <c r="D32" s="19"/>
      <c r="E32" s="5"/>
      <c r="F32" s="6"/>
      <c r="G32" s="6"/>
      <c r="H32" s="6"/>
      <c r="I32" s="20"/>
      <c r="J32" s="21"/>
      <c r="K32" s="22" t="s">
        <v>6</v>
      </c>
      <c r="L32" s="23">
        <f>SUM(L8:L31)</f>
        <v>108317.36</v>
      </c>
    </row>
    <row r="33" spans="1:12" s="24" customFormat="1" ht="15" x14ac:dyDescent="0.45">
      <c r="B33" s="7" t="s">
        <v>65</v>
      </c>
      <c r="C33" s="7"/>
      <c r="D33" s="7"/>
      <c r="E33" s="7"/>
      <c r="F33" s="7"/>
      <c r="G33" s="7"/>
      <c r="H33" s="7"/>
      <c r="I33" s="25"/>
      <c r="K33" s="25">
        <f>L32*1</f>
        <v>108317.36</v>
      </c>
      <c r="L33" s="7" t="s">
        <v>5</v>
      </c>
    </row>
    <row r="34" spans="1:12" ht="15.4" x14ac:dyDescent="0.45">
      <c r="B34" s="26"/>
      <c r="C34" s="26"/>
      <c r="D34" s="8"/>
      <c r="E34" s="8"/>
      <c r="F34" s="8"/>
      <c r="G34" s="8"/>
      <c r="H34" s="8"/>
    </row>
    <row r="35" spans="1:12" ht="13.9" x14ac:dyDescent="0.4">
      <c r="C35" s="27"/>
    </row>
    <row r="36" spans="1:12" ht="13.9" x14ac:dyDescent="0.4">
      <c r="C36" s="27" t="s">
        <v>11</v>
      </c>
    </row>
    <row r="37" spans="1:12" ht="13.9" x14ac:dyDescent="0.4">
      <c r="C37" s="27" t="s">
        <v>17</v>
      </c>
    </row>
    <row r="40" spans="1:12" x14ac:dyDescent="0.4">
      <c r="A40" s="28" t="s">
        <v>15</v>
      </c>
    </row>
  </sheetData>
  <mergeCells count="10">
    <mergeCell ref="K1:L3"/>
    <mergeCell ref="B4:L4"/>
    <mergeCell ref="B5:L5"/>
    <mergeCell ref="A6:A7"/>
    <mergeCell ref="B6:B7"/>
    <mergeCell ref="C6:C7"/>
    <mergeCell ref="D6:D7"/>
    <mergeCell ref="E6:E7"/>
    <mergeCell ref="F6:H6"/>
    <mergeCell ref="I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 для ЗК</vt:lpstr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2026-04-15T03:51:12Z</dcterms:modified>
</cp:coreProperties>
</file>