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385" windowWidth="14805" windowHeight="5730"/>
  </bookViews>
  <sheets>
    <sheet name="Лист2" sheetId="27" r:id="rId1"/>
  </sheets>
  <calcPr calcId="145621"/>
</workbook>
</file>

<file path=xl/calcChain.xml><?xml version="1.0" encoding="utf-8"?>
<calcChain xmlns="http://schemas.openxmlformats.org/spreadsheetml/2006/main">
  <c r="H9" i="27" l="1"/>
  <c r="H8" i="27"/>
  <c r="G9" i="27"/>
  <c r="G8" i="27"/>
  <c r="F9" i="27"/>
  <c r="F8" i="27"/>
  <c r="M9" i="27"/>
  <c r="N9" i="27" s="1"/>
  <c r="M8" i="27"/>
  <c r="N8" i="27" s="1"/>
  <c r="I9" i="27" l="1"/>
  <c r="K9" i="27" s="1"/>
  <c r="J9" i="27"/>
  <c r="O9" i="27"/>
  <c r="J8" i="27" l="1"/>
  <c r="I8" i="27"/>
  <c r="K8" i="27" s="1"/>
  <c r="O8" i="27" l="1"/>
</calcChain>
</file>

<file path=xl/sharedStrings.xml><?xml version="1.0" encoding="utf-8"?>
<sst xmlns="http://schemas.openxmlformats.org/spreadsheetml/2006/main" count="33" uniqueCount="30">
  <si>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</si>
  <si>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</si>
  <si>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</si>
  <si>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</si>
  <si>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</si>
  <si>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</si>
  <si>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</si>
  <si>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</si>
  <si>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</si>
  <si>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</si>
  <si>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</si>
  <si>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</si>
  <si>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</si>
  <si>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</si>
  <si>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</si>
  <si>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</si>
  <si>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</si>
  <si>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</si>
  <si>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</si>
  <si>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Минимальная цена с НДС (руб.)</t>
  </si>
  <si>
    <t>ЗОЛЕДРОНОВАЯ КИСЛОТА Лиофилизат для приготовления раствора для инфузий 4 мг</t>
  </si>
  <si>
    <t>ЦИКЛОФОСФАМИД Лиофилизат для приготовления раствора для внутривенного и внутримышечного введения 200 мг</t>
  </si>
  <si>
    <t>21.20.10.211-000031-1-00216-0000000000000</t>
  </si>
  <si>
    <t>21.20.10.227-000004-1-00026-0000000000000</t>
  </si>
  <si>
    <t>мг</t>
  </si>
  <si>
    <t>На основании проведенного анализа рынка и расчетов НМЦК составляет: 6756,00 рубля</t>
  </si>
  <si>
    <t>Дата подготовки обоснования НМЦК: 13.08.2026</t>
  </si>
  <si>
    <t>КП 1 вх-1089 от 11.08.26</t>
  </si>
  <si>
    <t>КП 2 вх-1104 от 13.08.26</t>
  </si>
  <si>
    <t>КП 3 вх-1103 от 13.08.26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</si>
</sst>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12</xdr:row>
      <xdr:rowOff>41000</xdr:rowOff>
    </xdr:from>
    <xdr:to>
      <xdr:col>1</xdr:col>
      <xdr:colOff>1762125</xdr:colOff>
      <xdr:row>12</xdr:row>
      <xdr:rowOff>263812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5546450"/>
          <a:ext cx="1592746" cy="222812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5"/>
  <sheetViews>
    <sheetView tabSelected="1" zoomScaleNormal="100" workbookViewId="0">
      <selection activeCell="R5" sqref="R5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81.7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 ht="44.25" customHeight="1" x14ac:dyDescent="0.25">
      <c r="A6" s="19" t="s">
        <v>8</v>
      </c>
      <c r="B6" s="19" t="s">
        <v>9</v>
      </c>
      <c r="C6" s="19" t="s">
        <v>10</v>
      </c>
      <c r="D6" s="19" t="s">
        <v>11</v>
      </c>
      <c r="E6" s="19" t="s">
        <v>12</v>
      </c>
      <c r="F6" s="2" t="s">
        <v>27</v>
      </c>
      <c r="G6" s="2" t="s">
        <v>28</v>
      </c>
      <c r="H6" s="2" t="s">
        <v>29</v>
      </c>
      <c r="I6" s="20" t="s">
        <v>16</v>
      </c>
      <c r="J6" s="2" t="s">
        <v>17</v>
      </c>
      <c r="K6" s="2" t="s">
        <v>18</v>
      </c>
      <c r="L6" s="2"/>
      <c r="M6" s="19" t="s">
        <v>14</v>
      </c>
      <c r="N6" s="19" t="s">
        <v>19</v>
      </c>
      <c r="O6" s="20" t="s">
        <v>15</v>
      </c>
    </row>
    <row r="7" spans="1:15" ht="46.5" customHeight="1" x14ac:dyDescent="0.25">
      <c r="A7" s="19"/>
      <c r="B7" s="19"/>
      <c r="C7" s="19"/>
      <c r="D7" s="19"/>
      <c r="E7" s="19"/>
      <c r="F7" s="2" t="s">
        <v>13</v>
      </c>
      <c r="G7" s="2" t="s">
        <v>13</v>
      </c>
      <c r="H7" s="2" t="s">
        <v>13</v>
      </c>
      <c r="I7" s="21"/>
      <c r="J7" s="4"/>
      <c r="K7" s="4"/>
      <c r="L7" s="2"/>
      <c r="M7" s="19"/>
      <c r="N7" s="19"/>
      <c r="O7" s="21"/>
    </row>
    <row r="8" spans="1:15" ht="51.75" customHeight="1" x14ac:dyDescent="0.25">
      <c r="A8" s="2">
        <v>1</v>
      </c>
      <c r="B8" s="11" t="s">
        <v>20</v>
      </c>
      <c r="C8" s="12" t="s">
        <v>23</v>
      </c>
      <c r="D8" s="11" t="s">
        <v>24</v>
      </c>
      <c r="E8" s="11">
        <v>8</v>
      </c>
      <c r="F8" s="9">
        <f>524.5/1.1</f>
        <v>476.81818181818176</v>
      </c>
      <c r="G8" s="9">
        <f>869.14/1.1</f>
        <v>790.12727272727261</v>
      </c>
      <c r="H8" s="9">
        <f>643.5/1.1</f>
        <v>585</v>
      </c>
      <c r="I8" s="2">
        <f>(F8+G8+H8)/3</f>
        <v>617.31515151515146</v>
      </c>
      <c r="J8" s="9">
        <f>STDEVA(F8:H8)</f>
        <v>159.13468627127017</v>
      </c>
      <c r="K8" s="8">
        <f>IF(I8&gt;0,STDEVA(F8:H8)/(SUM(F8:H8)/COUNTIF(F8:H8,"&gt;0")),0)</f>
        <v>0.25778516189127482</v>
      </c>
      <c r="L8" s="2"/>
      <c r="M8" s="10">
        <f>MIN(F8:H8)</f>
        <v>476.81818181818176</v>
      </c>
      <c r="N8" s="11">
        <f>M8*1.1</f>
        <v>524.5</v>
      </c>
      <c r="O8" s="10">
        <f>N8*E8</f>
        <v>4196</v>
      </c>
    </row>
    <row r="9" spans="1:15" ht="51.75" customHeight="1" x14ac:dyDescent="0.25">
      <c r="A9" s="2">
        <v>2</v>
      </c>
      <c r="B9" s="11" t="s">
        <v>21</v>
      </c>
      <c r="C9" s="12" t="s">
        <v>22</v>
      </c>
      <c r="D9" s="11" t="s">
        <v>24</v>
      </c>
      <c r="E9" s="11">
        <v>3200</v>
      </c>
      <c r="F9" s="9">
        <f>0.8425/1.1</f>
        <v>0.76590909090909087</v>
      </c>
      <c r="G9" s="9">
        <f>0.8088/1.1</f>
        <v>0.73527272727272719</v>
      </c>
      <c r="H9" s="9">
        <f>0.8/1.1</f>
        <v>0.72727272727272729</v>
      </c>
      <c r="I9" s="2">
        <f>(F9+G9+H9)/3</f>
        <v>0.74281818181818193</v>
      </c>
      <c r="J9" s="9">
        <f>STDEVA(F9:H9)</f>
        <v>2.0393444093224435E-2</v>
      </c>
      <c r="K9" s="8">
        <f>IF(I9&gt;0,STDEVA(F9:H9)/(SUM(F9:H9)/COUNTIF(F9:H9,"&gt;0")),0)</f>
        <v>2.7454153105552413E-2</v>
      </c>
      <c r="L9" s="2"/>
      <c r="M9" s="10">
        <f>MIN(F9:H9)</f>
        <v>0.72727272727272729</v>
      </c>
      <c r="N9" s="12">
        <f>M9*1.1</f>
        <v>0.8</v>
      </c>
      <c r="O9" s="10">
        <f>N9*E9</f>
        <v>2560</v>
      </c>
    </row>
    <row r="10" spans="1:15" ht="20.25" customHeight="1" x14ac:dyDescent="0.25">
      <c r="A10" s="22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9.25" customHeight="1" thickBot="1" x14ac:dyDescent="0.3">
      <c r="A13" s="5" t="s">
        <v>6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</row>
    <row r="14" spans="1:15" x14ac:dyDescent="0.25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8" t="s">
        <v>26</v>
      </c>
      <c r="B19" s="18"/>
      <c r="C19" s="1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mergeCells count="14">
    <mergeCell ref="A3:O3"/>
    <mergeCell ref="A5:O5"/>
    <mergeCell ref="A2:O2"/>
    <mergeCell ref="A19:C19"/>
    <mergeCell ref="N6:N7"/>
    <mergeCell ref="M6:M7"/>
    <mergeCell ref="E6:E7"/>
    <mergeCell ref="D6:D7"/>
    <mergeCell ref="C6:C7"/>
    <mergeCell ref="I6:I7"/>
    <mergeCell ref="B6:B7"/>
    <mergeCell ref="A6:A7"/>
    <mergeCell ref="A10:O10"/>
    <mergeCell ref="O6:O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2026-08-13T04:53:43Z</dcterms:modified>
</cp:coreProperties>
</file>