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785" windowHeight="91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N10" i="1" l="1"/>
  <c r="O10" i="1" s="1"/>
  <c r="P10" i="1" s="1"/>
  <c r="Q10" i="1" s="1"/>
  <c r="N11" i="1"/>
  <c r="O11" i="1" s="1"/>
  <c r="P11" i="1" s="1"/>
  <c r="Q11" i="1" s="1"/>
  <c r="N12" i="1"/>
  <c r="O12" i="1" s="1"/>
  <c r="P12" i="1" s="1"/>
  <c r="Q12" i="1" s="1"/>
  <c r="N13" i="1"/>
  <c r="O13" i="1" s="1"/>
  <c r="P13" i="1" s="1"/>
  <c r="Q13" i="1" s="1"/>
  <c r="N14" i="1"/>
  <c r="O14" i="1" s="1"/>
  <c r="P14" i="1" s="1"/>
  <c r="Q14" i="1" s="1"/>
  <c r="N15" i="1"/>
  <c r="O15" i="1" s="1"/>
  <c r="P15" i="1" s="1"/>
  <c r="Q15" i="1" s="1"/>
  <c r="N16" i="1"/>
  <c r="O16" i="1" s="1"/>
  <c r="P16" i="1" s="1"/>
  <c r="Q16" i="1" s="1"/>
  <c r="N17" i="1"/>
  <c r="O17" i="1" s="1"/>
  <c r="P17" i="1" s="1"/>
  <c r="Q17" i="1" s="1"/>
  <c r="N18" i="1"/>
  <c r="O18" i="1" s="1"/>
  <c r="P18" i="1" s="1"/>
  <c r="Q18" i="1" s="1"/>
  <c r="N19" i="1"/>
  <c r="O19" i="1" s="1"/>
  <c r="P19" i="1" s="1"/>
  <c r="Q19" i="1" s="1"/>
  <c r="N20" i="1"/>
  <c r="O20" i="1" s="1"/>
  <c r="P20" i="1" s="1"/>
  <c r="Q20" i="1" s="1"/>
  <c r="N21" i="1"/>
  <c r="O21" i="1" s="1"/>
  <c r="P21" i="1" s="1"/>
  <c r="Q21" i="1" s="1"/>
  <c r="N22" i="1"/>
  <c r="O22" i="1" s="1"/>
  <c r="P22" i="1" s="1"/>
  <c r="Q22" i="1" s="1"/>
  <c r="N23" i="1"/>
  <c r="O23" i="1" s="1"/>
  <c r="P23" i="1" s="1"/>
  <c r="Q23" i="1" s="1"/>
  <c r="N24" i="1"/>
  <c r="O24" i="1" s="1"/>
  <c r="P24" i="1" s="1"/>
  <c r="Q24" i="1" s="1"/>
  <c r="N25" i="1"/>
  <c r="O25" i="1" s="1"/>
  <c r="P25" i="1" s="1"/>
  <c r="Q25" i="1" s="1"/>
  <c r="K10" i="1"/>
  <c r="L10" i="1" s="1"/>
  <c r="M10" i="1" s="1"/>
  <c r="K11" i="1"/>
  <c r="L11" i="1" s="1"/>
  <c r="M11" i="1" s="1"/>
  <c r="K12" i="1"/>
  <c r="L12" i="1" s="1"/>
  <c r="M12" i="1" s="1"/>
  <c r="K13" i="1"/>
  <c r="L13" i="1" s="1"/>
  <c r="M13" i="1" s="1"/>
  <c r="K14" i="1"/>
  <c r="L14" i="1" s="1"/>
  <c r="M14" i="1" s="1"/>
  <c r="K15" i="1"/>
  <c r="L15" i="1" s="1"/>
  <c r="M15" i="1" s="1"/>
  <c r="K16" i="1"/>
  <c r="L16" i="1" s="1"/>
  <c r="M16" i="1" s="1"/>
  <c r="K17" i="1"/>
  <c r="L17" i="1" s="1"/>
  <c r="M17" i="1" s="1"/>
  <c r="K18" i="1"/>
  <c r="L18" i="1" s="1"/>
  <c r="M18" i="1" s="1"/>
  <c r="K19" i="1"/>
  <c r="L19" i="1" s="1"/>
  <c r="M19" i="1" s="1"/>
  <c r="K20" i="1"/>
  <c r="L20" i="1" s="1"/>
  <c r="M20" i="1" s="1"/>
  <c r="K21" i="1"/>
  <c r="L21" i="1" s="1"/>
  <c r="M21" i="1" s="1"/>
  <c r="K22" i="1"/>
  <c r="L22" i="1" s="1"/>
  <c r="M22" i="1" s="1"/>
  <c r="K23" i="1"/>
  <c r="L23" i="1" s="1"/>
  <c r="M23" i="1" s="1"/>
  <c r="K24" i="1"/>
  <c r="L24" i="1" s="1"/>
  <c r="M24" i="1" s="1"/>
  <c r="K25" i="1"/>
  <c r="L25" i="1" s="1"/>
  <c r="M25" i="1" s="1"/>
  <c r="N8" i="1"/>
  <c r="N9" i="1"/>
  <c r="O9" i="1" s="1"/>
  <c r="P9" i="1" s="1"/>
  <c r="Q9" i="1" s="1"/>
  <c r="N26" i="1"/>
  <c r="O26" i="1" s="1"/>
  <c r="P26" i="1" s="1"/>
  <c r="Q26" i="1" s="1"/>
  <c r="N7" i="1"/>
  <c r="O7" i="1" s="1"/>
  <c r="P7" i="1" s="1"/>
  <c r="Q7" i="1" s="1"/>
  <c r="O8" i="1"/>
  <c r="P8" i="1" s="1"/>
  <c r="Q8" i="1" s="1"/>
  <c r="K7" i="1"/>
  <c r="L7" i="1" s="1"/>
  <c r="M7" i="1" s="1"/>
  <c r="K8" i="1"/>
  <c r="L8" i="1" s="1"/>
  <c r="M8" i="1" s="1"/>
  <c r="K9" i="1"/>
  <c r="L9" i="1" s="1"/>
  <c r="M9" i="1" s="1"/>
  <c r="K26" i="1"/>
  <c r="L26" i="1" s="1"/>
  <c r="M26" i="1" s="1"/>
  <c r="I27" i="1"/>
  <c r="H27" i="1"/>
  <c r="G27" i="1"/>
  <c r="Q27" i="1" l="1"/>
</calcChain>
</file>

<file path=xl/sharedStrings.xml><?xml version="1.0" encoding="utf-8"?>
<sst xmlns="http://schemas.openxmlformats.org/spreadsheetml/2006/main" count="65" uniqueCount="50">
  <si>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</t>
  </si>
  <si>
    <t>Обоснование начальной (максимальной) цены контракта, цены контракта Используемый метод определения НМЦК - метод сопоставимых рыночных цен (анализ рынка) - ст.22 Федерального закона от 05.04.2013 г №44-ФЗ
Товары, цены на которые  представили условные поставщики, признаются однородными, т.к. коэффициент вариации не превышает 33%
  Расчет начальной цены за единицу продукции, 
установленной Заказчиком на момент проведения закупки*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</si>
  <si>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</si>
  <si>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</si>
  <si>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</si>
  <si>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</si>
  <si>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(руб./ед.изм.), статистика,данные реестра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</si>
  <si>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</si>
  <si>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</si>
  <si>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</si>
  <si>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</si>
  <si>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</si>
  <si>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sz val="12"/>
        <color indexed="8"/>
        <rFont val="Times New Roman"/>
        <family val="1"/>
        <charset val="204"/>
      </rPr>
  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</si>
  <si>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</si>
  <si>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до сотых долей после запятой (руб.)</t>
  </si>
  <si>
    <t>Н(М)ЦК, ЦКЕП контракта с учетом округления цены за единицу (руб.)</t>
  </si>
  <si>
    <t>Исполнитель:</t>
  </si>
  <si>
    <t>специалист по закупкам</t>
  </si>
  <si>
    <t>(должность)</t>
  </si>
  <si>
    <t xml:space="preserve">         (подпись/расшифровка подписи)</t>
  </si>
  <si>
    <t>шт</t>
  </si>
  <si>
    <r>
      <rPr>
        <sz val="11"/>
        <color theme="1"/>
        <rFont val="Times New Roman"/>
        <family val="1"/>
        <charset val="204"/>
      </rPr>
      <t>Кисть малярная. Ширина пучка, миллиметров: ≥ 50 и ≤55;
Толщина  пучка, миллиметров: ≥ 14 и ≤16;
Длина ворса пучка, миллиметров; ≥48 и
≤ 55.</t>
    </r>
    <r>
      <rPr>
        <sz val="12"/>
        <color theme="1"/>
        <rFont val="Times New Roman"/>
        <family val="1"/>
        <charset val="204"/>
      </rPr>
      <t xml:space="preserve">
</t>
    </r>
  </si>
  <si>
    <t xml:space="preserve">Кисть малярная.Ширина пучка, миллиметров: ≥ 100 и ≤110;
Толщина  пучка, миллиметров: ≥ 15 и ≤ 18;
Длина ворса пучка, миллиметров; ≥ 60 и ≤ 70.
</t>
  </si>
  <si>
    <t xml:space="preserve">Валик малярный
</t>
  </si>
  <si>
    <t>Порог</t>
  </si>
  <si>
    <t>Плинтус</t>
  </si>
  <si>
    <t>Фурнитура для плинтуса. Тип изделия: Угол внутренний</t>
  </si>
  <si>
    <t>Фурнитура для плинтуса. Тип изделия: Угол наружний</t>
  </si>
  <si>
    <t>Фурнитура для плинтуса. Тип изделия: соединитель (переходник)</t>
  </si>
  <si>
    <t>Фурнитура для плинтуса. Тип изделия: Торцевая заглушка правосторонняя.</t>
  </si>
  <si>
    <t>Фурнитура для плинтуса. Тип изделия: Торцевая заглушка левосторонняя</t>
  </si>
  <si>
    <t>Линолеум</t>
  </si>
  <si>
    <t>Обои</t>
  </si>
  <si>
    <t>Грунтовка универсальная</t>
  </si>
  <si>
    <t>Клей для обоев</t>
  </si>
  <si>
    <t>Сетка шлифовальная</t>
  </si>
  <si>
    <t>Материал изоляционный рулонный</t>
  </si>
  <si>
    <t>Мастика</t>
  </si>
  <si>
    <t>Уголок ПФХ</t>
  </si>
  <si>
    <t>Клей полимерный</t>
  </si>
  <si>
    <t>Растворитель</t>
  </si>
  <si>
    <t>м2</t>
  </si>
  <si>
    <t>рулон</t>
  </si>
  <si>
    <t>литр</t>
  </si>
  <si>
    <t>кг</t>
  </si>
  <si>
    <t>______________  Е.О.Гайдунова</t>
  </si>
  <si>
    <t xml:space="preserve">Обоснованная НМЦК составила 95786,00 минимальная предложенная потенциальным исполнителем. </t>
  </si>
  <si>
    <t>Поставщик №1 Коммерческое предложение №1518 от 30.07.2026</t>
  </si>
  <si>
    <t>Поставщик №2 Коммерческое предложение №1519 от 30.07.2026</t>
  </si>
  <si>
    <t>Поставщик №3 Коммерческое предложение №1520 от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</si>
</sst>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2" fontId="6" fillId="0" borderId="0" xfId="0" applyNumberFormat="1" applyFont="1" applyAlignment="1">
      <alignment horizontal="center"/>
    </xf>
    <xf numFmtId="0" fontId="6" fillId="0" borderId="0" xfId="0" applyFont="1"/>
    <xf numFmtId="14" fontId="0" fillId="0" borderId="0" xfId="0" applyNumberFormat="1"/>
    <xf numFmtId="14" fontId="8" fillId="0" borderId="0" xfId="0" applyNumberFormat="1" applyFont="1"/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/>
    <xf numFmtId="0" fontId="8" fillId="0" borderId="5" xfId="0" applyFont="1" applyBorder="1" applyAlignment="1">
      <alignment horizontal="center" vertical="center"/>
    </xf>
    <xf numFmtId="14" fontId="6" fillId="0" borderId="0" xfId="0" applyNumberFormat="1" applyFont="1" applyAlignment="1">
      <alignment wrapText="1"/>
    </xf>
    <xf numFmtId="2" fontId="9" fillId="0" borderId="7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0" fillId="0" borderId="6" xfId="0" applyBorder="1" applyAlignment="1">
      <alignment vertical="top"/>
    </xf>
    <xf numFmtId="0" fontId="8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vertical="top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4" fillId="0" borderId="3" xfId="0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5</xdr:row>
      <xdr:rowOff>952500</xdr:rowOff>
    </xdr:from>
    <xdr:to>
      <xdr:col>13</xdr:col>
      <xdr:colOff>0</xdr:colOff>
      <xdr:row>5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63225" y="4057650"/>
          <a:ext cx="1219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5</xdr:row>
      <xdr:rowOff>923925</xdr:rowOff>
    </xdr:from>
    <xdr:to>
      <xdr:col>11</xdr:col>
      <xdr:colOff>1019175</xdr:colOff>
      <xdr:row>5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72600" y="40290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108697</xdr:colOff>
      <xdr:row>5</xdr:row>
      <xdr:rowOff>1913965</xdr:rowOff>
    </xdr:from>
    <xdr:to>
      <xdr:col>13</xdr:col>
      <xdr:colOff>1594597</xdr:colOff>
      <xdr:row>5</xdr:row>
      <xdr:rowOff>2275915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891122" y="501911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5</xdr:row>
      <xdr:rowOff>1400175</xdr:rowOff>
    </xdr:from>
    <xdr:to>
      <xdr:col>13</xdr:col>
      <xdr:colOff>419100</xdr:colOff>
      <xdr:row>5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049125" y="45053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5"/>
  <sheetViews>
    <sheetView tabSelected="1" zoomScale="70" zoomScaleNormal="70" workbookViewId="0">
      <selection activeCell="I6" sqref="I6"/>
    </sheetView>
  </sheetViews>
  <sheetFormatPr defaultRowHeight="15" x14ac:dyDescent="0.25"/>
  <cols>
    <col min="1" max="1" width="5.140625" customWidth="1"/>
    <col min="2" max="2" width="27.7109375" style="6" customWidth="1"/>
    <col min="3" max="3" width="10.28515625" customWidth="1"/>
    <col min="4" max="4" width="13.42578125" customWidth="1"/>
    <col min="5" max="5" width="11.7109375" customWidth="1"/>
    <col min="6" max="6" width="9.5703125" customWidth="1"/>
    <col min="7" max="8" width="12.42578125" customWidth="1"/>
    <col min="9" max="9" width="12.140625" customWidth="1"/>
    <col min="11" max="11" width="16" customWidth="1"/>
    <col min="12" max="12" width="17.85546875" customWidth="1"/>
    <col min="13" max="13" width="18.5703125" customWidth="1"/>
    <col min="14" max="14" width="29.5703125" customWidth="1"/>
    <col min="15" max="15" width="15.5703125" customWidth="1"/>
    <col min="16" max="16" width="24.7109375" customWidth="1"/>
    <col min="17" max="17" width="19.42578125" customWidth="1"/>
    <col min="18" max="18" width="15.85546875" customWidth="1"/>
  </cols>
  <sheetData>
    <row r="3" spans="1:18" ht="36.75" customHeight="1" x14ac:dyDescent="0.25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8" s="1" customFormat="1" ht="132" customHeight="1" x14ac:dyDescent="0.2">
      <c r="A4" s="36" t="s">
        <v>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8" s="1" customFormat="1" ht="45.75" customHeight="1" x14ac:dyDescent="0.25">
      <c r="A5" s="37" t="s">
        <v>2</v>
      </c>
      <c r="B5" s="37" t="s">
        <v>3</v>
      </c>
      <c r="C5" s="37" t="s">
        <v>4</v>
      </c>
      <c r="D5" s="37" t="s">
        <v>5</v>
      </c>
      <c r="E5" s="40" t="s">
        <v>6</v>
      </c>
      <c r="F5" s="40"/>
      <c r="G5" s="40"/>
      <c r="H5" s="40"/>
      <c r="I5" s="40"/>
      <c r="J5" s="40"/>
      <c r="K5" s="41" t="s">
        <v>7</v>
      </c>
      <c r="L5" s="38"/>
      <c r="M5" s="38"/>
      <c r="N5" s="42" t="s">
        <v>8</v>
      </c>
      <c r="O5" s="38"/>
      <c r="P5" s="38"/>
      <c r="Q5" s="38"/>
    </row>
    <row r="6" spans="1:18" s="1" customFormat="1" ht="188.25" customHeight="1" x14ac:dyDescent="0.2">
      <c r="A6" s="38"/>
      <c r="B6" s="39"/>
      <c r="C6" s="39"/>
      <c r="D6" s="39"/>
      <c r="E6" s="3"/>
      <c r="F6" s="3"/>
      <c r="G6" s="3" t="s">
        <v>47</v>
      </c>
      <c r="H6" s="3" t="s">
        <v>48</v>
      </c>
      <c r="I6" s="3" t="s">
        <v>49</v>
      </c>
      <c r="J6" s="3"/>
      <c r="K6" s="2" t="s">
        <v>9</v>
      </c>
      <c r="L6" s="2" t="s">
        <v>10</v>
      </c>
      <c r="M6" s="4" t="s">
        <v>11</v>
      </c>
      <c r="N6" s="5" t="s">
        <v>12</v>
      </c>
      <c r="O6" s="5" t="s">
        <v>13</v>
      </c>
      <c r="P6" s="5" t="s">
        <v>14</v>
      </c>
      <c r="Q6" s="5" t="s">
        <v>15</v>
      </c>
    </row>
    <row r="7" spans="1:18" s="1" customFormat="1" ht="127.5" customHeight="1" x14ac:dyDescent="0.25">
      <c r="A7" s="27">
        <v>1</v>
      </c>
      <c r="B7" s="26" t="s">
        <v>21</v>
      </c>
      <c r="C7" s="24" t="s">
        <v>20</v>
      </c>
      <c r="D7" s="16">
        <v>6</v>
      </c>
      <c r="E7" s="23"/>
      <c r="F7" s="23"/>
      <c r="G7" s="23">
        <v>80</v>
      </c>
      <c r="H7" s="23">
        <v>71</v>
      </c>
      <c r="I7" s="23">
        <v>90</v>
      </c>
      <c r="J7" s="23"/>
      <c r="K7" s="18">
        <f>AVERAGE(E7:I7)</f>
        <v>80.333333333333329</v>
      </c>
      <c r="L7" s="19">
        <f t="shared" ref="L7:L26" si="0">SQRT(((SUM(IF(H7&lt;&gt;0,POWER(H7-K7,2),),IF(F7&lt;&gt;0, POWER(F7-K7,2),),IF(E7&lt;&gt;0, POWER(E7-K7,2),),IF(G7&lt;&gt;0, POWER(G7-K7,2),),IF(I7&lt;&gt;0, POWER(I7-K7,2),))/(COUNTA(E7:I7)-1))))</f>
        <v>9.5043849529221696</v>
      </c>
      <c r="M7" s="20">
        <f t="shared" ref="M7:M26" si="1">L7/K7*100</f>
        <v>11.831184588699797</v>
      </c>
      <c r="N7" s="21">
        <f>D7/3*(E7+F7+G7+H7+I7)</f>
        <v>482</v>
      </c>
      <c r="O7" s="22">
        <f t="shared" ref="O7:O26" si="2">N7/D7</f>
        <v>80.333333333333329</v>
      </c>
      <c r="P7" s="21">
        <f t="shared" ref="P7:P26" si="3">ROUNDDOWN(O7,2)</f>
        <v>80.33</v>
      </c>
      <c r="Q7" s="21">
        <f t="shared" ref="Q7:Q26" si="4">P7*D7</f>
        <v>481.98</v>
      </c>
      <c r="R7" s="13"/>
    </row>
    <row r="8" spans="1:18" s="1" customFormat="1" ht="111.75" customHeight="1" x14ac:dyDescent="0.25">
      <c r="A8" s="27">
        <v>2</v>
      </c>
      <c r="B8" s="28" t="s">
        <v>22</v>
      </c>
      <c r="C8" s="24" t="s">
        <v>20</v>
      </c>
      <c r="D8" s="16">
        <v>6</v>
      </c>
      <c r="E8" s="23"/>
      <c r="F8" s="23"/>
      <c r="G8" s="23">
        <v>165</v>
      </c>
      <c r="H8" s="23">
        <v>158</v>
      </c>
      <c r="I8" s="23">
        <v>155</v>
      </c>
      <c r="J8" s="23"/>
      <c r="K8" s="18">
        <f t="shared" ref="K8:K26" si="5">AVERAGE(E8:I8)</f>
        <v>159.33333333333334</v>
      </c>
      <c r="L8" s="19">
        <f t="shared" si="0"/>
        <v>5.1316014394468841</v>
      </c>
      <c r="M8" s="20">
        <f t="shared" si="1"/>
        <v>3.2206703594854917</v>
      </c>
      <c r="N8" s="21">
        <f t="shared" ref="N8:N26" si="6">D8/3*(E8+F8+G8+H8+I8)</f>
        <v>956</v>
      </c>
      <c r="O8" s="22">
        <f t="shared" si="2"/>
        <v>159.33333333333334</v>
      </c>
      <c r="P8" s="21">
        <f t="shared" si="3"/>
        <v>159.33000000000001</v>
      </c>
      <c r="Q8" s="21">
        <f t="shared" si="4"/>
        <v>955.98</v>
      </c>
      <c r="R8" s="13"/>
    </row>
    <row r="9" spans="1:18" s="1" customFormat="1" ht="33" customHeight="1" x14ac:dyDescent="0.25">
      <c r="A9" s="27">
        <v>3</v>
      </c>
      <c r="B9" s="25" t="s">
        <v>23</v>
      </c>
      <c r="C9" s="24" t="s">
        <v>20</v>
      </c>
      <c r="D9" s="16">
        <v>3</v>
      </c>
      <c r="E9" s="23"/>
      <c r="F9" s="23"/>
      <c r="G9" s="23">
        <v>264</v>
      </c>
      <c r="H9" s="23">
        <v>304</v>
      </c>
      <c r="I9" s="23">
        <v>360</v>
      </c>
      <c r="J9" s="23"/>
      <c r="K9" s="18">
        <f t="shared" si="5"/>
        <v>309.33333333333331</v>
      </c>
      <c r="L9" s="19">
        <f t="shared" si="0"/>
        <v>48.221710186733667</v>
      </c>
      <c r="M9" s="20">
        <f t="shared" si="1"/>
        <v>15.588914931056145</v>
      </c>
      <c r="N9" s="21">
        <f t="shared" si="6"/>
        <v>928</v>
      </c>
      <c r="O9" s="22">
        <f t="shared" si="2"/>
        <v>309.33333333333331</v>
      </c>
      <c r="P9" s="21">
        <f t="shared" si="3"/>
        <v>309.33</v>
      </c>
      <c r="Q9" s="21">
        <f t="shared" si="4"/>
        <v>927.99</v>
      </c>
      <c r="R9" s="13"/>
    </row>
    <row r="10" spans="1:18" s="1" customFormat="1" ht="33" customHeight="1" x14ac:dyDescent="0.25">
      <c r="A10" s="27">
        <v>4</v>
      </c>
      <c r="B10" s="25" t="s">
        <v>24</v>
      </c>
      <c r="C10" s="24" t="s">
        <v>20</v>
      </c>
      <c r="D10" s="16">
        <v>1</v>
      </c>
      <c r="E10" s="23"/>
      <c r="F10" s="23"/>
      <c r="G10" s="23">
        <v>321</v>
      </c>
      <c r="H10" s="23">
        <v>216</v>
      </c>
      <c r="I10" s="23">
        <v>330</v>
      </c>
      <c r="J10" s="23"/>
      <c r="K10" s="18">
        <f t="shared" si="5"/>
        <v>289</v>
      </c>
      <c r="L10" s="19">
        <f t="shared" si="0"/>
        <v>63.3798075099633</v>
      </c>
      <c r="M10" s="20">
        <f t="shared" si="1"/>
        <v>21.930729242201831</v>
      </c>
      <c r="N10" s="21">
        <f t="shared" si="6"/>
        <v>289</v>
      </c>
      <c r="O10" s="22">
        <f t="shared" si="2"/>
        <v>289</v>
      </c>
      <c r="P10" s="21">
        <f t="shared" si="3"/>
        <v>289</v>
      </c>
      <c r="Q10" s="21">
        <f t="shared" si="4"/>
        <v>289</v>
      </c>
      <c r="R10" s="13"/>
    </row>
    <row r="11" spans="1:18" s="1" customFormat="1" ht="33" customHeight="1" x14ac:dyDescent="0.25">
      <c r="A11" s="27">
        <v>5</v>
      </c>
      <c r="B11" s="25" t="s">
        <v>25</v>
      </c>
      <c r="C11" s="24" t="s">
        <v>20</v>
      </c>
      <c r="D11" s="16">
        <v>7</v>
      </c>
      <c r="E11" s="23"/>
      <c r="F11" s="23"/>
      <c r="G11" s="23">
        <v>125</v>
      </c>
      <c r="H11" s="23">
        <v>87</v>
      </c>
      <c r="I11" s="23">
        <v>120</v>
      </c>
      <c r="J11" s="23"/>
      <c r="K11" s="18">
        <f t="shared" si="5"/>
        <v>110.66666666666667</v>
      </c>
      <c r="L11" s="19">
        <f t="shared" si="0"/>
        <v>20.647840887931441</v>
      </c>
      <c r="M11" s="20">
        <f t="shared" si="1"/>
        <v>18.657687549335638</v>
      </c>
      <c r="N11" s="21">
        <f t="shared" si="6"/>
        <v>774.66666666666674</v>
      </c>
      <c r="O11" s="22">
        <f t="shared" si="2"/>
        <v>110.66666666666667</v>
      </c>
      <c r="P11" s="21">
        <f t="shared" si="3"/>
        <v>110.66</v>
      </c>
      <c r="Q11" s="21">
        <f t="shared" si="4"/>
        <v>774.62</v>
      </c>
      <c r="R11" s="13"/>
    </row>
    <row r="12" spans="1:18" s="1" customFormat="1" ht="49.5" customHeight="1" x14ac:dyDescent="0.25">
      <c r="A12" s="27">
        <v>6</v>
      </c>
      <c r="B12" s="26" t="s">
        <v>26</v>
      </c>
      <c r="C12" s="24" t="s">
        <v>20</v>
      </c>
      <c r="D12" s="16">
        <v>8</v>
      </c>
      <c r="E12" s="23"/>
      <c r="F12" s="23"/>
      <c r="G12" s="23">
        <v>28</v>
      </c>
      <c r="H12" s="23">
        <v>23</v>
      </c>
      <c r="I12" s="23">
        <v>30</v>
      </c>
      <c r="J12" s="23"/>
      <c r="K12" s="18">
        <f t="shared" si="5"/>
        <v>27</v>
      </c>
      <c r="L12" s="19">
        <f t="shared" si="0"/>
        <v>3.6055512754639891</v>
      </c>
      <c r="M12" s="20">
        <f t="shared" si="1"/>
        <v>13.353893612829589</v>
      </c>
      <c r="N12" s="21">
        <f t="shared" si="6"/>
        <v>216</v>
      </c>
      <c r="O12" s="22">
        <f t="shared" si="2"/>
        <v>27</v>
      </c>
      <c r="P12" s="21">
        <f t="shared" si="3"/>
        <v>27</v>
      </c>
      <c r="Q12" s="21">
        <f t="shared" si="4"/>
        <v>216</v>
      </c>
      <c r="R12" s="13"/>
    </row>
    <row r="13" spans="1:18" s="1" customFormat="1" ht="57" customHeight="1" x14ac:dyDescent="0.25">
      <c r="A13" s="27">
        <v>7</v>
      </c>
      <c r="B13" s="26" t="s">
        <v>27</v>
      </c>
      <c r="C13" s="24" t="s">
        <v>20</v>
      </c>
      <c r="D13" s="16">
        <v>4</v>
      </c>
      <c r="E13" s="23"/>
      <c r="F13" s="23"/>
      <c r="G13" s="23">
        <v>28</v>
      </c>
      <c r="H13" s="23">
        <v>23</v>
      </c>
      <c r="I13" s="23">
        <v>30</v>
      </c>
      <c r="J13" s="23"/>
      <c r="K13" s="18">
        <f t="shared" si="5"/>
        <v>27</v>
      </c>
      <c r="L13" s="19">
        <f t="shared" si="0"/>
        <v>3.6055512754639891</v>
      </c>
      <c r="M13" s="20">
        <f t="shared" si="1"/>
        <v>13.353893612829589</v>
      </c>
      <c r="N13" s="21">
        <f t="shared" si="6"/>
        <v>108</v>
      </c>
      <c r="O13" s="22">
        <f t="shared" si="2"/>
        <v>27</v>
      </c>
      <c r="P13" s="21">
        <f t="shared" si="3"/>
        <v>27</v>
      </c>
      <c r="Q13" s="21">
        <f t="shared" si="4"/>
        <v>108</v>
      </c>
      <c r="R13" s="13"/>
    </row>
    <row r="14" spans="1:18" s="1" customFormat="1" ht="56.25" customHeight="1" x14ac:dyDescent="0.25">
      <c r="A14" s="27">
        <v>8</v>
      </c>
      <c r="B14" s="26" t="s">
        <v>28</v>
      </c>
      <c r="C14" s="24" t="s">
        <v>20</v>
      </c>
      <c r="D14" s="16">
        <v>4</v>
      </c>
      <c r="E14" s="23"/>
      <c r="F14" s="23"/>
      <c r="G14" s="23">
        <v>28</v>
      </c>
      <c r="H14" s="23">
        <v>23</v>
      </c>
      <c r="I14" s="23">
        <v>30</v>
      </c>
      <c r="J14" s="23"/>
      <c r="K14" s="18">
        <f t="shared" si="5"/>
        <v>27</v>
      </c>
      <c r="L14" s="19">
        <f t="shared" si="0"/>
        <v>3.6055512754639891</v>
      </c>
      <c r="M14" s="20">
        <f t="shared" si="1"/>
        <v>13.353893612829589</v>
      </c>
      <c r="N14" s="21">
        <f t="shared" si="6"/>
        <v>108</v>
      </c>
      <c r="O14" s="22">
        <f t="shared" si="2"/>
        <v>27</v>
      </c>
      <c r="P14" s="21">
        <f t="shared" si="3"/>
        <v>27</v>
      </c>
      <c r="Q14" s="21">
        <f t="shared" si="4"/>
        <v>108</v>
      </c>
      <c r="R14" s="13"/>
    </row>
    <row r="15" spans="1:18" s="1" customFormat="1" ht="51.75" customHeight="1" x14ac:dyDescent="0.25">
      <c r="A15" s="27">
        <v>9</v>
      </c>
      <c r="B15" s="26" t="s">
        <v>29</v>
      </c>
      <c r="C15" s="24" t="s">
        <v>20</v>
      </c>
      <c r="D15" s="16">
        <v>1</v>
      </c>
      <c r="E15" s="23"/>
      <c r="F15" s="23"/>
      <c r="G15" s="23">
        <v>28</v>
      </c>
      <c r="H15" s="23">
        <v>28</v>
      </c>
      <c r="I15" s="23">
        <v>30</v>
      </c>
      <c r="J15" s="23"/>
      <c r="K15" s="18">
        <f t="shared" si="5"/>
        <v>28.666666666666668</v>
      </c>
      <c r="L15" s="19">
        <f t="shared" si="0"/>
        <v>1.1547005383792515</v>
      </c>
      <c r="M15" s="20">
        <f t="shared" si="1"/>
        <v>4.0280251338811093</v>
      </c>
      <c r="N15" s="21">
        <f t="shared" si="6"/>
        <v>28.666666666666664</v>
      </c>
      <c r="O15" s="22">
        <f t="shared" si="2"/>
        <v>28.666666666666664</v>
      </c>
      <c r="P15" s="21">
        <f t="shared" si="3"/>
        <v>28.66</v>
      </c>
      <c r="Q15" s="21">
        <f t="shared" si="4"/>
        <v>28.66</v>
      </c>
      <c r="R15" s="13"/>
    </row>
    <row r="16" spans="1:18" s="1" customFormat="1" ht="56.25" customHeight="1" x14ac:dyDescent="0.25">
      <c r="A16" s="27">
        <v>10</v>
      </c>
      <c r="B16" s="26" t="s">
        <v>30</v>
      </c>
      <c r="C16" s="24" t="s">
        <v>20</v>
      </c>
      <c r="D16" s="16">
        <v>1</v>
      </c>
      <c r="E16" s="23"/>
      <c r="F16" s="23"/>
      <c r="G16" s="23">
        <v>28</v>
      </c>
      <c r="H16" s="23">
        <v>28</v>
      </c>
      <c r="I16" s="23">
        <v>30</v>
      </c>
      <c r="J16" s="23"/>
      <c r="K16" s="18">
        <f t="shared" si="5"/>
        <v>28.666666666666668</v>
      </c>
      <c r="L16" s="19">
        <f t="shared" si="0"/>
        <v>1.1547005383792515</v>
      </c>
      <c r="M16" s="20">
        <f t="shared" si="1"/>
        <v>4.0280251338811093</v>
      </c>
      <c r="N16" s="21">
        <f t="shared" si="6"/>
        <v>28.666666666666664</v>
      </c>
      <c r="O16" s="22">
        <f t="shared" si="2"/>
        <v>28.666666666666664</v>
      </c>
      <c r="P16" s="21">
        <f t="shared" si="3"/>
        <v>28.66</v>
      </c>
      <c r="Q16" s="21">
        <f t="shared" si="4"/>
        <v>28.66</v>
      </c>
      <c r="R16" s="13"/>
    </row>
    <row r="17" spans="1:18" s="1" customFormat="1" ht="33" customHeight="1" x14ac:dyDescent="0.25">
      <c r="A17" s="27">
        <v>11</v>
      </c>
      <c r="B17" s="29" t="s">
        <v>31</v>
      </c>
      <c r="C17" s="24" t="s">
        <v>41</v>
      </c>
      <c r="D17" s="16">
        <v>14</v>
      </c>
      <c r="E17" s="23"/>
      <c r="F17" s="23"/>
      <c r="G17" s="23">
        <v>1200</v>
      </c>
      <c r="H17" s="23">
        <v>1807</v>
      </c>
      <c r="I17" s="23">
        <v>1600</v>
      </c>
      <c r="J17" s="23"/>
      <c r="K17" s="18">
        <f t="shared" si="5"/>
        <v>1535.6666666666667</v>
      </c>
      <c r="L17" s="19">
        <f t="shared" si="0"/>
        <v>308.57143959435609</v>
      </c>
      <c r="M17" s="20">
        <f t="shared" si="1"/>
        <v>20.093647032408686</v>
      </c>
      <c r="N17" s="21">
        <f t="shared" si="6"/>
        <v>21499.333333333336</v>
      </c>
      <c r="O17" s="22">
        <f t="shared" si="2"/>
        <v>1535.6666666666667</v>
      </c>
      <c r="P17" s="21">
        <f t="shared" si="3"/>
        <v>1535.66</v>
      </c>
      <c r="Q17" s="21">
        <f t="shared" si="4"/>
        <v>21499.24</v>
      </c>
      <c r="R17" s="13"/>
    </row>
    <row r="18" spans="1:18" s="1" customFormat="1" ht="33" customHeight="1" x14ac:dyDescent="0.25">
      <c r="A18" s="27">
        <v>12</v>
      </c>
      <c r="B18" s="30" t="s">
        <v>32</v>
      </c>
      <c r="C18" s="24" t="s">
        <v>42</v>
      </c>
      <c r="D18" s="16">
        <v>18</v>
      </c>
      <c r="E18" s="23"/>
      <c r="F18" s="23"/>
      <c r="G18" s="23">
        <v>2300</v>
      </c>
      <c r="H18" s="23">
        <v>2350</v>
      </c>
      <c r="I18" s="23">
        <v>2500</v>
      </c>
      <c r="J18" s="23"/>
      <c r="K18" s="18">
        <f t="shared" si="5"/>
        <v>2383.3333333333335</v>
      </c>
      <c r="L18" s="19">
        <f t="shared" si="0"/>
        <v>104.08329997330664</v>
      </c>
      <c r="M18" s="20">
        <f t="shared" si="1"/>
        <v>4.3671314674114665</v>
      </c>
      <c r="N18" s="21">
        <f t="shared" si="6"/>
        <v>42900</v>
      </c>
      <c r="O18" s="22">
        <f t="shared" si="2"/>
        <v>2383.3333333333335</v>
      </c>
      <c r="P18" s="21">
        <f t="shared" si="3"/>
        <v>2383.33</v>
      </c>
      <c r="Q18" s="21">
        <f t="shared" si="4"/>
        <v>42899.94</v>
      </c>
      <c r="R18" s="13"/>
    </row>
    <row r="19" spans="1:18" s="1" customFormat="1" ht="33" customHeight="1" x14ac:dyDescent="0.25">
      <c r="A19" s="27">
        <v>13</v>
      </c>
      <c r="B19" s="29" t="s">
        <v>33</v>
      </c>
      <c r="C19" s="24" t="s">
        <v>43</v>
      </c>
      <c r="D19" s="16">
        <v>20</v>
      </c>
      <c r="E19" s="23"/>
      <c r="F19" s="23"/>
      <c r="G19" s="23">
        <v>215</v>
      </c>
      <c r="H19" s="23">
        <v>250</v>
      </c>
      <c r="I19" s="23">
        <v>180</v>
      </c>
      <c r="J19" s="23"/>
      <c r="K19" s="18">
        <f t="shared" si="5"/>
        <v>215</v>
      </c>
      <c r="L19" s="19">
        <f t="shared" si="0"/>
        <v>35</v>
      </c>
      <c r="M19" s="20">
        <f t="shared" si="1"/>
        <v>16.279069767441861</v>
      </c>
      <c r="N19" s="21">
        <f t="shared" si="6"/>
        <v>4300</v>
      </c>
      <c r="O19" s="22">
        <f t="shared" si="2"/>
        <v>215</v>
      </c>
      <c r="P19" s="21">
        <f t="shared" si="3"/>
        <v>215</v>
      </c>
      <c r="Q19" s="21">
        <f t="shared" si="4"/>
        <v>4300</v>
      </c>
      <c r="R19" s="13"/>
    </row>
    <row r="20" spans="1:18" s="1" customFormat="1" ht="33" customHeight="1" x14ac:dyDescent="0.25">
      <c r="A20" s="27">
        <v>14</v>
      </c>
      <c r="B20" s="29" t="s">
        <v>34</v>
      </c>
      <c r="C20" s="24" t="s">
        <v>44</v>
      </c>
      <c r="D20" s="16">
        <v>1.25</v>
      </c>
      <c r="E20" s="23"/>
      <c r="F20" s="23"/>
      <c r="G20" s="23">
        <v>2060</v>
      </c>
      <c r="H20" s="23">
        <v>2000</v>
      </c>
      <c r="I20" s="23">
        <v>2100</v>
      </c>
      <c r="J20" s="23"/>
      <c r="K20" s="18">
        <f t="shared" si="5"/>
        <v>2053.3333333333335</v>
      </c>
      <c r="L20" s="19">
        <f t="shared" si="0"/>
        <v>50.332229568471668</v>
      </c>
      <c r="M20" s="20">
        <f t="shared" si="1"/>
        <v>2.4512449465164772</v>
      </c>
      <c r="N20" s="21">
        <f t="shared" si="6"/>
        <v>2566.666666666667</v>
      </c>
      <c r="O20" s="22">
        <f t="shared" si="2"/>
        <v>2053.3333333333335</v>
      </c>
      <c r="P20" s="21">
        <f t="shared" si="3"/>
        <v>2053.33</v>
      </c>
      <c r="Q20" s="21">
        <f t="shared" si="4"/>
        <v>2566.6624999999999</v>
      </c>
      <c r="R20" s="13"/>
    </row>
    <row r="21" spans="1:18" s="1" customFormat="1" ht="33" customHeight="1" x14ac:dyDescent="0.25">
      <c r="A21" s="27">
        <v>15</v>
      </c>
      <c r="B21" s="29" t="s">
        <v>35</v>
      </c>
      <c r="C21" s="24" t="s">
        <v>20</v>
      </c>
      <c r="D21" s="16">
        <v>50</v>
      </c>
      <c r="E21" s="23"/>
      <c r="F21" s="23"/>
      <c r="G21" s="23">
        <v>30</v>
      </c>
      <c r="H21" s="23">
        <v>20</v>
      </c>
      <c r="I21" s="23">
        <v>33</v>
      </c>
      <c r="J21" s="23"/>
      <c r="K21" s="18">
        <f t="shared" si="5"/>
        <v>27.666666666666668</v>
      </c>
      <c r="L21" s="19">
        <f t="shared" si="0"/>
        <v>6.8068592855540455</v>
      </c>
      <c r="M21" s="20">
        <f t="shared" si="1"/>
        <v>24.603105851400166</v>
      </c>
      <c r="N21" s="21">
        <f t="shared" si="6"/>
        <v>1383.3333333333335</v>
      </c>
      <c r="O21" s="22">
        <f t="shared" si="2"/>
        <v>27.666666666666671</v>
      </c>
      <c r="P21" s="21">
        <f t="shared" si="3"/>
        <v>27.66</v>
      </c>
      <c r="Q21" s="21">
        <f t="shared" si="4"/>
        <v>1383</v>
      </c>
      <c r="R21" s="13"/>
    </row>
    <row r="22" spans="1:18" s="1" customFormat="1" ht="33" customHeight="1" x14ac:dyDescent="0.25">
      <c r="A22" s="27">
        <v>16</v>
      </c>
      <c r="B22" s="29" t="s">
        <v>36</v>
      </c>
      <c r="C22" s="24" t="s">
        <v>41</v>
      </c>
      <c r="D22" s="16">
        <v>20</v>
      </c>
      <c r="E22" s="23"/>
      <c r="F22" s="23"/>
      <c r="G22" s="23">
        <v>217</v>
      </c>
      <c r="H22" s="23">
        <v>217.4</v>
      </c>
      <c r="I22" s="23">
        <v>250</v>
      </c>
      <c r="J22" s="23"/>
      <c r="K22" s="18">
        <f t="shared" si="5"/>
        <v>228.13333333333333</v>
      </c>
      <c r="L22" s="19">
        <f t="shared" si="0"/>
        <v>18.938144928512227</v>
      </c>
      <c r="M22" s="20">
        <f t="shared" si="1"/>
        <v>8.3013493257651483</v>
      </c>
      <c r="N22" s="21">
        <f t="shared" si="6"/>
        <v>4562.666666666667</v>
      </c>
      <c r="O22" s="22">
        <f t="shared" si="2"/>
        <v>228.13333333333335</v>
      </c>
      <c r="P22" s="21">
        <f t="shared" si="3"/>
        <v>228.13</v>
      </c>
      <c r="Q22" s="21">
        <f t="shared" si="4"/>
        <v>4562.6000000000004</v>
      </c>
      <c r="R22" s="13"/>
    </row>
    <row r="23" spans="1:18" s="1" customFormat="1" ht="33" customHeight="1" x14ac:dyDescent="0.25">
      <c r="A23" s="27">
        <v>17</v>
      </c>
      <c r="B23" s="29" t="s">
        <v>37</v>
      </c>
      <c r="C23" s="24" t="s">
        <v>44</v>
      </c>
      <c r="D23" s="16">
        <v>10</v>
      </c>
      <c r="E23" s="23"/>
      <c r="F23" s="23"/>
      <c r="G23" s="23">
        <v>290</v>
      </c>
      <c r="H23" s="23">
        <v>340</v>
      </c>
      <c r="I23" s="23">
        <v>302</v>
      </c>
      <c r="J23" s="23"/>
      <c r="K23" s="18">
        <f t="shared" si="5"/>
        <v>310.66666666666669</v>
      </c>
      <c r="L23" s="19">
        <f t="shared" si="0"/>
        <v>26.102362600602525</v>
      </c>
      <c r="M23" s="20">
        <f t="shared" si="1"/>
        <v>8.4020480474042447</v>
      </c>
      <c r="N23" s="21">
        <f t="shared" si="6"/>
        <v>3106.666666666667</v>
      </c>
      <c r="O23" s="22">
        <f t="shared" si="2"/>
        <v>310.66666666666669</v>
      </c>
      <c r="P23" s="21">
        <f t="shared" si="3"/>
        <v>310.66000000000003</v>
      </c>
      <c r="Q23" s="21">
        <f t="shared" si="4"/>
        <v>3106.6000000000004</v>
      </c>
      <c r="R23" s="13"/>
    </row>
    <row r="24" spans="1:18" s="1" customFormat="1" ht="33" customHeight="1" x14ac:dyDescent="0.25">
      <c r="A24" s="27">
        <v>18</v>
      </c>
      <c r="B24" s="29" t="s">
        <v>38</v>
      </c>
      <c r="C24" s="24" t="s">
        <v>20</v>
      </c>
      <c r="D24" s="16">
        <v>25</v>
      </c>
      <c r="E24" s="23"/>
      <c r="F24" s="23"/>
      <c r="G24" s="23">
        <v>150</v>
      </c>
      <c r="H24" s="23">
        <v>159</v>
      </c>
      <c r="I24" s="23">
        <v>168</v>
      </c>
      <c r="J24" s="23"/>
      <c r="K24" s="18">
        <f t="shared" si="5"/>
        <v>159</v>
      </c>
      <c r="L24" s="19">
        <f t="shared" si="0"/>
        <v>9</v>
      </c>
      <c r="M24" s="20">
        <f t="shared" si="1"/>
        <v>5.6603773584905666</v>
      </c>
      <c r="N24" s="21">
        <f t="shared" si="6"/>
        <v>3975.0000000000005</v>
      </c>
      <c r="O24" s="22">
        <f t="shared" si="2"/>
        <v>159.00000000000003</v>
      </c>
      <c r="P24" s="21">
        <f t="shared" si="3"/>
        <v>159</v>
      </c>
      <c r="Q24" s="21">
        <f t="shared" si="4"/>
        <v>3975</v>
      </c>
      <c r="R24" s="13"/>
    </row>
    <row r="25" spans="1:18" s="1" customFormat="1" ht="33" customHeight="1" x14ac:dyDescent="0.25">
      <c r="A25" s="27">
        <v>19</v>
      </c>
      <c r="B25" s="29" t="s">
        <v>39</v>
      </c>
      <c r="C25" s="24" t="s">
        <v>20</v>
      </c>
      <c r="D25" s="16">
        <v>24</v>
      </c>
      <c r="E25" s="23"/>
      <c r="F25" s="23"/>
      <c r="G25" s="23">
        <v>565</v>
      </c>
      <c r="H25" s="23">
        <v>600</v>
      </c>
      <c r="I25" s="23">
        <v>715</v>
      </c>
      <c r="J25" s="23"/>
      <c r="K25" s="18">
        <f t="shared" si="5"/>
        <v>626.66666666666663</v>
      </c>
      <c r="L25" s="19">
        <f t="shared" si="0"/>
        <v>78.475049113290353</v>
      </c>
      <c r="M25" s="20">
        <f t="shared" si="1"/>
        <v>12.522614220205908</v>
      </c>
      <c r="N25" s="21">
        <f t="shared" si="6"/>
        <v>15040</v>
      </c>
      <c r="O25" s="22">
        <f t="shared" si="2"/>
        <v>626.66666666666663</v>
      </c>
      <c r="P25" s="21">
        <f t="shared" si="3"/>
        <v>626.66</v>
      </c>
      <c r="Q25" s="21">
        <f t="shared" si="4"/>
        <v>15039.84</v>
      </c>
      <c r="R25" s="13"/>
    </row>
    <row r="26" spans="1:18" s="1" customFormat="1" ht="29.25" customHeight="1" x14ac:dyDescent="0.25">
      <c r="A26" s="27">
        <v>20</v>
      </c>
      <c r="B26" s="31" t="s">
        <v>40</v>
      </c>
      <c r="C26" s="24" t="s">
        <v>43</v>
      </c>
      <c r="D26" s="16">
        <v>6</v>
      </c>
      <c r="E26" s="23"/>
      <c r="F26" s="23"/>
      <c r="G26" s="23">
        <v>116.5</v>
      </c>
      <c r="H26" s="23">
        <v>135.5</v>
      </c>
      <c r="I26" s="23">
        <v>125</v>
      </c>
      <c r="J26" s="23"/>
      <c r="K26" s="18">
        <f t="shared" si="5"/>
        <v>125.66666666666667</v>
      </c>
      <c r="L26" s="19">
        <f t="shared" si="0"/>
        <v>9.5175276901794899</v>
      </c>
      <c r="M26" s="20">
        <f t="shared" si="1"/>
        <v>7.5736294616812918</v>
      </c>
      <c r="N26" s="21">
        <f t="shared" si="6"/>
        <v>754</v>
      </c>
      <c r="O26" s="22">
        <f t="shared" si="2"/>
        <v>125.66666666666667</v>
      </c>
      <c r="P26" s="21">
        <f t="shared" si="3"/>
        <v>125.66</v>
      </c>
      <c r="Q26" s="21">
        <f t="shared" si="4"/>
        <v>753.96</v>
      </c>
      <c r="R26" s="13"/>
    </row>
    <row r="27" spans="1:18" ht="15.75" x14ac:dyDescent="0.25">
      <c r="B27" s="12"/>
      <c r="C27" s="13"/>
      <c r="D27" s="13"/>
      <c r="E27" s="13"/>
      <c r="F27" s="13"/>
      <c r="G27" s="14">
        <f>SUMPRODUCT(D7:D26,G7:G26)</f>
        <v>95786</v>
      </c>
      <c r="H27" s="14">
        <f>SUMPRODUCT(D7:D26,H7:H26)</f>
        <v>106569</v>
      </c>
      <c r="I27" s="15">
        <f>SUMPRODUCT(D7:D26,I7:I26)</f>
        <v>109665</v>
      </c>
      <c r="Q27" s="7">
        <f>SUM(Q7:Q26)</f>
        <v>104005.73250000003</v>
      </c>
    </row>
    <row r="28" spans="1:18" ht="15.75" x14ac:dyDescent="0.25">
      <c r="B28" s="32" t="s">
        <v>46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x14ac:dyDescent="0.25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8" ht="15.75" x14ac:dyDescent="0.25">
      <c r="C30" s="8" t="s">
        <v>16</v>
      </c>
      <c r="F30" s="9"/>
    </row>
    <row r="31" spans="1:18" ht="15.75" x14ac:dyDescent="0.25">
      <c r="C31" s="8" t="s">
        <v>17</v>
      </c>
      <c r="D31" s="8"/>
      <c r="E31" s="8"/>
      <c r="H31" s="33"/>
      <c r="I31" s="33"/>
      <c r="J31" s="33"/>
    </row>
    <row r="32" spans="1:18" ht="15.75" x14ac:dyDescent="0.25">
      <c r="C32" s="8" t="s">
        <v>18</v>
      </c>
      <c r="D32" s="8"/>
      <c r="E32" s="8"/>
      <c r="H32" s="8"/>
      <c r="I32" s="8"/>
      <c r="J32" s="8"/>
    </row>
    <row r="33" spans="2:10" ht="15.75" x14ac:dyDescent="0.25">
      <c r="C33" s="8"/>
      <c r="D33" s="8"/>
      <c r="E33" s="8"/>
      <c r="H33" s="8"/>
      <c r="I33" s="8"/>
      <c r="J33" s="8"/>
    </row>
    <row r="34" spans="2:10" ht="15.75" x14ac:dyDescent="0.25">
      <c r="B34" s="17">
        <v>46233</v>
      </c>
      <c r="C34" s="34" t="s">
        <v>45</v>
      </c>
      <c r="D34" s="34"/>
      <c r="E34" s="34"/>
      <c r="G34" s="10"/>
      <c r="H34" s="11"/>
      <c r="I34" s="11"/>
      <c r="J34" s="11"/>
    </row>
    <row r="35" spans="2:10" ht="15.75" x14ac:dyDescent="0.25">
      <c r="C35" s="8" t="s">
        <v>19</v>
      </c>
      <c r="D35" s="8"/>
      <c r="E35" s="8"/>
      <c r="H35" s="8"/>
      <c r="I35" s="8"/>
      <c r="J35" s="8"/>
    </row>
  </sheetData>
  <mergeCells count="12">
    <mergeCell ref="B28:Q28"/>
    <mergeCell ref="H31:J31"/>
    <mergeCell ref="C34:E34"/>
    <mergeCell ref="A3:Q3"/>
    <mergeCell ref="A4:Q4"/>
    <mergeCell ref="A5:A6"/>
    <mergeCell ref="B5:B6"/>
    <mergeCell ref="C5:C6"/>
    <mergeCell ref="D5:D6"/>
    <mergeCell ref="E5:J5"/>
    <mergeCell ref="K5:M5"/>
    <mergeCell ref="N5:Q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2026-07-30T08:12:42Z</dcterms:modified>
</cp:coreProperties>
</file>