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3250" windowHeight="12570"/>
  </bookViews>
  <sheets>
    <sheet name="Лист1" sheetId="1" r:id="rId1"/>
    <sheet name="Лист2" sheetId="2" r:id="rId2"/>
  </sheets>
  <definedNames>
    <definedName name="_xlnm._FilterDatabase" localSheetId="0" hidden="1">Лист1!$B$1:$Q$17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1"/>
  <c r="D7" i="2" s="1"/>
  <c r="L14" i="1" l="1"/>
  <c r="J13"/>
  <c r="D6" i="2" s="1"/>
  <c r="J14" i="1" l="1"/>
  <c r="M13" l="1"/>
  <c r="H13"/>
  <c r="H14" l="1"/>
  <c r="D5" i="2"/>
  <c r="P13" i="1"/>
  <c r="Q13" s="1"/>
  <c r="N13"/>
  <c r="O13" s="1"/>
  <c r="O14" l="1"/>
  <c r="D22" i="2"/>
  <c r="D8" l="1"/>
  <c r="D12" s="1"/>
  <c r="D14" l="1"/>
  <c r="D17" l="1"/>
</calcChain>
</file>

<file path=xl/sharedStrings.xml><?xml version="1.0" encoding="utf-8"?>
<sst xmlns="http://schemas.openxmlformats.org/spreadsheetml/2006/main" count="58" uniqueCount="55">
  <si>
    <t>Предмет закупки</t>
  </si>
  <si>
    <t>Основные характеристики объекта закупки</t>
  </si>
  <si>
    <t>В соответствии с приложением № 1  «ОПИСАНИЕ ОБЪЕКТА ЗАКУПКИ» к извещению</t>
  </si>
  <si>
    <t>№ п/п</t>
  </si>
  <si>
    <t xml:space="preserve">Ценовая информация № 1 </t>
  </si>
  <si>
    <t xml:space="preserve">Ценовая информация № 2 </t>
  </si>
  <si>
    <t xml:space="preserve">Ценовая информация № 3 </t>
  </si>
  <si>
    <t xml:space="preserve">Начальная максимальная цена контракта </t>
  </si>
  <si>
    <t xml:space="preserve">НМЦК, руб. </t>
  </si>
  <si>
    <t>Всего:</t>
  </si>
  <si>
    <t>Цена, руб</t>
  </si>
  <si>
    <t>Источник №1</t>
  </si>
  <si>
    <t>Источник №2</t>
  </si>
  <si>
    <t>Источник №3</t>
  </si>
  <si>
    <t>Средняя арифметическая величина</t>
  </si>
  <si>
    <t>Количество значений</t>
  </si>
  <si>
    <t xml:space="preserve"> </t>
  </si>
  <si>
    <t>Количество (объем) ТРУ</t>
  </si>
  <si>
    <t>σ=</t>
  </si>
  <si>
    <t>Коэф.вариации V=</t>
  </si>
  <si>
    <t>%</t>
  </si>
  <si>
    <t>Совокупность значений:</t>
  </si>
  <si>
    <t xml:space="preserve">ОДНОРОДНЫЕ </t>
  </si>
  <si>
    <t>НЕОДНОРОДНЫЕ</t>
  </si>
  <si>
    <t>НМЦК рын.=</t>
  </si>
  <si>
    <t>рублей</t>
  </si>
  <si>
    <t>Количество</t>
  </si>
  <si>
    <r>
      <t>Начальная (максимальная) цена контракта составляет</t>
    </r>
    <r>
      <rPr>
        <sz val="10"/>
        <color theme="1"/>
        <rFont val="Times New Roman"/>
        <family val="1"/>
        <charset val="204"/>
      </rPr>
      <t xml:space="preserve">       =</t>
    </r>
  </si>
  <si>
    <t>Единица измерения</t>
  </si>
  <si>
    <t xml:space="preserve">Наименование </t>
  </si>
  <si>
    <t>Цена за ед.  руб.</t>
  </si>
  <si>
    <t xml:space="preserve">Стоимость, руб. </t>
  </si>
  <si>
    <t>Стоимость, руб.</t>
  </si>
  <si>
    <t>Цена за ед.  руб</t>
  </si>
  <si>
    <t>НМКЦ за ед.  руб.</t>
  </si>
  <si>
    <t>Среднеквадратичное отклонение</t>
  </si>
  <si>
    <t>Цена за ед. с округлением до сотых долей после запятой (руб.)</t>
  </si>
  <si>
    <t>СКРЫВАЕМЫЕ СТОЛБЦЫ</t>
  </si>
  <si>
    <t>Коффициент вариации не должен превышать 33%</t>
  </si>
  <si>
    <t>Использовать при сопоставимых рыночных ценах (анализа рынка), когда цена средняя</t>
  </si>
  <si>
    <t>выбрать из списка нужное значение</t>
  </si>
  <si>
    <t>Сведения о валюте, используемой для формирования цены контракта и расчетов с Поставщиком: Рубль Российской Федерации.</t>
  </si>
  <si>
    <t>Расчет произведен на основании 3 ценовых предложений</t>
  </si>
  <si>
    <t>м</t>
  </si>
  <si>
    <t xml:space="preserve">Поставка каната стального </t>
  </si>
  <si>
    <t>ценовая информация № 2 (№ 518 от 23.03.2026 г.) - 7 717,20 руб.;</t>
  </si>
  <si>
    <t>ценовая информация № 3  (№ 517 от 23.03.2026 г.) - 5 700,00 руб.</t>
  </si>
  <si>
    <t>ценовая информация № 1  (№ 519 от 23.03.2026 г.) - 15 000,00 руб.;</t>
  </si>
  <si>
    <t xml:space="preserve">В целях улучшения экономических показателей учерждения и руководствуясь ст.28 ст.34 БК РФ начальная цена определена как наименьшая из предложенных, потенциальными участниками размещения заказа. </t>
  </si>
  <si>
    <t xml:space="preserve">Канат стальной </t>
  </si>
  <si>
    <t>Определение цены Контракта</t>
  </si>
  <si>
    <t>Используемый метод определения цены Контракта с обоснованием</t>
  </si>
  <si>
    <t>Метод сопоставимых рыночных цен (анализа рынка) использован как приоритетный при определении и обосновании НМЦК</t>
  </si>
  <si>
    <t>Для определения цены контракта направлен запрос 23 потенциальным Поставщикам</t>
  </si>
  <si>
    <t>Дата подготовки определения цены Контракта</t>
  </si>
</sst>
</file>

<file path=xl/styles.xml><?xml version="1.0" encoding="utf-8"?>
<styleSheet xmlns="http://schemas.openxmlformats.org/spreadsheetml/2006/main">
  <numFmts count="4">
    <numFmt numFmtId="164" formatCode="#,##0.00&quot;р.&quot;"/>
    <numFmt numFmtId="165" formatCode="_-* #,##0.00_р_._-;\-* #,##0.00_р_._-;_-* &quot;-&quot;??_р_._-;_-@_-"/>
    <numFmt numFmtId="166" formatCode="_-* #,##0.00&quot;р.&quot;_-;\-* #,##0.00&quot;р.&quot;_-;_-* &quot;-&quot;??&quot;р.&quot;_-;_-@_-"/>
    <numFmt numFmtId="167" formatCode="0.0000"/>
  </numFmts>
  <fonts count="1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6">
    <xf numFmtId="0" fontId="0" fillId="0" borderId="0" xfId="0"/>
    <xf numFmtId="0" fontId="3" fillId="0" borderId="10" xfId="0" applyFont="1" applyBorder="1"/>
    <xf numFmtId="0" fontId="3" fillId="0" borderId="11" xfId="0" applyFont="1" applyBorder="1"/>
    <xf numFmtId="0" fontId="3" fillId="0" borderId="7" xfId="0" applyFont="1" applyBorder="1"/>
    <xf numFmtId="0" fontId="4" fillId="0" borderId="12" xfId="0" applyFont="1" applyBorder="1"/>
    <xf numFmtId="0" fontId="4" fillId="0" borderId="0" xfId="0" applyFont="1"/>
    <xf numFmtId="0" fontId="5" fillId="0" borderId="0" xfId="0" applyFont="1"/>
    <xf numFmtId="0" fontId="4" fillId="0" borderId="9" xfId="0" applyFont="1" applyBorder="1"/>
    <xf numFmtId="0" fontId="5" fillId="2" borderId="14" xfId="0" applyFont="1" applyFill="1" applyBorder="1"/>
    <xf numFmtId="164" fontId="4" fillId="2" borderId="14" xfId="0" applyNumberFormat="1" applyFont="1" applyFill="1" applyBorder="1" applyAlignment="1">
      <alignment horizontal="right"/>
    </xf>
    <xf numFmtId="0" fontId="5" fillId="3" borderId="14" xfId="0" applyFont="1" applyFill="1" applyBorder="1"/>
    <xf numFmtId="164" fontId="4" fillId="3" borderId="14" xfId="0" applyNumberFormat="1" applyFont="1" applyFill="1" applyBorder="1" applyAlignment="1">
      <alignment horizontal="right"/>
    </xf>
    <xf numFmtId="0" fontId="5" fillId="4" borderId="15" xfId="0" applyFont="1" applyFill="1" applyBorder="1"/>
    <xf numFmtId="164" fontId="4" fillId="4" borderId="14" xfId="0" applyNumberFormat="1" applyFont="1" applyFill="1" applyBorder="1" applyAlignment="1">
      <alignment horizontal="right"/>
    </xf>
    <xf numFmtId="164" fontId="4" fillId="5" borderId="15" xfId="0" applyNumberFormat="1" applyFont="1" applyFill="1" applyBorder="1" applyAlignment="1">
      <alignment horizontal="right" vertical="center"/>
    </xf>
    <xf numFmtId="0" fontId="4" fillId="6" borderId="14" xfId="0" applyFont="1" applyFill="1" applyBorder="1"/>
    <xf numFmtId="0" fontId="4" fillId="6" borderId="14" xfId="0" applyFont="1" applyFill="1" applyBorder="1" applyAlignment="1">
      <alignment horizontal="right"/>
    </xf>
    <xf numFmtId="0" fontId="5" fillId="0" borderId="12" xfId="0" applyFont="1" applyBorder="1"/>
    <xf numFmtId="0" fontId="4" fillId="0" borderId="0" xfId="0" applyFont="1" applyAlignment="1">
      <alignment horizontal="right"/>
    </xf>
    <xf numFmtId="0" fontId="3" fillId="0" borderId="12" xfId="0" applyFont="1" applyBorder="1"/>
    <xf numFmtId="0" fontId="6" fillId="0" borderId="17" xfId="0" applyFont="1" applyBorder="1" applyAlignment="1">
      <alignment horizontal="right"/>
    </xf>
    <xf numFmtId="165" fontId="6" fillId="0" borderId="18" xfId="0" applyNumberFormat="1" applyFont="1" applyBorder="1" applyAlignment="1">
      <alignment horizontal="left"/>
    </xf>
    <xf numFmtId="0" fontId="3" fillId="0" borderId="0" xfId="0" applyFont="1"/>
    <xf numFmtId="0" fontId="3" fillId="0" borderId="9" xfId="0" applyFont="1" applyBorder="1"/>
    <xf numFmtId="2" fontId="5" fillId="5" borderId="5" xfId="0" applyNumberFormat="1" applyFont="1" applyFill="1" applyBorder="1"/>
    <xf numFmtId="0" fontId="5" fillId="5" borderId="2" xfId="0" applyFont="1" applyFill="1" applyBorder="1"/>
    <xf numFmtId="0" fontId="5" fillId="5" borderId="18" xfId="0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7" fillId="5" borderId="8" xfId="0" applyFont="1" applyFill="1" applyBorder="1" applyAlignment="1">
      <alignment horizontal="right"/>
    </xf>
    <xf numFmtId="166" fontId="5" fillId="5" borderId="2" xfId="0" applyNumberFormat="1" applyFont="1" applyFill="1" applyBorder="1"/>
    <xf numFmtId="0" fontId="3" fillId="0" borderId="13" xfId="0" applyFont="1" applyBorder="1"/>
    <xf numFmtId="0" fontId="3" fillId="0" borderId="6" xfId="0" applyFont="1" applyBorder="1"/>
    <xf numFmtId="0" fontId="3" fillId="0" borderId="4" xfId="0" applyFont="1" applyBorder="1"/>
    <xf numFmtId="0" fontId="4" fillId="6" borderId="16" xfId="0" applyFont="1" applyFill="1" applyBorder="1"/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6" xfId="0" applyFont="1" applyBorder="1"/>
    <xf numFmtId="0" fontId="1" fillId="0" borderId="0" xfId="0" applyFont="1" applyAlignment="1">
      <alignment wrapText="1"/>
    </xf>
    <xf numFmtId="0" fontId="0" fillId="8" borderId="14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2" fontId="0" fillId="0" borderId="0" xfId="0" applyNumberFormat="1"/>
    <xf numFmtId="0" fontId="13" fillId="0" borderId="0" xfId="0" applyFont="1"/>
    <xf numFmtId="0" fontId="1" fillId="0" borderId="8" xfId="0" applyFont="1" applyBorder="1" applyAlignment="1">
      <alignment horizontal="left" vertical="center" wrapText="1"/>
    </xf>
    <xf numFmtId="167" fontId="0" fillId="0" borderId="0" xfId="0" applyNumberFormat="1"/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/>
    <xf numFmtId="4" fontId="0" fillId="7" borderId="0" xfId="0" applyNumberFormat="1" applyFill="1"/>
    <xf numFmtId="0" fontId="0" fillId="7" borderId="0" xfId="0" applyFill="1"/>
    <xf numFmtId="2" fontId="0" fillId="7" borderId="0" xfId="0" applyNumberFormat="1" applyFill="1"/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1" fillId="0" borderId="24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 wrapText="1"/>
    </xf>
    <xf numFmtId="4" fontId="2" fillId="0" borderId="32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1" fillId="0" borderId="0" xfId="0" applyFont="1"/>
    <xf numFmtId="0" fontId="15" fillId="0" borderId="14" xfId="0" applyFont="1" applyBorder="1" applyAlignment="1">
      <alignment horizontal="left" vertical="center" wrapText="1"/>
    </xf>
    <xf numFmtId="0" fontId="13" fillId="0" borderId="0" xfId="0" applyFont="1" applyBorder="1"/>
    <xf numFmtId="14" fontId="1" fillId="0" borderId="13" xfId="0" applyNumberFormat="1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8" borderId="12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14" fillId="8" borderId="18" xfId="0" applyFont="1" applyFill="1" applyBorder="1" applyAlignment="1">
      <alignment horizontal="center"/>
    </xf>
    <xf numFmtId="0" fontId="14" fillId="8" borderId="14" xfId="0" applyFont="1" applyFill="1" applyBorder="1" applyAlignment="1">
      <alignment horizontal="center"/>
    </xf>
    <xf numFmtId="0" fontId="0" fillId="8" borderId="18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8" borderId="18" xfId="0" applyFill="1" applyBorder="1" applyAlignment="1">
      <alignment horizontal="center" wrapText="1"/>
    </xf>
    <xf numFmtId="0" fontId="0" fillId="8" borderId="14" xfId="0" applyFill="1" applyBorder="1" applyAlignment="1">
      <alignment horizontal="center" wrapText="1"/>
    </xf>
    <xf numFmtId="0" fontId="5" fillId="5" borderId="16" xfId="0" applyFont="1" applyFill="1" applyBorder="1" applyAlignment="1">
      <alignment horizontal="right" vertical="center" wrapText="1"/>
    </xf>
    <xf numFmtId="0" fontId="5" fillId="5" borderId="14" xfId="0" applyFont="1" applyFill="1" applyBorder="1" applyAlignment="1">
      <alignment horizontal="right" vertical="center" wrapText="1"/>
    </xf>
    <xf numFmtId="0" fontId="7" fillId="5" borderId="8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AJ54"/>
  <sheetViews>
    <sheetView tabSelected="1" zoomScaleNormal="100" workbookViewId="0">
      <selection activeCell="AL4" sqref="AL4:AL5"/>
    </sheetView>
  </sheetViews>
  <sheetFormatPr defaultRowHeight="15"/>
  <cols>
    <col min="1" max="1" width="4" customWidth="1"/>
    <col min="2" max="2" width="28" customWidth="1"/>
    <col min="3" max="3" width="6.140625" customWidth="1"/>
    <col min="4" max="4" width="30.28515625" customWidth="1"/>
    <col min="5" max="5" width="9.85546875" customWidth="1"/>
    <col min="6" max="6" width="7.28515625" customWidth="1"/>
    <col min="7" max="7" width="12.85546875" customWidth="1"/>
    <col min="8" max="8" width="13.28515625" customWidth="1"/>
    <col min="9" max="9" width="10.140625" customWidth="1"/>
    <col min="10" max="10" width="12.85546875" customWidth="1"/>
    <col min="11" max="11" width="10.140625" bestFit="1" customWidth="1"/>
    <col min="12" max="12" width="12.5703125" customWidth="1"/>
    <col min="13" max="13" width="11.140625" hidden="1" customWidth="1"/>
    <col min="14" max="14" width="10" hidden="1" customWidth="1"/>
    <col min="15" max="15" width="0.140625" customWidth="1"/>
    <col min="16" max="16" width="7" hidden="1" customWidth="1"/>
    <col min="17" max="17" width="6.85546875" hidden="1" customWidth="1"/>
    <col min="19" max="20" width="10.140625" hidden="1" customWidth="1"/>
    <col min="21" max="22" width="0" hidden="1" customWidth="1"/>
    <col min="23" max="23" width="12.85546875" hidden="1" customWidth="1"/>
    <col min="24" max="24" width="10.7109375" hidden="1" customWidth="1"/>
    <col min="25" max="37" width="0" hidden="1" customWidth="1"/>
  </cols>
  <sheetData>
    <row r="1" spans="2:36" ht="28.5" customHeight="1">
      <c r="B1" s="106" t="s">
        <v>50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40"/>
      <c r="Q1" s="40"/>
      <c r="R1" s="40"/>
      <c r="S1" s="40"/>
      <c r="T1" s="40"/>
    </row>
    <row r="2" spans="2:36" ht="27" customHeight="1" thickBot="1">
      <c r="B2" s="39" t="s">
        <v>41</v>
      </c>
      <c r="C2" s="39"/>
      <c r="D2" s="39"/>
      <c r="E2" s="39"/>
      <c r="F2" s="39"/>
      <c r="G2" s="39"/>
      <c r="H2" s="39"/>
    </row>
    <row r="3" spans="2:36" ht="27.75" customHeight="1" thickBot="1">
      <c r="B3" s="35" t="s">
        <v>0</v>
      </c>
      <c r="C3" s="85" t="s">
        <v>44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/>
    </row>
    <row r="4" spans="2:36" ht="28.5" customHeight="1" thickBot="1">
      <c r="B4" s="36" t="s">
        <v>1</v>
      </c>
      <c r="C4" s="85" t="s">
        <v>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7"/>
    </row>
    <row r="5" spans="2:36" ht="39" customHeight="1" thickBot="1">
      <c r="B5" s="37" t="s">
        <v>51</v>
      </c>
      <c r="C5" s="85" t="s">
        <v>52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  <c r="P5" s="100" t="s">
        <v>40</v>
      </c>
      <c r="Q5" s="101"/>
    </row>
    <row r="6" spans="2:36" ht="27" customHeight="1">
      <c r="B6" s="82" t="s">
        <v>50</v>
      </c>
      <c r="C6" s="88" t="s">
        <v>53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90"/>
    </row>
    <row r="7" spans="2:36" ht="15.75" customHeight="1">
      <c r="B7" s="83"/>
      <c r="C7" s="91" t="s">
        <v>42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3"/>
    </row>
    <row r="8" spans="2:36" ht="15.75" customHeight="1">
      <c r="B8" s="83"/>
      <c r="C8" s="91" t="s">
        <v>47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3"/>
    </row>
    <row r="9" spans="2:36" ht="15.75" customHeight="1">
      <c r="B9" s="83"/>
      <c r="C9" s="91" t="s">
        <v>45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3"/>
      <c r="P9" s="102" t="s">
        <v>37</v>
      </c>
      <c r="Q9" s="103"/>
      <c r="X9" s="46"/>
    </row>
    <row r="10" spans="2:36" ht="15.75" thickBot="1">
      <c r="B10" s="83"/>
      <c r="C10" s="94" t="s">
        <v>46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6"/>
      <c r="P10" s="102"/>
      <c r="Q10" s="103"/>
    </row>
    <row r="11" spans="2:36" ht="38.25" customHeight="1">
      <c r="B11" s="83"/>
      <c r="C11" s="98" t="s">
        <v>3</v>
      </c>
      <c r="D11" s="77" t="s">
        <v>29</v>
      </c>
      <c r="E11" s="77" t="s">
        <v>28</v>
      </c>
      <c r="F11" s="77" t="s">
        <v>26</v>
      </c>
      <c r="G11" s="77" t="s">
        <v>4</v>
      </c>
      <c r="H11" s="77"/>
      <c r="I11" s="77" t="s">
        <v>5</v>
      </c>
      <c r="J11" s="77"/>
      <c r="K11" s="77" t="s">
        <v>6</v>
      </c>
      <c r="L11" s="77"/>
      <c r="M11" s="77" t="s">
        <v>7</v>
      </c>
      <c r="N11" s="78"/>
      <c r="O11" s="79"/>
      <c r="P11" s="104" t="s">
        <v>35</v>
      </c>
      <c r="Q11" s="105" t="s">
        <v>38</v>
      </c>
    </row>
    <row r="12" spans="2:36" ht="37.9" customHeight="1">
      <c r="B12" s="83"/>
      <c r="C12" s="99"/>
      <c r="D12" s="107"/>
      <c r="E12" s="107"/>
      <c r="F12" s="107"/>
      <c r="G12" s="53" t="s">
        <v>30</v>
      </c>
      <c r="H12" s="53" t="s">
        <v>31</v>
      </c>
      <c r="I12" s="53" t="s">
        <v>30</v>
      </c>
      <c r="J12" s="53" t="s">
        <v>32</v>
      </c>
      <c r="K12" s="53" t="s">
        <v>33</v>
      </c>
      <c r="L12" s="53" t="s">
        <v>31</v>
      </c>
      <c r="M12" s="53" t="s">
        <v>34</v>
      </c>
      <c r="N12" s="54" t="s">
        <v>36</v>
      </c>
      <c r="O12" s="55" t="s">
        <v>8</v>
      </c>
      <c r="P12" s="104"/>
      <c r="Q12" s="105"/>
    </row>
    <row r="13" spans="2:36" ht="23.25" customHeight="1">
      <c r="B13" s="83"/>
      <c r="C13" s="56">
        <v>1</v>
      </c>
      <c r="D13" s="72" t="s">
        <v>49</v>
      </c>
      <c r="E13" s="52" t="s">
        <v>43</v>
      </c>
      <c r="F13" s="52">
        <v>30</v>
      </c>
      <c r="G13" s="57">
        <v>500</v>
      </c>
      <c r="H13" s="58">
        <f t="shared" ref="H13" si="0">G13*F13</f>
        <v>15000</v>
      </c>
      <c r="I13" s="57">
        <v>257.24</v>
      </c>
      <c r="J13" s="58">
        <f t="shared" ref="J13" si="1">I13*F13</f>
        <v>7717.2000000000007</v>
      </c>
      <c r="K13" s="57">
        <v>190</v>
      </c>
      <c r="L13" s="58">
        <f t="shared" ref="L13" si="2">K13*F13</f>
        <v>5700</v>
      </c>
      <c r="M13" s="58">
        <f t="shared" ref="M13" si="3">(G13+I13+K13)/3</f>
        <v>315.74666666666667</v>
      </c>
      <c r="N13" s="58">
        <f>ROUND(M13,2)</f>
        <v>315.75</v>
      </c>
      <c r="O13" s="59">
        <f>F13*N13</f>
        <v>9472.5</v>
      </c>
      <c r="P13" s="42">
        <f>SQRT(((SUM((POWER(G13-M13,2)),(POWER(I13-M13,2)),(POWER(K13-M13,2)))/(3-1))))</f>
        <v>163.07137251318309</v>
      </c>
      <c r="Q13" s="41">
        <f>P13/M13*100</f>
        <v>51.646268901181244</v>
      </c>
      <c r="U13" s="47"/>
      <c r="V13" s="48"/>
      <c r="AB13" s="43"/>
    </row>
    <row r="14" spans="2:36" ht="15.75" thickBot="1">
      <c r="B14" s="83"/>
      <c r="C14" s="60"/>
      <c r="D14" s="61" t="s">
        <v>9</v>
      </c>
      <c r="E14" s="61"/>
      <c r="F14" s="62"/>
      <c r="G14" s="63"/>
      <c r="H14" s="64">
        <f>SUM(H13:H13)</f>
        <v>15000</v>
      </c>
      <c r="I14" s="64"/>
      <c r="J14" s="64">
        <f>SUM(J13:J13)</f>
        <v>7717.2000000000007</v>
      </c>
      <c r="K14" s="64"/>
      <c r="L14" s="64">
        <f>SUM(L13:L13)</f>
        <v>5700</v>
      </c>
      <c r="M14" s="64"/>
      <c r="N14" s="65"/>
      <c r="O14" s="66">
        <f>SUM(O13:O13)</f>
        <v>9472.5</v>
      </c>
      <c r="T14" s="48"/>
      <c r="V14" s="48"/>
      <c r="W14" s="49"/>
      <c r="AC14" s="50"/>
      <c r="AD14" s="50"/>
      <c r="AE14" s="50"/>
      <c r="AF14" s="50"/>
      <c r="AG14" s="50"/>
      <c r="AH14" s="50"/>
      <c r="AI14" s="51"/>
      <c r="AJ14" s="50"/>
    </row>
    <row r="15" spans="2:36" ht="37.5" customHeight="1">
      <c r="B15" s="84"/>
      <c r="C15" s="95" t="s">
        <v>48</v>
      </c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7"/>
      <c r="P15" s="108" t="s">
        <v>39</v>
      </c>
      <c r="Q15" s="109"/>
      <c r="S15" s="43"/>
    </row>
    <row r="16" spans="2:36" ht="15.75" thickBot="1">
      <c r="B16" s="84"/>
      <c r="C16" s="80" t="s">
        <v>27</v>
      </c>
      <c r="D16" s="81"/>
      <c r="E16" s="81"/>
      <c r="F16" s="81"/>
      <c r="G16" s="81"/>
      <c r="H16" s="81"/>
      <c r="I16" s="81"/>
      <c r="J16" s="67">
        <v>5700</v>
      </c>
      <c r="K16" s="68" t="s">
        <v>25</v>
      </c>
      <c r="L16" s="69"/>
      <c r="M16" s="69"/>
      <c r="N16" s="69"/>
      <c r="O16" s="70"/>
    </row>
    <row r="17" spans="2:15" ht="26.25" thickBot="1">
      <c r="B17" s="45" t="s">
        <v>54</v>
      </c>
      <c r="C17" s="74">
        <v>46105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6"/>
    </row>
    <row r="18" spans="2:15" ht="36.6" customHeight="1">
      <c r="B18" s="38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2:15" ht="15.75">
      <c r="B19" s="44"/>
      <c r="C19" s="44"/>
      <c r="D19" s="73"/>
      <c r="E19" s="73"/>
      <c r="F19" s="73"/>
      <c r="G19" s="44"/>
      <c r="H19" s="44"/>
      <c r="I19" s="44"/>
      <c r="J19" s="44"/>
      <c r="K19" s="44"/>
      <c r="L19" s="44"/>
      <c r="M19" s="44"/>
      <c r="N19" s="44"/>
      <c r="O19" s="44"/>
    </row>
    <row r="49" ht="15.75" customHeight="1"/>
    <row r="50" ht="15.75" customHeight="1"/>
    <row r="51" ht="33" customHeight="1"/>
    <row r="52" ht="15.75" customHeight="1"/>
    <row r="53" ht="0.75" customHeight="1"/>
    <row r="54" ht="28.5" customHeight="1"/>
  </sheetData>
  <dataConsolidate/>
  <mergeCells count="26">
    <mergeCell ref="P15:Q15"/>
    <mergeCell ref="K11:L11"/>
    <mergeCell ref="P5:Q5"/>
    <mergeCell ref="P9:Q10"/>
    <mergeCell ref="P11:P12"/>
    <mergeCell ref="Q11:Q12"/>
    <mergeCell ref="B1:O1"/>
    <mergeCell ref="E11:E12"/>
    <mergeCell ref="D11:D12"/>
    <mergeCell ref="F11:F12"/>
    <mergeCell ref="G11:H11"/>
    <mergeCell ref="I11:J11"/>
    <mergeCell ref="C17:O17"/>
    <mergeCell ref="M11:O11"/>
    <mergeCell ref="C16:I16"/>
    <mergeCell ref="B6:B16"/>
    <mergeCell ref="C3:O3"/>
    <mergeCell ref="C4:O4"/>
    <mergeCell ref="C5:O5"/>
    <mergeCell ref="C6:O6"/>
    <mergeCell ref="C7:O7"/>
    <mergeCell ref="C8:O8"/>
    <mergeCell ref="C9:O9"/>
    <mergeCell ref="C10:O10"/>
    <mergeCell ref="C15:O15"/>
    <mergeCell ref="C11:C12"/>
  </mergeCells>
  <phoneticPr fontId="12" type="noConversion"/>
  <dataValidations xWindow="802" yWindow="709" count="1">
    <dataValidation type="list" allowBlank="1" showInputMessage="1" showErrorMessage="1" sqref="C5:O5">
      <formula1>"При определении и обосновании НМЦК использован иной метод, Метод сопоставимых рыночных цен (анализа рынка) использован как приоритетный при определении и обосновании НМЦК"</formula1>
    </dataValidation>
  </dataValidations>
  <pageMargins left="0.17" right="0.3" top="0.34" bottom="0.38" header="0.31496062992125984" footer="0.31496062992125984"/>
  <pageSetup paperSize="9" scale="7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24"/>
  <sheetViews>
    <sheetView workbookViewId="0">
      <selection activeCell="D17" sqref="D17"/>
    </sheetView>
  </sheetViews>
  <sheetFormatPr defaultRowHeight="15"/>
  <cols>
    <col min="2" max="2" width="16.42578125" customWidth="1"/>
    <col min="3" max="3" width="22" customWidth="1"/>
    <col min="4" max="4" width="19.28515625" customWidth="1"/>
    <col min="6" max="6" width="22.5703125" customWidth="1"/>
  </cols>
  <sheetData>
    <row r="2" spans="2:6" ht="15.75" thickBot="1"/>
    <row r="3" spans="2:6">
      <c r="B3" s="1"/>
      <c r="C3" s="2"/>
      <c r="D3" s="2"/>
      <c r="E3" s="2"/>
      <c r="F3" s="3"/>
    </row>
    <row r="4" spans="2:6">
      <c r="B4" s="4"/>
      <c r="C4" s="5"/>
      <c r="D4" s="6" t="s">
        <v>10</v>
      </c>
      <c r="E4" s="5"/>
      <c r="F4" s="7"/>
    </row>
    <row r="5" spans="2:6">
      <c r="C5" s="8" t="s">
        <v>11</v>
      </c>
      <c r="D5" s="9">
        <f>Лист1!H13</f>
        <v>15000</v>
      </c>
      <c r="E5" s="5"/>
      <c r="F5" s="7"/>
    </row>
    <row r="6" spans="2:6">
      <c r="C6" s="10" t="s">
        <v>12</v>
      </c>
      <c r="D6" s="11">
        <f>Лист1!J13</f>
        <v>7717.2000000000007</v>
      </c>
      <c r="E6" s="5"/>
      <c r="F6" s="7"/>
    </row>
    <row r="7" spans="2:6">
      <c r="C7" s="12" t="s">
        <v>13</v>
      </c>
      <c r="D7" s="13">
        <f>Лист1!L13</f>
        <v>5700</v>
      </c>
      <c r="E7" s="5"/>
      <c r="F7" s="7"/>
    </row>
    <row r="8" spans="2:6">
      <c r="B8" s="110" t="s">
        <v>14</v>
      </c>
      <c r="C8" s="111"/>
      <c r="D8" s="14">
        <f>AVERAGE(D5:D7)</f>
        <v>9472.4</v>
      </c>
      <c r="E8" s="5"/>
      <c r="F8" s="7"/>
    </row>
    <row r="9" spans="2:6">
      <c r="B9" s="34" t="s">
        <v>15</v>
      </c>
      <c r="C9" s="15"/>
      <c r="D9" s="16">
        <v>3</v>
      </c>
      <c r="E9" s="5"/>
      <c r="F9" s="7" t="s">
        <v>16</v>
      </c>
    </row>
    <row r="10" spans="2:6">
      <c r="B10" s="15" t="s">
        <v>17</v>
      </c>
      <c r="C10" s="15"/>
      <c r="D10" s="16">
        <v>1</v>
      </c>
      <c r="E10" s="5"/>
      <c r="F10" s="7"/>
    </row>
    <row r="11" spans="2:6">
      <c r="B11" s="17"/>
      <c r="C11" s="5"/>
      <c r="D11" s="18"/>
      <c r="E11" s="5"/>
      <c r="F11" s="7"/>
    </row>
    <row r="12" spans="2:6">
      <c r="B12" s="19"/>
      <c r="C12" s="20" t="s">
        <v>18</v>
      </c>
      <c r="D12" s="21">
        <f>SQRT((POWER(D5-D8,2)+POWER(D6-D8,2)+POWER(D7-D8,2))/(D9-1))</f>
        <v>4892.1411753954935</v>
      </c>
      <c r="E12" s="22"/>
      <c r="F12" s="23"/>
    </row>
    <row r="13" spans="2:6" ht="15.75" thickBot="1">
      <c r="B13" s="19"/>
      <c r="C13" s="22"/>
      <c r="D13" s="22"/>
      <c r="E13" s="22"/>
      <c r="F13" s="23"/>
    </row>
    <row r="14" spans="2:6" ht="15.75" thickBot="1">
      <c r="B14" s="112" t="s">
        <v>19</v>
      </c>
      <c r="C14" s="113"/>
      <c r="D14" s="24">
        <f>D12/D8*100</f>
        <v>51.646268901181259</v>
      </c>
      <c r="E14" s="25" t="s">
        <v>20</v>
      </c>
      <c r="F14" s="23"/>
    </row>
    <row r="15" spans="2:6">
      <c r="B15" s="19"/>
      <c r="C15" s="22"/>
      <c r="D15" s="22"/>
      <c r="E15" s="22"/>
      <c r="F15" s="23"/>
    </row>
    <row r="16" spans="2:6">
      <c r="B16" s="19"/>
      <c r="C16" s="22"/>
      <c r="D16" s="22"/>
      <c r="E16" s="22"/>
      <c r="F16" s="23"/>
    </row>
    <row r="17" spans="2:6">
      <c r="B17" s="114" t="s">
        <v>21</v>
      </c>
      <c r="C17" s="115"/>
      <c r="D17" s="26" t="str">
        <f>IF(D14&lt;33,C20,C21)</f>
        <v>НЕОДНОРОДНЫЕ</v>
      </c>
      <c r="E17" s="22"/>
      <c r="F17" s="23"/>
    </row>
    <row r="18" spans="2:6">
      <c r="B18" s="19"/>
      <c r="C18" s="22"/>
      <c r="D18" s="22"/>
      <c r="E18" s="22"/>
      <c r="F18" s="23"/>
    </row>
    <row r="19" spans="2:6">
      <c r="B19" s="19"/>
      <c r="C19" s="22"/>
      <c r="D19" s="22"/>
      <c r="E19" s="22"/>
      <c r="F19" s="23"/>
    </row>
    <row r="20" spans="2:6">
      <c r="B20" s="19"/>
      <c r="C20" s="27" t="s">
        <v>22</v>
      </c>
      <c r="D20" s="22"/>
      <c r="E20" s="22"/>
      <c r="F20" s="23"/>
    </row>
    <row r="21" spans="2:6" ht="15.75" thickBot="1">
      <c r="B21" s="19"/>
      <c r="C21" s="28" t="s">
        <v>23</v>
      </c>
      <c r="D21" s="22"/>
      <c r="E21" s="22"/>
      <c r="F21" s="23"/>
    </row>
    <row r="22" spans="2:6" ht="15.75" thickBot="1">
      <c r="B22" s="19"/>
      <c r="C22" s="29" t="s">
        <v>24</v>
      </c>
      <c r="D22" s="30">
        <f>(D10/D9)*SUM(D5:D7)</f>
        <v>9472.4</v>
      </c>
      <c r="E22" s="22"/>
      <c r="F22" s="23"/>
    </row>
    <row r="23" spans="2:6">
      <c r="B23" s="19"/>
      <c r="C23" s="22"/>
      <c r="D23" s="22"/>
      <c r="E23" s="22"/>
      <c r="F23" s="23"/>
    </row>
    <row r="24" spans="2:6" ht="15.75" thickBot="1">
      <c r="B24" s="31"/>
      <c r="C24" s="32"/>
      <c r="D24" s="32"/>
      <c r="E24" s="32"/>
      <c r="F24" s="33"/>
    </row>
  </sheetData>
  <mergeCells count="3">
    <mergeCell ref="B8:C8"/>
    <mergeCell ref="B14:C14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Дина</cp:lastModifiedBy>
  <cp:lastPrinted>2026-02-11T01:10:29Z</cp:lastPrinted>
  <dcterms:created xsi:type="dcterms:W3CDTF">2023-08-25T06:29:21Z</dcterms:created>
  <dcterms:modified xsi:type="dcterms:W3CDTF">2026-06-16T07:19:14Z</dcterms:modified>
</cp:coreProperties>
</file>