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oz66\Desktop\"/>
    </mc:Choice>
  </mc:AlternateContent>
  <xr:revisionPtr revIDLastSave="0" documentId="13_ncr:1_{9BCA6F7E-C2DB-458D-B5C0-9CD9C7AF8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1" r:id="rId1"/>
    <sheet name="НМЦК-п.3.7.1" sheetId="2" r:id="rId2"/>
  </sheets>
  <definedNames>
    <definedName name="_xlnm._FilterDatabase" localSheetId="0" hidden="1">'Расчет НМЦК'!$A$9:$N$15</definedName>
  </definedNames>
  <calcPr calcId="191029" fullPrecision="0"/>
</workbook>
</file>

<file path=xl/calcChain.xml><?xml version="1.0" encoding="utf-8"?>
<calcChain xmlns="http://schemas.openxmlformats.org/spreadsheetml/2006/main">
  <c r="L14" i="1" l="1"/>
  <c r="G14" i="1"/>
  <c r="J14" i="1" s="1"/>
  <c r="K14" i="1" s="1"/>
  <c r="N14" i="1" s="1"/>
  <c r="M14" i="1" l="1"/>
  <c r="G12" i="1"/>
  <c r="J12" i="1" s="1"/>
  <c r="K12" i="1" s="1"/>
  <c r="N12" i="1" s="1"/>
  <c r="G13" i="1"/>
  <c r="J13" i="1" s="1"/>
  <c r="K13" i="1" s="1"/>
  <c r="N13" i="1" s="1"/>
  <c r="G15" i="1"/>
  <c r="J15" i="1" s="1"/>
  <c r="K15" i="1" s="1"/>
  <c r="L15" i="1"/>
  <c r="L13" i="1"/>
  <c r="L12" i="1"/>
  <c r="M12" i="1" l="1"/>
  <c r="M13" i="1"/>
  <c r="N15" i="1"/>
  <c r="M15" i="1"/>
  <c r="G11" i="1"/>
  <c r="L11" i="1"/>
  <c r="G10" i="1" l="1"/>
  <c r="J10" i="1" s="1"/>
  <c r="J11" i="1"/>
  <c r="K11" i="1" s="1"/>
  <c r="N11" i="1" s="1"/>
  <c r="M11" i="1" l="1"/>
  <c r="L10" i="1"/>
  <c r="K10" i="1"/>
  <c r="N10" i="1" s="1"/>
  <c r="N16" i="1" l="1"/>
  <c r="B7" i="2" s="1"/>
  <c r="M10" i="1"/>
</calcChain>
</file>

<file path=xl/sharedStrings.xml><?xml version="1.0" encoding="utf-8"?>
<sst xmlns="http://schemas.openxmlformats.org/spreadsheetml/2006/main" count="47" uniqueCount="43">
  <si>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</si>
  <si>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</si>
  <si>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</si>
  <si>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</si>
  <si>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</si>
  <si>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</si>
  <si>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</si>
  <si>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</si>
  <si>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</si>
  <si>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</si>
  <si>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</si>
  <si>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</si>
  <si>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</si>
  <si>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</si>
  <si>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</si>
  <si>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</si>
  <si>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</si>
  <si>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</si>
  <si>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</si>
  <si>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</si>
  <si>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</si>
  <si>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</si>
  <si>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</si>
  <si>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</si>
  <si>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</si>
  <si>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</si>
  <si>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</si>
  <si>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</si>
  <si>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</si>
  <si>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</si>
  <si>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Работник контрактной службы</t>
  </si>
  <si>
    <t>Кровельные материалы</t>
  </si>
  <si>
    <t>Лента Герметизирующая ФС 100 (ролик 2,5мм* 100мм*10м)</t>
  </si>
  <si>
    <t>Лента Герметизирующая ФС 200 (ролик 2,5мм* 200мм*10м)</t>
  </si>
  <si>
    <t>Лента Герметизирующая ФС 500 (ролик 2,5мм* 500мм*10м)</t>
  </si>
  <si>
    <t>Валик прикаточный (230 мм)</t>
  </si>
  <si>
    <t>Валик прикаточный (70 мм)</t>
  </si>
  <si>
    <t>доставка всего объёма в г. Москва</t>
  </si>
  <si>
    <t>23.99.12.110</t>
  </si>
  <si>
    <t>25.99.29.190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</si>
  <si>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  <family val="1"/>
        <charset val="204"/>
      </rPr>
      <t xml:space="preserve"> 108806,61  (Сто восемь тысяч восемьсот шесть рублей 61 копейка) ,в т. ч. НДС 22%</t>
    </r>
    <r>
      <rPr>
        <sz val="10"/>
        <color theme="1"/>
        <rFont val="Times New Roman"/>
        <family val="1"/>
        <charset val="204"/>
      </rPr>
      <t xml:space="preserve"> (далее – НМЦК) определена методом сопоставимых рыночных цен (анализ рынка)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                                                                                                                                            22.06.2026г.</t>
    </r>
  </si>
  <si>
    <t>___________ /                     / (подпись/ФИО)</t>
  </si>
  <si>
    <t>Метод сопоставимых рыночных цен (анализ рынка) - Запрос цен НМЦК - рынка с использованием скриншотов цен,размещенных на сайтах в сети "Интернет")  (п.3.7.1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</si>
</sst>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0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color rgb="FF333333"/>
      <name val="System-ui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charset val="204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wrapText="1" indent="15"/>
    </xf>
    <xf numFmtId="0" fontId="10" fillId="0" borderId="0" xfId="0" applyFont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0" fillId="0" borderId="6" xfId="0" applyFont="1" applyBorder="1" applyAlignment="1">
      <alignment horizontal="left" vertical="center" wrapText="1"/>
    </xf>
    <xf numFmtId="0" fontId="2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15</xdr:row>
      <xdr:rowOff>38100</xdr:rowOff>
    </xdr:from>
    <xdr:to>
      <xdr:col>12</xdr:col>
      <xdr:colOff>204892</xdr:colOff>
      <xdr:row>15</xdr:row>
      <xdr:rowOff>333375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26</xdr:row>
      <xdr:rowOff>101592</xdr:rowOff>
    </xdr:from>
    <xdr:to>
      <xdr:col>1</xdr:col>
      <xdr:colOff>1690497</xdr:colOff>
      <xdr:row>30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Q39"/>
  <sheetViews>
    <sheetView tabSelected="1" zoomScale="90" zoomScaleNormal="90" workbookViewId="0">
      <selection activeCell="P7" sqref="P7"/>
    </sheetView>
  </sheetViews>
  <sheetFormatPr defaultColWidth="9.140625" defaultRowHeight="12.75"/>
  <cols>
    <col min="1" max="1" width="6.42578125" style="1" customWidth="1"/>
    <col min="2" max="2" width="41.7109375" style="1" customWidth="1"/>
    <col min="3" max="3" width="27.7109375" style="1" customWidth="1"/>
    <col min="4" max="4" width="12.425781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8.7109375" style="1" customWidth="1"/>
    <col min="13" max="13" width="15.140625" style="1" customWidth="1"/>
    <col min="14" max="14" width="17" style="1" customWidth="1"/>
    <col min="15" max="16384" width="9.140625" style="1"/>
  </cols>
  <sheetData>
    <row r="1" spans="1:17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7" hidden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5" customFormat="1" ht="58.5" customHeight="1">
      <c r="A3" s="6"/>
      <c r="B3" s="6"/>
      <c r="C3" s="6"/>
      <c r="D3" s="6"/>
      <c r="E3" s="6"/>
      <c r="F3" s="6"/>
      <c r="G3" s="6"/>
      <c r="H3" s="6"/>
      <c r="I3" s="73"/>
      <c r="J3" s="73"/>
      <c r="K3" s="73"/>
      <c r="L3" s="73"/>
      <c r="M3" s="73"/>
      <c r="N3" s="73"/>
    </row>
    <row r="4" spans="1:17" ht="75.75" customHeight="1">
      <c r="A4" s="64" t="s">
        <v>0</v>
      </c>
      <c r="B4" s="64"/>
      <c r="C4" s="7"/>
      <c r="D4" s="74" t="s">
        <v>31</v>
      </c>
      <c r="E4" s="75"/>
      <c r="F4" s="75"/>
      <c r="G4" s="75"/>
      <c r="H4" s="75"/>
      <c r="I4" s="8"/>
      <c r="J4" s="8"/>
      <c r="K4" s="8"/>
      <c r="L4" s="8"/>
      <c r="M4" s="8"/>
    </row>
    <row r="5" spans="1:17" ht="28.5" customHeight="1">
      <c r="A5" s="64" t="s">
        <v>1</v>
      </c>
      <c r="B5" s="64"/>
      <c r="C5" s="7"/>
      <c r="D5" s="75" t="s">
        <v>2</v>
      </c>
      <c r="E5" s="75"/>
      <c r="F5" s="75"/>
      <c r="G5" s="75"/>
      <c r="H5" s="75"/>
      <c r="I5" s="8"/>
      <c r="J5" s="8"/>
      <c r="K5" s="8"/>
      <c r="L5" s="8"/>
      <c r="M5" s="8"/>
    </row>
    <row r="6" spans="1:17" ht="19.5" customHeight="1">
      <c r="A6" s="64" t="s">
        <v>3</v>
      </c>
      <c r="B6" s="64"/>
      <c r="C6" s="9"/>
      <c r="D6" s="65"/>
      <c r="E6" s="65"/>
      <c r="F6" s="65"/>
      <c r="G6" s="65"/>
      <c r="H6" s="65"/>
      <c r="I6" s="8"/>
      <c r="J6" s="10"/>
      <c r="K6" s="8"/>
      <c r="L6" s="8"/>
      <c r="M6" s="8"/>
    </row>
    <row r="7" spans="1:17" ht="75" customHeight="1">
      <c r="A7" s="66" t="s">
        <v>4</v>
      </c>
      <c r="B7" s="56" t="s">
        <v>5</v>
      </c>
      <c r="C7" s="11"/>
      <c r="D7" s="69" t="s">
        <v>6</v>
      </c>
      <c r="E7" s="70"/>
      <c r="F7" s="70"/>
      <c r="G7" s="71"/>
      <c r="H7" s="56" t="s">
        <v>7</v>
      </c>
      <c r="I7" s="56" t="s">
        <v>8</v>
      </c>
      <c r="J7" s="58" t="s">
        <v>9</v>
      </c>
      <c r="K7" s="58"/>
      <c r="L7" s="59"/>
      <c r="M7" s="59"/>
      <c r="N7" s="12" t="s">
        <v>10</v>
      </c>
    </row>
    <row r="8" spans="1:17" ht="102.75" customHeight="1">
      <c r="A8" s="67"/>
      <c r="B8" s="68"/>
      <c r="C8" s="13" t="s">
        <v>11</v>
      </c>
      <c r="D8" s="14" t="s">
        <v>12</v>
      </c>
      <c r="E8" s="15" t="s">
        <v>13</v>
      </c>
      <c r="F8" s="15" t="s">
        <v>14</v>
      </c>
      <c r="G8" s="16"/>
      <c r="H8" s="72"/>
      <c r="I8" s="57"/>
      <c r="J8" s="17" t="s">
        <v>15</v>
      </c>
      <c r="K8" s="18" t="s">
        <v>16</v>
      </c>
      <c r="L8" s="19" t="s">
        <v>17</v>
      </c>
      <c r="M8" s="20" t="s">
        <v>18</v>
      </c>
      <c r="N8" s="21"/>
    </row>
    <row r="9" spans="1:17" ht="51" customHeight="1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19</v>
      </c>
      <c r="H9" s="22">
        <v>7</v>
      </c>
      <c r="I9" s="36" t="s">
        <v>20</v>
      </c>
      <c r="J9" s="37" t="s">
        <v>21</v>
      </c>
      <c r="K9" s="38" t="s">
        <v>22</v>
      </c>
      <c r="L9" s="39">
        <v>10</v>
      </c>
      <c r="M9" s="40">
        <v>11</v>
      </c>
      <c r="N9" s="22" t="s">
        <v>23</v>
      </c>
    </row>
    <row r="10" spans="1:17" ht="51" customHeight="1">
      <c r="A10" s="42">
        <v>1</v>
      </c>
      <c r="B10" s="54" t="s">
        <v>32</v>
      </c>
      <c r="C10" s="49" t="s">
        <v>38</v>
      </c>
      <c r="D10" s="52">
        <v>650</v>
      </c>
      <c r="E10" s="53">
        <v>600</v>
      </c>
      <c r="F10" s="51">
        <v>532</v>
      </c>
      <c r="G10" s="43">
        <f t="shared" ref="G10:G15" si="0">D10+E10+F10</f>
        <v>1782</v>
      </c>
      <c r="H10" s="55">
        <v>20</v>
      </c>
      <c r="I10" s="43">
        <v>3</v>
      </c>
      <c r="J10" s="44">
        <f t="shared" ref="J10:J11" si="1">G10/I10</f>
        <v>594</v>
      </c>
      <c r="K10" s="45">
        <f t="shared" ref="K10:K11" si="2">ROUND(J10,2)</f>
        <v>594</v>
      </c>
      <c r="L10" s="44">
        <f t="shared" ref="L10:L11" si="3">STDEV(D10:F10)</f>
        <v>59.23</v>
      </c>
      <c r="M10" s="46">
        <f t="shared" ref="M10:M11" si="4">L10/K10</f>
        <v>9.9699999999999997E-2</v>
      </c>
      <c r="N10" s="47">
        <f t="shared" ref="N10:N11" si="5">K10*H10</f>
        <v>11880</v>
      </c>
    </row>
    <row r="11" spans="1:17" ht="37.5">
      <c r="A11" s="42">
        <v>2</v>
      </c>
      <c r="B11" s="81" t="s">
        <v>33</v>
      </c>
      <c r="C11" s="49" t="s">
        <v>38</v>
      </c>
      <c r="D11" s="52">
        <v>1200</v>
      </c>
      <c r="E11" s="53">
        <v>1200</v>
      </c>
      <c r="F11" s="51">
        <v>1084</v>
      </c>
      <c r="G11" s="47">
        <f t="shared" si="0"/>
        <v>3484</v>
      </c>
      <c r="H11" s="55">
        <v>20</v>
      </c>
      <c r="I11" s="43">
        <v>3</v>
      </c>
      <c r="J11" s="44">
        <f t="shared" si="1"/>
        <v>1161.33</v>
      </c>
      <c r="K11" s="45">
        <f t="shared" si="2"/>
        <v>1161.33</v>
      </c>
      <c r="L11" s="44">
        <f t="shared" si="3"/>
        <v>66.97</v>
      </c>
      <c r="M11" s="46">
        <f t="shared" si="4"/>
        <v>5.7700000000000001E-2</v>
      </c>
      <c r="N11" s="47">
        <f t="shared" si="5"/>
        <v>23226.6</v>
      </c>
    </row>
    <row r="12" spans="1:17" ht="37.5">
      <c r="A12" s="42">
        <v>3</v>
      </c>
      <c r="B12" s="81" t="s">
        <v>34</v>
      </c>
      <c r="C12" s="49" t="s">
        <v>38</v>
      </c>
      <c r="D12" s="52">
        <v>2650</v>
      </c>
      <c r="E12" s="53">
        <v>2700</v>
      </c>
      <c r="F12" s="51">
        <v>2660</v>
      </c>
      <c r="G12" s="47">
        <f t="shared" si="0"/>
        <v>8010</v>
      </c>
      <c r="H12" s="55">
        <v>20</v>
      </c>
      <c r="I12" s="43">
        <v>3</v>
      </c>
      <c r="J12" s="44">
        <f t="shared" ref="J12:J15" si="6">G12/I12</f>
        <v>2670</v>
      </c>
      <c r="K12" s="45">
        <f t="shared" ref="K12:K15" si="7">ROUND(J12,2)</f>
        <v>2670</v>
      </c>
      <c r="L12" s="44">
        <f t="shared" ref="L12:L15" si="8">STDEV(D12:F12)</f>
        <v>26.46</v>
      </c>
      <c r="M12" s="46">
        <f t="shared" ref="M12:M15" si="9">L12/K12</f>
        <v>9.9000000000000008E-3</v>
      </c>
      <c r="N12" s="47">
        <f t="shared" ref="N12:N15" si="10">K12*H12</f>
        <v>53400</v>
      </c>
    </row>
    <row r="13" spans="1:17" ht="18.75">
      <c r="A13" s="42">
        <v>4</v>
      </c>
      <c r="B13" s="81" t="s">
        <v>35</v>
      </c>
      <c r="C13" s="49" t="s">
        <v>39</v>
      </c>
      <c r="D13" s="52">
        <v>5000</v>
      </c>
      <c r="E13" s="53">
        <v>4900</v>
      </c>
      <c r="F13" s="51">
        <v>4700</v>
      </c>
      <c r="G13" s="47">
        <f t="shared" si="0"/>
        <v>14600</v>
      </c>
      <c r="H13" s="55">
        <v>3</v>
      </c>
      <c r="I13" s="43">
        <v>3</v>
      </c>
      <c r="J13" s="44">
        <f t="shared" si="6"/>
        <v>4866.67</v>
      </c>
      <c r="K13" s="45">
        <f t="shared" si="7"/>
        <v>4866.67</v>
      </c>
      <c r="L13" s="44">
        <f t="shared" si="8"/>
        <v>152.75</v>
      </c>
      <c r="M13" s="46">
        <f t="shared" si="9"/>
        <v>3.1399999999999997E-2</v>
      </c>
      <c r="N13" s="47">
        <f t="shared" si="10"/>
        <v>14600.01</v>
      </c>
    </row>
    <row r="14" spans="1:17" ht="18.75">
      <c r="A14" s="42">
        <v>5</v>
      </c>
      <c r="B14" s="81" t="s">
        <v>36</v>
      </c>
      <c r="C14" s="49" t="s">
        <v>39</v>
      </c>
      <c r="D14" s="52">
        <v>2200</v>
      </c>
      <c r="E14" s="53">
        <v>2000</v>
      </c>
      <c r="F14" s="51">
        <v>1500</v>
      </c>
      <c r="G14" s="47">
        <f t="shared" si="0"/>
        <v>5700</v>
      </c>
      <c r="H14" s="55">
        <v>3</v>
      </c>
      <c r="I14" s="43">
        <v>3</v>
      </c>
      <c r="J14" s="44">
        <f t="shared" ref="J14" si="11">G14/I14</f>
        <v>1900</v>
      </c>
      <c r="K14" s="45">
        <f t="shared" ref="K14" si="12">ROUND(J14,2)</f>
        <v>1900</v>
      </c>
      <c r="L14" s="44">
        <f t="shared" ref="L14" si="13">STDEV(D14:F14)</f>
        <v>360.56</v>
      </c>
      <c r="M14" s="46">
        <f t="shared" ref="M14" si="14">L14/K14</f>
        <v>0.1898</v>
      </c>
      <c r="N14" s="47">
        <f t="shared" ref="N14" si="15">K14*H14</f>
        <v>5700</v>
      </c>
    </row>
    <row r="15" spans="1:17" ht="15.75">
      <c r="A15" s="42">
        <v>6</v>
      </c>
      <c r="B15" s="82" t="s">
        <v>37</v>
      </c>
      <c r="C15" s="50"/>
      <c r="D15" s="52"/>
      <c r="E15" s="53"/>
      <c r="F15" s="51"/>
      <c r="G15" s="47">
        <f t="shared" si="0"/>
        <v>0</v>
      </c>
      <c r="H15" s="55">
        <v>1</v>
      </c>
      <c r="I15" s="43">
        <v>3</v>
      </c>
      <c r="J15" s="44">
        <f t="shared" si="6"/>
        <v>0</v>
      </c>
      <c r="K15" s="45">
        <f t="shared" si="7"/>
        <v>0</v>
      </c>
      <c r="L15" s="44" t="e">
        <f t="shared" si="8"/>
        <v>#DIV/0!</v>
      </c>
      <c r="M15" s="46" t="e">
        <f t="shared" si="9"/>
        <v>#DIV/0!</v>
      </c>
      <c r="N15" s="47">
        <f t="shared" si="10"/>
        <v>0</v>
      </c>
    </row>
    <row r="16" spans="1:17" ht="33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41"/>
      <c r="L16" s="41"/>
      <c r="M16" s="41"/>
      <c r="N16" s="48">
        <f>SUM(N10:N15)</f>
        <v>108806.61</v>
      </c>
      <c r="Q16" s="33"/>
    </row>
    <row r="18" spans="2:14">
      <c r="B18" s="23"/>
      <c r="C18" s="23"/>
    </row>
    <row r="19" spans="2:14">
      <c r="B19" s="61" t="s">
        <v>40</v>
      </c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2:14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2:14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2:14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2:14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2:14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2:14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2:14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2:14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2:14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2:14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2:14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2:14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2:14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ht="73.5" customHeight="1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9" spans="1:14">
      <c r="B39" s="24"/>
      <c r="C39" s="24"/>
    </row>
  </sheetData>
  <autoFilter ref="A9:N15" xr:uid="{00000000-0009-0000-0000-000000000000}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16:J16"/>
    <mergeCell ref="B19:N36"/>
    <mergeCell ref="A37:N37"/>
  </mergeCells>
  <pageMargins left="0.19685039370078738" right="0.19685039370078738" top="0.31496062992125984" bottom="0.19685039370078738" header="0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A1:B13"/>
  <sheetViews>
    <sheetView workbookViewId="0">
      <selection activeCell="E6" sqref="E6"/>
    </sheetView>
  </sheetViews>
  <sheetFormatPr defaultColWidth="9.140625" defaultRowHeight="15"/>
  <cols>
    <col min="1" max="1" width="36.140625" style="26" customWidth="1"/>
    <col min="2" max="2" width="49" style="27" customWidth="1"/>
    <col min="3" max="16384" width="9.140625" style="25"/>
  </cols>
  <sheetData>
    <row r="1" spans="1:2" ht="25.5" customHeight="1">
      <c r="A1" s="76" t="s">
        <v>24</v>
      </c>
      <c r="B1" s="76"/>
    </row>
    <row r="2" spans="1:2" ht="65.25" customHeight="1">
      <c r="A2" s="28"/>
      <c r="B2" s="28" t="s">
        <v>31</v>
      </c>
    </row>
    <row r="3" spans="1:2" ht="15.75">
      <c r="A3" s="77" t="s">
        <v>25</v>
      </c>
      <c r="B3" s="77"/>
    </row>
    <row r="4" spans="1:2" ht="15.75">
      <c r="A4" s="29"/>
      <c r="B4" s="29"/>
    </row>
    <row r="5" spans="1:2" ht="86.25" customHeight="1">
      <c r="A5" s="30" t="s">
        <v>26</v>
      </c>
      <c r="B5" s="30" t="s">
        <v>27</v>
      </c>
    </row>
    <row r="6" spans="1:2" ht="242.25" customHeight="1">
      <c r="A6" s="30" t="s">
        <v>28</v>
      </c>
      <c r="B6" s="30" t="s">
        <v>42</v>
      </c>
    </row>
    <row r="7" spans="1:2" ht="91.5" customHeight="1">
      <c r="A7" s="30" t="s">
        <v>29</v>
      </c>
      <c r="B7" s="31">
        <f>'Расчет НМЦК'!N16</f>
        <v>108806.61</v>
      </c>
    </row>
    <row r="8" spans="1:2" ht="29.25" customHeight="1">
      <c r="A8" s="78"/>
      <c r="B8" s="79"/>
    </row>
    <row r="9" spans="1:2" ht="15.75">
      <c r="A9" s="32"/>
      <c r="B9" s="32"/>
    </row>
    <row r="10" spans="1:2" ht="15.75">
      <c r="A10" s="80" t="s">
        <v>30</v>
      </c>
      <c r="B10" s="80"/>
    </row>
    <row r="11" spans="1:2" ht="15.75">
      <c r="A11" s="32"/>
      <c r="B11" s="32"/>
    </row>
    <row r="12" spans="1:2" ht="15.75">
      <c r="A12" s="34"/>
      <c r="B12" s="35" t="s">
        <v>41</v>
      </c>
    </row>
    <row r="13" spans="1:2" ht="15.75">
      <c r="A13" s="32"/>
      <c r="B13" s="32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НМЦК-п.3.7.1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Вячеслав Ч</cp:lastModifiedBy>
  <cp:revision>4</cp:revision>
  <dcterms:created xsi:type="dcterms:W3CDTF">2011-08-15T06:57:36Z</dcterms:created>
  <dcterms:modified xsi:type="dcterms:W3CDTF">2026-06-26T08:46:14Z</dcterms:modified>
</cp:coreProperties>
</file>