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zhievAV\Documents\ОТО БТ\закупка\2026\канцелярия\фактор\февраль\"/>
    </mc:Choice>
  </mc:AlternateContent>
  <bookViews>
    <workbookView xWindow="0" yWindow="0" windowWidth="28800" windowHeight="12990"/>
  </bookViews>
  <sheets>
    <sheet name="НМЦК" sheetId="1" r:id="rId1"/>
  </sheets>
  <calcPr calcId="162913"/>
</workbook>
</file>

<file path=xl/calcChain.xml><?xml version="1.0" encoding="utf-8"?>
<calcChain xmlns="http://schemas.openxmlformats.org/spreadsheetml/2006/main">
  <c r="F11" i="1" l="1"/>
  <c r="N11" i="1" s="1"/>
  <c r="F12" i="1"/>
  <c r="H12" i="1" s="1"/>
  <c r="F10" i="1"/>
  <c r="G10" i="1" s="1"/>
  <c r="G12" i="1" l="1"/>
  <c r="H11" i="1"/>
  <c r="G11" i="1"/>
  <c r="I12" i="1"/>
  <c r="N12" i="1"/>
  <c r="I11" i="1"/>
  <c r="H10" i="1"/>
  <c r="N10" i="1"/>
  <c r="I10" i="1"/>
  <c r="F7" i="1"/>
  <c r="I7" i="1" s="1"/>
  <c r="F6" i="1"/>
  <c r="G6" i="1" s="1"/>
  <c r="J12" i="1" l="1"/>
  <c r="K12" i="1" s="1"/>
  <c r="L12" i="1" s="1"/>
  <c r="N13" i="1"/>
  <c r="J11" i="1"/>
  <c r="K11" i="1" s="1"/>
  <c r="L11" i="1" s="1"/>
  <c r="J10" i="1"/>
  <c r="K10" i="1" s="1"/>
  <c r="L10" i="1" s="1"/>
  <c r="N7" i="1"/>
  <c r="H6" i="1"/>
  <c r="G7" i="1"/>
  <c r="N6" i="1"/>
  <c r="H7" i="1"/>
  <c r="I6" i="1"/>
  <c r="J6" i="1" l="1"/>
  <c r="K6" i="1" s="1"/>
  <c r="L6" i="1" s="1"/>
  <c r="J7" i="1"/>
  <c r="K7" i="1" s="1"/>
  <c r="L7" i="1" s="1"/>
  <c r="R13" i="1"/>
  <c r="T13" i="1" s="1"/>
  <c r="Q13" i="1"/>
  <c r="R8" i="1"/>
  <c r="T8" i="1" s="1"/>
  <c r="Q8" i="1"/>
  <c r="P15" i="1" l="1"/>
  <c r="N17" i="1"/>
  <c r="N15" i="1"/>
  <c r="N8" i="1" l="1"/>
  <c r="T15" i="1" l="1"/>
  <c r="T17" i="1"/>
  <c r="V15" i="1"/>
</calcChain>
</file>

<file path=xl/sharedStrings.xml><?xml version="1.0" encoding="utf-8"?>
<sst xmlns="http://schemas.openxmlformats.org/spreadsheetml/2006/main" count="36" uniqueCount="24">
  <si>
    <t>№п/п</t>
  </si>
  <si>
    <t>Наименование товара</t>
  </si>
  <si>
    <t>Цена за единицу, руб.</t>
  </si>
  <si>
    <t>Средняя цена единицы товара, руб.</t>
  </si>
  <si>
    <t>Среднее квадратичное отклонение</t>
  </si>
  <si>
    <t>Коэффициент вариации, %, не более 33%</t>
  </si>
  <si>
    <t>Кол-во</t>
  </si>
  <si>
    <t>НМЦК, руб.</t>
  </si>
  <si>
    <t>Поинижающий коэффициент</t>
  </si>
  <si>
    <t>Цена  за 1 ед. с учетом пониж коэфф</t>
  </si>
  <si>
    <t>Сумма</t>
  </si>
  <si>
    <r>
      <t xml:space="preserve">Проверка </t>
    </r>
    <r>
      <rPr>
        <u/>
        <sz val="12"/>
        <color theme="1"/>
        <rFont val="Calibri"/>
        <family val="2"/>
        <charset val="204"/>
        <scheme val="minor"/>
      </rPr>
      <t>цены</t>
    </r>
    <r>
      <rPr>
        <sz val="12"/>
        <color theme="1"/>
        <rFont val="Calibri"/>
        <family val="2"/>
        <charset val="204"/>
        <scheme val="minor"/>
      </rPr>
      <t xml:space="preserve"> за 1 единицу товара, услуги</t>
    </r>
  </si>
  <si>
    <t>поставщик №1</t>
  </si>
  <si>
    <t>поставщик №2</t>
  </si>
  <si>
    <t>поставщик №3</t>
  </si>
  <si>
    <t>ИТОГО:</t>
  </si>
  <si>
    <t>Размер обеспечения исполнения контракта</t>
  </si>
  <si>
    <t>процент, %</t>
  </si>
  <si>
    <t>Размер обеспечения заявки</t>
  </si>
  <si>
    <t xml:space="preserve">код затрат </t>
  </si>
  <si>
    <t>код затрат 153 0106 39 4 15 90049 244 346</t>
  </si>
  <si>
    <t>Конверт 110*220 мм Евро
белый сил 80г/м2</t>
  </si>
  <si>
    <t>Конверт 162*229 мм белый
сил 80г/м2</t>
  </si>
  <si>
    <t>Обоснование начальной (максимальной) цены контрактов на расходы по закупке почтовых конвертов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</si>
</sst>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  <charset val="204"/>
    </font>
    <font>
      <i/>
      <u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4" fillId="2" borderId="1" applyNumberFormat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7" borderId="7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wrapText="1"/>
    </xf>
    <xf numFmtId="4" fontId="3" fillId="0" borderId="0" xfId="0" applyNumberFormat="1" applyFont="1" applyAlignment="1">
      <alignment horizontal="center"/>
    </xf>
    <xf numFmtId="4" fontId="5" fillId="7" borderId="2" xfId="0" applyNumberFormat="1" applyFont="1" applyFill="1" applyBorder="1" applyAlignment="1">
      <alignment horizontal="center" vertical="center"/>
    </xf>
    <xf numFmtId="164" fontId="4" fillId="7" borderId="6" xfId="0" applyNumberFormat="1" applyFont="1" applyFill="1" applyBorder="1"/>
    <xf numFmtId="164" fontId="4" fillId="7" borderId="2" xfId="0" applyNumberFormat="1" applyFont="1" applyFill="1" applyBorder="1"/>
    <xf numFmtId="164" fontId="4" fillId="7" borderId="2" xfId="0" applyNumberFormat="1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1" fontId="4" fillId="7" borderId="2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4" fontId="6" fillId="8" borderId="2" xfId="0" applyNumberFormat="1" applyFont="1" applyFill="1" applyBorder="1"/>
    <xf numFmtId="4" fontId="6" fillId="4" borderId="2" xfId="0" applyNumberFormat="1" applyFont="1" applyFill="1" applyBorder="1" applyAlignment="1">
      <alignment horizontal="center" vertical="center"/>
    </xf>
    <xf numFmtId="4" fontId="6" fillId="14" borderId="2" xfId="0" applyNumberFormat="1" applyFont="1" applyFill="1" applyBorder="1"/>
    <xf numFmtId="0" fontId="3" fillId="0" borderId="5" xfId="0" applyFont="1" applyBorder="1"/>
    <xf numFmtId="4" fontId="6" fillId="16" borderId="10" xfId="0" applyNumberFormat="1" applyFont="1" applyFill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5" fillId="7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5" fillId="0" borderId="0" xfId="0" applyFont="1"/>
    <xf numFmtId="4" fontId="4" fillId="0" borderId="0" xfId="0" applyNumberFormat="1" applyFont="1" applyAlignment="1">
      <alignment horizontal="center"/>
    </xf>
    <xf numFmtId="1" fontId="5" fillId="7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/>
    </xf>
    <xf numFmtId="4" fontId="6" fillId="18" borderId="2" xfId="0" applyNumberFormat="1" applyFont="1" applyFill="1" applyBorder="1"/>
    <xf numFmtId="1" fontId="4" fillId="7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wrapText="1"/>
    </xf>
    <xf numFmtId="0" fontId="13" fillId="0" borderId="2" xfId="0" applyFont="1" applyBorder="1"/>
    <xf numFmtId="4" fontId="13" fillId="4" borderId="2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5" fillId="17" borderId="9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/>
    </xf>
    <xf numFmtId="0" fontId="16" fillId="0" borderId="0" xfId="0" applyFont="1"/>
    <xf numFmtId="0" fontId="4" fillId="7" borderId="0" xfId="0" applyFont="1" applyFill="1" applyBorder="1" applyAlignment="1">
      <alignment horizontal="center"/>
    </xf>
    <xf numFmtId="0" fontId="17" fillId="0" borderId="0" xfId="0" applyFont="1"/>
    <xf numFmtId="0" fontId="3" fillId="1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wrapText="1"/>
    </xf>
    <xf numFmtId="0" fontId="10" fillId="14" borderId="4" xfId="0" applyFont="1" applyFill="1" applyBorder="1" applyAlignment="1"/>
    <xf numFmtId="0" fontId="3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right" vertical="center"/>
    </xf>
  </cellXfs>
  <cellStyles count="3">
    <cellStyle name="Вывод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0"/>
  <sheetViews>
    <sheetView tabSelected="1" zoomScaleNormal="100" workbookViewId="0">
      <selection activeCell="C10" sqref="C10"/>
    </sheetView>
  </sheetViews>
  <sheetFormatPr defaultRowHeight="15.75" x14ac:dyDescent="0.25"/>
  <cols>
    <col min="1" max="1" width="9.140625" style="5"/>
    <col min="2" max="2" width="51.5703125" style="36" customWidth="1"/>
    <col min="3" max="3" width="16.7109375" style="37" customWidth="1"/>
    <col min="4" max="4" width="17.7109375" style="37" customWidth="1"/>
    <col min="5" max="5" width="17.28515625" style="37" customWidth="1"/>
    <col min="6" max="6" width="14.140625" style="10" customWidth="1"/>
    <col min="7" max="7" width="2.85546875" style="36" customWidth="1"/>
    <col min="8" max="8" width="3.7109375" style="36" customWidth="1"/>
    <col min="9" max="9" width="1.5703125" style="36" customWidth="1"/>
    <col min="10" max="10" width="2.7109375" style="36" customWidth="1"/>
    <col min="11" max="11" width="20.42578125" style="3" customWidth="1"/>
    <col min="12" max="12" width="23.140625" style="3" customWidth="1"/>
    <col min="13" max="13" width="21.28515625" style="49" customWidth="1"/>
    <col min="14" max="14" width="18.7109375" style="3" customWidth="1"/>
    <col min="15" max="15" width="31.140625" style="35" hidden="1" customWidth="1"/>
    <col min="16" max="16" width="15.5703125" style="2" hidden="1" customWidth="1"/>
    <col min="17" max="17" width="13.5703125" style="2" hidden="1" customWidth="1"/>
    <col min="18" max="18" width="23.85546875" style="2" hidden="1" customWidth="1"/>
    <col min="19" max="19" width="18.28515625" style="2" hidden="1" customWidth="1"/>
    <col min="20" max="20" width="25.85546875" style="19" hidden="1" customWidth="1"/>
    <col min="21" max="21" width="15.140625" style="2" hidden="1" customWidth="1"/>
    <col min="22" max="22" width="21.5703125" style="2" hidden="1" customWidth="1"/>
    <col min="23" max="23" width="11.5703125" style="1" customWidth="1"/>
    <col min="24" max="24" width="9.140625" style="1"/>
    <col min="25" max="16384" width="9.140625" style="2"/>
  </cols>
  <sheetData>
    <row r="1" spans="1:24" ht="57" customHeight="1" x14ac:dyDescent="0.25">
      <c r="A1" s="80" t="s">
        <v>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</row>
    <row r="3" spans="1:24" s="5" customFormat="1" ht="15.75" customHeight="1" x14ac:dyDescent="0.25">
      <c r="A3" s="81" t="s">
        <v>0</v>
      </c>
      <c r="B3" s="81" t="s">
        <v>1</v>
      </c>
      <c r="C3" s="82" t="s">
        <v>2</v>
      </c>
      <c r="D3" s="82"/>
      <c r="E3" s="82"/>
      <c r="F3" s="83" t="s">
        <v>3</v>
      </c>
      <c r="G3" s="3"/>
      <c r="H3" s="3"/>
      <c r="I3" s="3"/>
      <c r="J3" s="3"/>
      <c r="K3" s="85" t="s">
        <v>4</v>
      </c>
      <c r="L3" s="87" t="s">
        <v>5</v>
      </c>
      <c r="M3" s="88" t="s">
        <v>6</v>
      </c>
      <c r="N3" s="90" t="s">
        <v>7</v>
      </c>
      <c r="O3" s="92" t="s">
        <v>8</v>
      </c>
      <c r="P3" s="97" t="s">
        <v>9</v>
      </c>
      <c r="Q3" s="98" t="s">
        <v>6</v>
      </c>
      <c r="R3" s="100" t="s">
        <v>10</v>
      </c>
      <c r="S3" s="79" t="s">
        <v>11</v>
      </c>
      <c r="T3" s="4"/>
      <c r="W3" s="6"/>
      <c r="X3" s="6"/>
    </row>
    <row r="4" spans="1:24" s="5" customFormat="1" ht="33" customHeight="1" x14ac:dyDescent="0.25">
      <c r="A4" s="81"/>
      <c r="B4" s="81"/>
      <c r="C4" s="7" t="s">
        <v>12</v>
      </c>
      <c r="D4" s="8" t="s">
        <v>13</v>
      </c>
      <c r="E4" s="9" t="s">
        <v>14</v>
      </c>
      <c r="F4" s="84"/>
      <c r="G4" s="10"/>
      <c r="H4" s="10"/>
      <c r="I4" s="10"/>
      <c r="J4" s="10"/>
      <c r="K4" s="86"/>
      <c r="L4" s="84"/>
      <c r="M4" s="89"/>
      <c r="N4" s="91"/>
      <c r="O4" s="92"/>
      <c r="P4" s="97"/>
      <c r="Q4" s="99"/>
      <c r="R4" s="101"/>
      <c r="S4" s="79"/>
      <c r="T4" s="4"/>
      <c r="W4" s="6"/>
      <c r="X4" s="6"/>
    </row>
    <row r="5" spans="1:24" x14ac:dyDescent="0.25">
      <c r="A5" s="66"/>
      <c r="B5" s="67" t="s">
        <v>19</v>
      </c>
      <c r="C5" s="67"/>
      <c r="D5" s="67"/>
      <c r="E5" s="67"/>
      <c r="F5" s="70"/>
      <c r="G5" s="11"/>
      <c r="H5" s="11"/>
      <c r="I5" s="11"/>
      <c r="J5" s="11"/>
      <c r="K5" s="12"/>
      <c r="L5" s="12"/>
      <c r="M5" s="13"/>
      <c r="N5" s="68"/>
      <c r="O5" s="14"/>
      <c r="P5" s="15"/>
      <c r="Q5" s="16"/>
      <c r="R5" s="17"/>
      <c r="S5" s="18"/>
    </row>
    <row r="6" spans="1:24" s="64" customFormat="1" x14ac:dyDescent="0.25">
      <c r="A6" s="69">
        <v>1</v>
      </c>
      <c r="B6" s="72"/>
      <c r="C6" s="71"/>
      <c r="D6" s="71"/>
      <c r="E6" s="71"/>
      <c r="F6" s="20">
        <f t="shared" ref="F6:F7" si="0">ROUND(SUM(C6:E6)/3,2)</f>
        <v>0</v>
      </c>
      <c r="G6" s="21">
        <f t="shared" ref="G6:G7" si="1">ROUND((C6-F6)*(C6-F6),10)</f>
        <v>0</v>
      </c>
      <c r="H6" s="22">
        <f t="shared" ref="H6:H7" si="2">ROUND((D6-F6)*(D6-F6),10)</f>
        <v>0</v>
      </c>
      <c r="I6" s="22">
        <f t="shared" ref="I6:I7" si="3">ROUND((E6-F6)*(E6-F6),10)</f>
        <v>0</v>
      </c>
      <c r="J6" s="22">
        <f t="shared" ref="J6:J7" si="4">ROUND(SUM(G6:I6)/2,5)</f>
        <v>0</v>
      </c>
      <c r="K6" s="23">
        <f t="shared" ref="K6:K7" si="5">ROUND(SQRT(J6),5)</f>
        <v>0</v>
      </c>
      <c r="L6" s="24" t="e">
        <f t="shared" ref="L6:L7" si="6">ROUND(K6/F6*100,2)</f>
        <v>#DIV/0!</v>
      </c>
      <c r="M6" s="25"/>
      <c r="N6" s="26">
        <f t="shared" ref="N6:N7" si="7">ROUND(F6*M6,2)</f>
        <v>0</v>
      </c>
      <c r="O6" s="60"/>
      <c r="P6" s="61"/>
      <c r="Q6" s="62"/>
      <c r="R6" s="62"/>
      <c r="S6" s="61"/>
      <c r="T6" s="63"/>
      <c r="W6" s="65"/>
      <c r="X6" s="65"/>
    </row>
    <row r="7" spans="1:24" s="64" customFormat="1" ht="16.5" thickBot="1" x14ac:dyDescent="0.3">
      <c r="A7" s="69">
        <v>2</v>
      </c>
      <c r="B7" s="72"/>
      <c r="C7" s="71"/>
      <c r="D7" s="71"/>
      <c r="E7" s="71"/>
      <c r="F7" s="20">
        <f t="shared" si="0"/>
        <v>0</v>
      </c>
      <c r="G7" s="21">
        <f t="shared" si="1"/>
        <v>0</v>
      </c>
      <c r="H7" s="22">
        <f t="shared" si="2"/>
        <v>0</v>
      </c>
      <c r="I7" s="22">
        <f t="shared" si="3"/>
        <v>0</v>
      </c>
      <c r="J7" s="22">
        <f t="shared" si="4"/>
        <v>0</v>
      </c>
      <c r="K7" s="23">
        <f t="shared" si="5"/>
        <v>0</v>
      </c>
      <c r="L7" s="24" t="e">
        <f t="shared" si="6"/>
        <v>#DIV/0!</v>
      </c>
      <c r="M7" s="25"/>
      <c r="N7" s="26">
        <f t="shared" si="7"/>
        <v>0</v>
      </c>
      <c r="O7" s="60"/>
      <c r="P7" s="61"/>
      <c r="Q7" s="62"/>
      <c r="R7" s="62"/>
      <c r="S7" s="61"/>
      <c r="T7" s="63"/>
      <c r="W7" s="65"/>
      <c r="X7" s="65"/>
    </row>
    <row r="8" spans="1:24" ht="17.25" customHeight="1" thickBot="1" x14ac:dyDescent="0.3">
      <c r="A8" s="102" t="s">
        <v>15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4"/>
      <c r="N8" s="20">
        <f>SUM(N6:N7)</f>
        <v>0</v>
      </c>
      <c r="O8" s="27">
        <v>917494.96</v>
      </c>
      <c r="P8" s="28"/>
      <c r="Q8" s="29" t="e">
        <f>SUM(#REF!)</f>
        <v>#REF!</v>
      </c>
      <c r="R8" s="30" t="e">
        <f>SUM(#REF!)</f>
        <v>#REF!</v>
      </c>
      <c r="S8" s="31"/>
      <c r="T8" s="32" t="e">
        <f>O8-R8</f>
        <v>#REF!</v>
      </c>
      <c r="U8" s="33"/>
      <c r="V8" s="34"/>
    </row>
    <row r="9" spans="1:24" x14ac:dyDescent="0.25">
      <c r="A9" s="66"/>
      <c r="B9" s="67" t="s">
        <v>20</v>
      </c>
      <c r="C9" s="67"/>
      <c r="D9" s="67"/>
      <c r="E9" s="67"/>
      <c r="F9" s="20"/>
      <c r="G9" s="21"/>
      <c r="H9" s="22"/>
      <c r="I9" s="22"/>
      <c r="J9" s="22"/>
      <c r="K9" s="23"/>
      <c r="L9" s="24"/>
      <c r="M9" s="25"/>
      <c r="N9" s="26"/>
      <c r="O9" s="14"/>
      <c r="P9" s="15"/>
      <c r="Q9" s="16"/>
      <c r="R9" s="17"/>
      <c r="S9" s="18"/>
    </row>
    <row r="10" spans="1:24" ht="31.5" x14ac:dyDescent="0.25">
      <c r="A10" s="74">
        <v>1</v>
      </c>
      <c r="B10" s="73" t="s">
        <v>21</v>
      </c>
      <c r="C10" s="75">
        <v>3.2</v>
      </c>
      <c r="D10" s="75">
        <v>3.5</v>
      </c>
      <c r="E10" s="69">
        <v>3.55</v>
      </c>
      <c r="F10" s="20">
        <f t="shared" ref="F10:F12" si="8">ROUND(SUM(C10:E10)/3,2)</f>
        <v>3.42</v>
      </c>
      <c r="G10" s="21">
        <f t="shared" ref="G10:G12" si="9">ROUND((C10-F10)*(C10-F10),10)</f>
        <v>4.8399999999999999E-2</v>
      </c>
      <c r="H10" s="22">
        <f t="shared" ref="H10:H12" si="10">ROUND((D10-F10)*(D10-F10),10)</f>
        <v>6.4000000000000003E-3</v>
      </c>
      <c r="I10" s="22">
        <f t="shared" ref="I10:I12" si="11">ROUND((E10-F10)*(E10-F10),10)</f>
        <v>1.6899999999999998E-2</v>
      </c>
      <c r="J10" s="22">
        <f t="shared" ref="J10:J12" si="12">ROUND(SUM(G10:I10)/2,5)</f>
        <v>3.585E-2</v>
      </c>
      <c r="K10" s="23">
        <f t="shared" ref="K10:K12" si="13">ROUND(SQRT(J10),5)</f>
        <v>0.18934000000000001</v>
      </c>
      <c r="L10" s="24">
        <f t="shared" ref="L10:L12" si="14">ROUND(K10/F10*100,2)</f>
        <v>5.54</v>
      </c>
      <c r="M10" s="25">
        <v>525</v>
      </c>
      <c r="N10" s="26">
        <f t="shared" ref="N10:N12" si="15">ROUND(F10*M10,2)</f>
        <v>1795.5</v>
      </c>
      <c r="O10" s="14"/>
      <c r="P10" s="15"/>
      <c r="Q10" s="16"/>
      <c r="R10" s="17"/>
      <c r="S10" s="18"/>
      <c r="W10" s="77"/>
      <c r="X10" s="76"/>
    </row>
    <row r="11" spans="1:24" ht="31.5" x14ac:dyDescent="0.25">
      <c r="A11" s="74">
        <v>2</v>
      </c>
      <c r="B11" s="73" t="s">
        <v>21</v>
      </c>
      <c r="C11" s="75">
        <v>2.85</v>
      </c>
      <c r="D11" s="75">
        <v>3</v>
      </c>
      <c r="E11" s="69">
        <v>3.55</v>
      </c>
      <c r="F11" s="20">
        <f t="shared" si="8"/>
        <v>3.13</v>
      </c>
      <c r="G11" s="21">
        <f t="shared" si="9"/>
        <v>7.8399999999999997E-2</v>
      </c>
      <c r="H11" s="22">
        <f t="shared" si="10"/>
        <v>1.6899999999999998E-2</v>
      </c>
      <c r="I11" s="22">
        <f t="shared" si="11"/>
        <v>0.1764</v>
      </c>
      <c r="J11" s="22">
        <f t="shared" si="12"/>
        <v>0.13585</v>
      </c>
      <c r="K11" s="23">
        <f t="shared" si="13"/>
        <v>0.36858000000000002</v>
      </c>
      <c r="L11" s="24">
        <f t="shared" si="14"/>
        <v>11.78</v>
      </c>
      <c r="M11" s="25">
        <v>1</v>
      </c>
      <c r="N11" s="26">
        <f t="shared" si="15"/>
        <v>3.13</v>
      </c>
      <c r="O11" s="14"/>
      <c r="P11" s="15"/>
      <c r="Q11" s="16"/>
      <c r="R11" s="17"/>
      <c r="S11" s="18"/>
      <c r="W11" s="77"/>
      <c r="X11" s="76"/>
    </row>
    <row r="12" spans="1:24" ht="32.25" thickBot="1" x14ac:dyDescent="0.3">
      <c r="A12" s="74">
        <v>8</v>
      </c>
      <c r="B12" s="73" t="s">
        <v>22</v>
      </c>
      <c r="C12" s="75">
        <v>3.7</v>
      </c>
      <c r="D12" s="75">
        <v>3.85</v>
      </c>
      <c r="E12" s="69">
        <v>4</v>
      </c>
      <c r="F12" s="20">
        <f t="shared" si="8"/>
        <v>3.85</v>
      </c>
      <c r="G12" s="21">
        <f t="shared" si="9"/>
        <v>2.2499999999999999E-2</v>
      </c>
      <c r="H12" s="22">
        <f t="shared" si="10"/>
        <v>0</v>
      </c>
      <c r="I12" s="22">
        <f t="shared" si="11"/>
        <v>2.2499999999999999E-2</v>
      </c>
      <c r="J12" s="22">
        <f t="shared" si="12"/>
        <v>2.2499999999999999E-2</v>
      </c>
      <c r="K12" s="23">
        <f t="shared" si="13"/>
        <v>0.15</v>
      </c>
      <c r="L12" s="24">
        <f t="shared" si="14"/>
        <v>3.9</v>
      </c>
      <c r="M12" s="25">
        <v>302</v>
      </c>
      <c r="N12" s="26">
        <f t="shared" si="15"/>
        <v>1162.7</v>
      </c>
      <c r="O12" s="14"/>
      <c r="P12" s="15"/>
      <c r="Q12" s="16"/>
      <c r="R12" s="17"/>
      <c r="S12" s="18"/>
      <c r="W12" s="77"/>
      <c r="X12" s="76"/>
    </row>
    <row r="13" spans="1:24" ht="17.25" customHeight="1" thickBot="1" x14ac:dyDescent="0.3">
      <c r="A13" s="102" t="s">
        <v>15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20">
        <f>SUM(N10:N12)</f>
        <v>2961.33</v>
      </c>
      <c r="O13" s="27">
        <v>917494.96</v>
      </c>
      <c r="P13" s="28"/>
      <c r="Q13" s="29" t="e">
        <f>SUM(#REF!)</f>
        <v>#REF!</v>
      </c>
      <c r="R13" s="30" t="e">
        <f>SUM(#REF!)</f>
        <v>#REF!</v>
      </c>
      <c r="S13" s="31"/>
      <c r="T13" s="32" t="e">
        <f>O13-R13</f>
        <v>#REF!</v>
      </c>
      <c r="U13" s="33"/>
      <c r="V13" s="34"/>
      <c r="X13" s="78"/>
    </row>
    <row r="14" spans="1:24" s="1" customFormat="1" ht="23.25" hidden="1" customHeight="1" x14ac:dyDescent="0.25">
      <c r="A14" s="5"/>
      <c r="B14" s="36"/>
      <c r="C14" s="37"/>
      <c r="D14" s="37"/>
      <c r="E14" s="37"/>
      <c r="F14" s="10"/>
      <c r="G14" s="36"/>
      <c r="H14" s="36"/>
      <c r="I14" s="36"/>
      <c r="J14" s="36"/>
      <c r="K14" s="3"/>
      <c r="L14" s="93" t="s">
        <v>16</v>
      </c>
      <c r="M14" s="38" t="s">
        <v>17</v>
      </c>
      <c r="N14" s="39" t="s">
        <v>10</v>
      </c>
      <c r="O14" s="40" t="s">
        <v>17</v>
      </c>
      <c r="P14" s="41" t="s">
        <v>10</v>
      </c>
      <c r="Q14" s="2"/>
      <c r="R14" s="95" t="s">
        <v>16</v>
      </c>
      <c r="S14" s="41" t="s">
        <v>17</v>
      </c>
      <c r="T14" s="42" t="s">
        <v>10</v>
      </c>
      <c r="U14" s="41" t="s">
        <v>17</v>
      </c>
      <c r="V14" s="41" t="s">
        <v>10</v>
      </c>
    </row>
    <row r="15" spans="1:24" s="1" customFormat="1" ht="69" hidden="1" customHeight="1" x14ac:dyDescent="0.25">
      <c r="A15" s="5"/>
      <c r="B15" s="43"/>
      <c r="C15" s="37"/>
      <c r="D15" s="37"/>
      <c r="E15" s="44"/>
      <c r="F15" s="10"/>
      <c r="G15" s="36"/>
      <c r="H15" s="36"/>
      <c r="I15" s="36"/>
      <c r="J15" s="36"/>
      <c r="K15" s="3"/>
      <c r="L15" s="94"/>
      <c r="M15" s="45">
        <v>5</v>
      </c>
      <c r="N15" s="46" t="e">
        <f>ROUND(#REF!*M15/100,2)</f>
        <v>#REF!</v>
      </c>
      <c r="O15" s="40">
        <v>7.5</v>
      </c>
      <c r="P15" s="41" t="e">
        <f>ROUND(#REF!*O15/100,2)</f>
        <v>#REF!</v>
      </c>
      <c r="Q15" s="2"/>
      <c r="R15" s="96"/>
      <c r="S15" s="40">
        <v>5</v>
      </c>
      <c r="T15" s="47" t="e">
        <f>ROUND(#REF!*S15/100,2)</f>
        <v>#REF!</v>
      </c>
      <c r="U15" s="42">
        <v>7.5</v>
      </c>
      <c r="V15" s="48" t="e">
        <f>ROUND(#REF!*U15/100,2)</f>
        <v>#REF!</v>
      </c>
    </row>
    <row r="16" spans="1:24" s="1" customFormat="1" hidden="1" x14ac:dyDescent="0.25">
      <c r="A16" s="5"/>
      <c r="B16" s="36"/>
      <c r="C16" s="37"/>
      <c r="D16" s="37"/>
      <c r="E16" s="37"/>
      <c r="F16" s="10"/>
      <c r="G16" s="36"/>
      <c r="H16" s="36"/>
      <c r="I16" s="36"/>
      <c r="J16" s="36"/>
      <c r="K16" s="3"/>
      <c r="L16" s="3"/>
      <c r="M16" s="49"/>
      <c r="N16" s="3"/>
      <c r="O16" s="35"/>
      <c r="P16" s="2"/>
      <c r="Q16" s="2"/>
      <c r="R16" s="2"/>
      <c r="S16" s="2"/>
      <c r="T16" s="19"/>
      <c r="U16" s="2"/>
      <c r="V16" s="2"/>
    </row>
    <row r="17" spans="1:22" s="1" customFormat="1" ht="47.25" hidden="1" x14ac:dyDescent="0.25">
      <c r="A17" s="5"/>
      <c r="B17" s="36"/>
      <c r="C17" s="37"/>
      <c r="D17" s="37"/>
      <c r="E17" s="37"/>
      <c r="F17" s="10"/>
      <c r="G17" s="36"/>
      <c r="H17" s="36"/>
      <c r="I17" s="36"/>
      <c r="J17" s="36"/>
      <c r="K17" s="3"/>
      <c r="L17" s="50" t="s">
        <v>18</v>
      </c>
      <c r="M17" s="51">
        <v>1</v>
      </c>
      <c r="N17" s="52" t="e">
        <f>ROUND(#REF!*M17/100,2)</f>
        <v>#REF!</v>
      </c>
      <c r="O17" s="35"/>
      <c r="P17" s="2"/>
      <c r="Q17" s="2"/>
      <c r="R17" s="53" t="s">
        <v>18</v>
      </c>
      <c r="S17" s="54">
        <v>0.5</v>
      </c>
      <c r="T17" s="55" t="e">
        <f>#REF!*S17/100</f>
        <v>#REF!</v>
      </c>
      <c r="U17" s="2"/>
      <c r="V17" s="2"/>
    </row>
    <row r="20" spans="1:22" x14ac:dyDescent="0.25">
      <c r="M20" s="57"/>
      <c r="N20" s="56"/>
      <c r="O20" s="58"/>
      <c r="P20" s="59"/>
    </row>
  </sheetData>
  <mergeCells count="18">
    <mergeCell ref="L14:L15"/>
    <mergeCell ref="R14:R15"/>
    <mergeCell ref="P3:P4"/>
    <mergeCell ref="Q3:Q4"/>
    <mergeCell ref="R3:R4"/>
    <mergeCell ref="A8:M8"/>
    <mergeCell ref="A13:M13"/>
    <mergeCell ref="S3:S4"/>
    <mergeCell ref="A1:V1"/>
    <mergeCell ref="A3:A4"/>
    <mergeCell ref="B3:B4"/>
    <mergeCell ref="C3:E3"/>
    <mergeCell ref="F3:F4"/>
    <mergeCell ref="K3:K4"/>
    <mergeCell ref="L3:L4"/>
    <mergeCell ref="M3:M4"/>
    <mergeCell ref="N3:N4"/>
    <mergeCell ref="O3:O4"/>
  </mergeCells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Курбанова Анжела Владимировна</dc:creator>
  <cp:lastModifiedBy>DorzhievAV</cp:lastModifiedBy>
  <dcterms:created xsi:type="dcterms:W3CDTF">2026-03-05T23:42:49Z</dcterms:created>
  <dcterms:modified xsi:type="dcterms:W3CDTF">2026-06-04T01:50:33Z</dcterms:modified>
</cp:coreProperties>
</file>