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Боева\ЗАКУПКИ\ЗАКУПКИ 2026\6. Кислород, 05.2026\Кислород 11.08.2026 (Карл)\"/>
    </mc:Choice>
  </mc:AlternateContent>
  <bookViews>
    <workbookView xWindow="480" yWindow="120" windowWidth="27795" windowHeight="120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Лист1!$A$1:$K$27</definedName>
  </definedNames>
  <calcPr calcId="152511"/>
</workbook>
</file>

<file path=xl/calcChain.xml><?xml version="1.0" encoding="utf-8"?>
<calcChain xmlns="http://schemas.openxmlformats.org/spreadsheetml/2006/main">
  <c r="J13" i="1" l="1"/>
  <c r="D13" i="1"/>
  <c r="H13" i="1" l="1"/>
  <c r="I13" i="1" l="1"/>
  <c r="H17" i="1"/>
  <c r="F17" i="1"/>
  <c r="N29" i="1" s="1"/>
  <c r="G17" i="1"/>
  <c r="N30" i="1" s="1"/>
  <c r="E17" i="1" l="1"/>
  <c r="N28" i="1" s="1"/>
  <c r="N34" i="1" l="1"/>
  <c r="N35" i="1"/>
  <c r="N33" i="1"/>
  <c r="K17" i="1"/>
  <c r="E23" i="1" s="1"/>
  <c r="N36" i="1" l="1"/>
  <c r="E24" i="1" s="1"/>
  <c r="J17" i="1"/>
  <c r="I17" i="1" l="1"/>
  <c r="E20" i="1" s="1"/>
</calcChain>
</file>

<file path=xl/sharedStrings.xml><?xml version="1.0" encoding="utf-8"?>
<sst xmlns="http://schemas.openxmlformats.org/spreadsheetml/2006/main" count="62" uniqueCount="52">
  <si>
    <t xml:space="preserve">Приложение №2 </t>
  </si>
  <si>
    <t>Обоснование начальной (максимальной) цены контракта</t>
  </si>
  <si>
    <t>Наименование</t>
  </si>
  <si>
    <t>Итоговые показатели расчета начальной (максимальной) цены контракта</t>
  </si>
  <si>
    <t>№ п/п</t>
  </si>
  <si>
    <t xml:space="preserve"> Позиция лота</t>
  </si>
  <si>
    <t>Цена за ед.</t>
  </si>
  <si>
    <t>(руб.)</t>
  </si>
  <si>
    <t>Средняя арифметическая  цена позиции лота за ед.</t>
  </si>
  <si>
    <t>Стоимость позиции лота</t>
  </si>
  <si>
    <r>
      <t>(руб.)</t>
    </r>
    <r>
      <rPr>
        <b/>
        <sz val="11"/>
        <color rgb="FF000000"/>
        <rFont val="Times New Roman"/>
        <family val="1"/>
        <charset val="204"/>
      </rPr>
      <t xml:space="preserve"> </t>
    </r>
  </si>
  <si>
    <t>Коммерческие предложения прилагаются.</t>
  </si>
  <si>
    <t>рублей</t>
  </si>
  <si>
    <t>%</t>
  </si>
  <si>
    <t>Коммерческое предложение №1
ООО "Центр Водолазных Исследований"
v_alexey@list.ru
тел: +7(925)3138062</t>
  </si>
  <si>
    <t xml:space="preserve">Коммерческое предложение №2
ООО "Компания Дайвиндустрия"
info@diveindustry.ru 
тел: +7(499)1109151
</t>
  </si>
  <si>
    <t>Коммерческое предложение №3 ИП Хлопковский В.Н.
WWW.RUSSUB.RU</t>
  </si>
  <si>
    <t>к «Служебной записке</t>
  </si>
  <si>
    <t>о размещении закупки»</t>
  </si>
  <si>
    <t>составляет</t>
  </si>
  <si>
    <t>Средняя арифметическая  цена позиции лота с учетом выделенных денежных средств за ед.</t>
  </si>
  <si>
    <t>ед. изм</t>
  </si>
  <si>
    <t>Итого:</t>
  </si>
  <si>
    <t>Коэффициент вариации не превышает</t>
  </si>
  <si>
    <t>источник информации № 1</t>
  </si>
  <si>
    <t>источник информации № 2</t>
  </si>
  <si>
    <t>источник информации № 3</t>
  </si>
  <si>
    <t xml:space="preserve"> источник информации № 4</t>
  </si>
  <si>
    <t>источник информации № 5</t>
  </si>
  <si>
    <t>сумма</t>
  </si>
  <si>
    <t>среднее арифметическое значение (цена контракта)</t>
  </si>
  <si>
    <t>стандартное отклонение</t>
  </si>
  <si>
    <t>коэффициент вариации</t>
  </si>
  <si>
    <t>не более 33%</t>
  </si>
  <si>
    <t>Расчет начальной ( максимальной) цены договора произведен методом сопоставимых рыночных цен (анализа рынка).</t>
  </si>
  <si>
    <t>* В Государственной информационной системе продукции на датчик кислорода для дыхательного аппарата "БРИЗ" с характеристиками, удовлетворяющими требованиям заказчика, отсутствут три потенциальные поставщика продукции соответствующей техническому заданию.</t>
  </si>
  <si>
    <t>общее кол-во</t>
  </si>
  <si>
    <t xml:space="preserve">                   </t>
  </si>
  <si>
    <t>И.о. начальника ПСС</t>
  </si>
  <si>
    <t>Р.Ю. Попов</t>
  </si>
  <si>
    <r>
      <t>м</t>
    </r>
    <r>
      <rPr>
        <vertAlign val="superscript"/>
        <sz val="11"/>
        <color rgb="FF000000"/>
        <rFont val="Times New Roman"/>
        <family val="1"/>
        <charset val="204"/>
      </rPr>
      <t>3</t>
    </r>
  </si>
  <si>
    <t>Среднее арифметическое стоимостей трех коммерческих предложений</t>
  </si>
  <si>
    <r>
      <t xml:space="preserve">на закупку </t>
    </r>
    <r>
      <rPr>
        <b/>
        <u/>
        <sz val="12"/>
        <color theme="1"/>
        <rFont val="Times New Roman"/>
        <family val="1"/>
        <charset val="204"/>
      </rPr>
      <t>Кислорода медицинского газообразного (для обеспечения мобильной водолазной группы)</t>
    </r>
  </si>
  <si>
    <t>Начальная (максимальная) цена контракта с учетом выделенных денежных средств</t>
  </si>
  <si>
    <t>Коммерческое предложение №1 ООО фирма "Криоген"</t>
  </si>
  <si>
    <t>Коммерческое предложение №2  ООО "Аргон"</t>
  </si>
  <si>
    <t>Коммерческое предложение №3 ООО "Любергаз"</t>
  </si>
  <si>
    <t>№ 155 от 16.07.2026г.</t>
  </si>
  <si>
    <t>№ б/н от 
 16.07.2026г.</t>
  </si>
  <si>
    <t>№ б/н от 16.07.2026г.</t>
  </si>
  <si>
    <t>С учетом выделенных ЛБО начальная (максимальная) цена договора</t>
  </si>
  <si>
    <r>
      <t>Кислород медицинский газообразный 
(10,3 м</t>
    </r>
    <r>
      <rPr>
        <sz val="12"/>
        <color theme="1"/>
        <rFont val="Calibri"/>
        <family val="2"/>
        <charset val="204"/>
      </rPr>
      <t>³</t>
    </r>
    <r>
      <rPr>
        <sz val="12"/>
        <color theme="1"/>
        <rFont val="Times New Roman"/>
        <family val="1"/>
        <charset val="204"/>
      </rPr>
      <t xml:space="preserve"> в баллоне объёмом 50л), 
(24 баллона объёмом 50л)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</si>
</sst>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i/>
      <sz val="14"/>
      <color rgb="FF000000"/>
      <name val="Arial"/>
      <family val="2"/>
      <charset val="204"/>
    </font>
    <font>
      <b/>
      <i/>
      <sz val="14"/>
      <color rgb="FFFF000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5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/>
    <xf numFmtId="0" fontId="1" fillId="0" borderId="0" xfId="0" applyFont="1" applyAlignment="1">
      <alignment horizontal="right" vertical="center"/>
    </xf>
    <xf numFmtId="164" fontId="1" fillId="0" borderId="0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164" fontId="9" fillId="2" borderId="7" xfId="0" applyNumberFormat="1" applyFont="1" applyFill="1" applyBorder="1" applyAlignment="1">
      <alignment horizontal="center" vertical="center"/>
    </xf>
    <xf numFmtId="164" fontId="7" fillId="0" borderId="14" xfId="0" applyNumberFormat="1" applyFont="1" applyBorder="1" applyAlignment="1">
      <alignment horizontal="right"/>
    </xf>
    <xf numFmtId="0" fontId="3" fillId="3" borderId="16" xfId="0" applyFont="1" applyFill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right"/>
    </xf>
    <xf numFmtId="4" fontId="10" fillId="0" borderId="16" xfId="0" applyNumberFormat="1" applyFont="1" applyFill="1" applyBorder="1" applyAlignment="1">
      <alignment horizontal="right"/>
    </xf>
    <xf numFmtId="0" fontId="3" fillId="4" borderId="16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4" fontId="11" fillId="0" borderId="16" xfId="0" applyNumberFormat="1" applyFont="1" applyBorder="1" applyAlignment="1">
      <alignment horizontal="right"/>
    </xf>
    <xf numFmtId="0" fontId="0" fillId="0" borderId="0" xfId="0" applyFont="1"/>
    <xf numFmtId="0" fontId="12" fillId="0" borderId="0" xfId="0" applyFont="1"/>
    <xf numFmtId="0" fontId="13" fillId="0" borderId="0" xfId="0" applyFont="1"/>
    <xf numFmtId="0" fontId="7" fillId="0" borderId="14" xfId="0" applyFont="1" applyBorder="1" applyAlignment="1">
      <alignment vertical="center"/>
    </xf>
    <xf numFmtId="0" fontId="14" fillId="0" borderId="0" xfId="0" applyFont="1"/>
    <xf numFmtId="0" fontId="15" fillId="0" borderId="0" xfId="0" applyFont="1"/>
    <xf numFmtId="0" fontId="1" fillId="0" borderId="17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15" xfId="0" applyBorder="1"/>
    <xf numFmtId="0" fontId="16" fillId="0" borderId="1" xfId="0" applyFont="1" applyBorder="1" applyAlignment="1">
      <alignment horizontal="center" vertical="center" wrapText="1"/>
    </xf>
    <xf numFmtId="164" fontId="16" fillId="2" borderId="7" xfId="0" applyNumberFormat="1" applyFont="1" applyFill="1" applyBorder="1" applyAlignment="1">
      <alignment horizontal="center" vertical="center"/>
    </xf>
    <xf numFmtId="164" fontId="16" fillId="2" borderId="1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tabSelected="1" workbookViewId="0">
      <selection activeCell="M13" sqref="M13"/>
    </sheetView>
  </sheetViews>
  <sheetFormatPr defaultRowHeight="18.75" x14ac:dyDescent="0.3"/>
  <cols>
    <col min="1" max="1" width="6.42578125" customWidth="1"/>
    <col min="2" max="2" width="29.42578125" customWidth="1"/>
    <col min="3" max="3" width="7.5703125" customWidth="1"/>
    <col min="4" max="4" width="8.7109375" customWidth="1"/>
    <col min="5" max="7" width="17.140625" customWidth="1"/>
    <col min="8" max="8" width="16.7109375" customWidth="1"/>
    <col min="9" max="9" width="15" customWidth="1"/>
    <col min="10" max="10" width="15" hidden="1" customWidth="1"/>
    <col min="11" max="11" width="15.42578125" bestFit="1" customWidth="1"/>
    <col min="12" max="12" width="11.5703125" customWidth="1"/>
    <col min="13" max="13" width="30.28515625" style="38" customWidth="1"/>
    <col min="14" max="14" width="24.5703125" style="39" customWidth="1"/>
  </cols>
  <sheetData>
    <row r="1" spans="1:14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4" x14ac:dyDescent="0.3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4" x14ac:dyDescent="0.3">
      <c r="A3" s="56" t="s">
        <v>18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4" x14ac:dyDescent="0.3">
      <c r="A4" s="82" t="s">
        <v>1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4" ht="21" customHeight="1" x14ac:dyDescent="0.3">
      <c r="A5" s="83" t="s">
        <v>42</v>
      </c>
      <c r="B5" s="83"/>
      <c r="C5" s="83"/>
      <c r="D5" s="83"/>
      <c r="E5" s="83"/>
      <c r="F5" s="83"/>
      <c r="G5" s="83"/>
      <c r="H5" s="83"/>
      <c r="I5" s="83"/>
      <c r="J5" s="83"/>
      <c r="K5" s="83"/>
    </row>
    <row r="6" spans="1:14" ht="51.75" hidden="1" customHeight="1" x14ac:dyDescent="0.3">
      <c r="A6" s="84" t="s">
        <v>35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38"/>
      <c r="M6" s="39"/>
      <c r="N6"/>
    </row>
    <row r="7" spans="1:14" ht="4.5" customHeight="1" thickBot="1" x14ac:dyDescent="0.35">
      <c r="A7" s="1"/>
      <c r="L7" s="38"/>
      <c r="M7" s="39"/>
      <c r="N7"/>
    </row>
    <row r="8" spans="1:14" ht="60.75" thickBot="1" x14ac:dyDescent="0.35">
      <c r="A8" s="57"/>
      <c r="B8" s="71" t="s">
        <v>2</v>
      </c>
      <c r="C8" s="72"/>
      <c r="D8" s="73"/>
      <c r="E8" s="19" t="s">
        <v>44</v>
      </c>
      <c r="F8" s="19" t="s">
        <v>45</v>
      </c>
      <c r="G8" s="19" t="s">
        <v>46</v>
      </c>
      <c r="H8" s="62" t="s">
        <v>3</v>
      </c>
      <c r="I8" s="63"/>
      <c r="J8" s="63"/>
      <c r="K8" s="64"/>
      <c r="L8" s="47"/>
    </row>
    <row r="9" spans="1:14" ht="135.75" hidden="1" thickBot="1" x14ac:dyDescent="0.35">
      <c r="A9" s="58"/>
      <c r="B9" s="74"/>
      <c r="C9" s="75"/>
      <c r="D9" s="76"/>
      <c r="E9" s="19" t="s">
        <v>14</v>
      </c>
      <c r="F9" s="19" t="s">
        <v>15</v>
      </c>
      <c r="G9" s="19" t="s">
        <v>16</v>
      </c>
      <c r="H9" s="65"/>
      <c r="I9" s="66"/>
      <c r="J9" s="66"/>
      <c r="K9" s="67"/>
      <c r="L9" s="47"/>
    </row>
    <row r="10" spans="1:14" ht="30.75" thickBot="1" x14ac:dyDescent="0.35">
      <c r="A10" s="59"/>
      <c r="B10" s="77"/>
      <c r="C10" s="78"/>
      <c r="D10" s="79"/>
      <c r="E10" s="48" t="s">
        <v>47</v>
      </c>
      <c r="F10" s="48" t="s">
        <v>48</v>
      </c>
      <c r="G10" s="48" t="s">
        <v>49</v>
      </c>
      <c r="H10" s="68"/>
      <c r="I10" s="69"/>
      <c r="J10" s="69"/>
      <c r="K10" s="70"/>
      <c r="L10" s="47"/>
    </row>
    <row r="11" spans="1:14" ht="105.75" customHeight="1" thickBot="1" x14ac:dyDescent="0.35">
      <c r="A11" s="60" t="s">
        <v>4</v>
      </c>
      <c r="B11" s="80" t="s">
        <v>5</v>
      </c>
      <c r="C11" s="19" t="s">
        <v>21</v>
      </c>
      <c r="D11" s="6" t="s">
        <v>36</v>
      </c>
      <c r="E11" s="2" t="s">
        <v>6</v>
      </c>
      <c r="F11" s="3" t="s">
        <v>6</v>
      </c>
      <c r="G11" s="3" t="s">
        <v>6</v>
      </c>
      <c r="H11" s="3" t="s">
        <v>8</v>
      </c>
      <c r="I11" s="3" t="s">
        <v>9</v>
      </c>
      <c r="J11" s="51" t="s">
        <v>20</v>
      </c>
      <c r="K11" s="52" t="s">
        <v>43</v>
      </c>
    </row>
    <row r="12" spans="1:14" ht="19.5" customHeight="1" thickBot="1" x14ac:dyDescent="0.35">
      <c r="A12" s="61"/>
      <c r="B12" s="81"/>
      <c r="C12" s="19"/>
      <c r="D12" s="18"/>
      <c r="E12" s="6" t="s">
        <v>7</v>
      </c>
      <c r="F12" s="7" t="s">
        <v>7</v>
      </c>
      <c r="G12" s="7" t="s">
        <v>7</v>
      </c>
      <c r="H12" s="7" t="s">
        <v>7</v>
      </c>
      <c r="I12" s="7" t="s">
        <v>7</v>
      </c>
      <c r="J12" s="6" t="s">
        <v>10</v>
      </c>
      <c r="K12" s="53" t="s">
        <v>10</v>
      </c>
    </row>
    <row r="13" spans="1:14" ht="80.25" thickBot="1" x14ac:dyDescent="0.35">
      <c r="A13" s="45">
        <v>1</v>
      </c>
      <c r="B13" s="46" t="s">
        <v>51</v>
      </c>
      <c r="C13" s="6" t="s">
        <v>40</v>
      </c>
      <c r="D13" s="4">
        <f>10.3*24</f>
        <v>247.20000000000002</v>
      </c>
      <c r="E13" s="50">
        <v>378.64</v>
      </c>
      <c r="F13" s="50">
        <v>398.06</v>
      </c>
      <c r="G13" s="50">
        <v>388.35</v>
      </c>
      <c r="H13" s="49">
        <f>(E13+F13+G13)/3</f>
        <v>388.35000000000008</v>
      </c>
      <c r="I13" s="49">
        <f>H13*D13</f>
        <v>96000.120000000024</v>
      </c>
      <c r="J13" s="49">
        <f>K13/D13</f>
        <v>304.21998381877017</v>
      </c>
      <c r="K13" s="54">
        <v>75203.179999999993</v>
      </c>
    </row>
    <row r="14" spans="1:14" ht="35.25" hidden="1" customHeight="1" thickBot="1" x14ac:dyDescent="0.35">
      <c r="A14" s="16"/>
      <c r="B14" s="20"/>
      <c r="C14" s="4"/>
      <c r="D14" s="4"/>
      <c r="E14" s="8"/>
      <c r="F14" s="9"/>
      <c r="G14" s="9"/>
      <c r="H14" s="9"/>
      <c r="I14" s="9"/>
      <c r="J14" s="9"/>
      <c r="K14" s="10"/>
    </row>
    <row r="15" spans="1:14" ht="35.25" hidden="1" customHeight="1" thickBot="1" x14ac:dyDescent="0.35">
      <c r="A15" s="17"/>
      <c r="B15" s="20"/>
      <c r="C15" s="4"/>
      <c r="D15" s="4"/>
      <c r="E15" s="8"/>
      <c r="F15" s="9"/>
      <c r="G15" s="9"/>
      <c r="H15" s="9"/>
      <c r="I15" s="9"/>
      <c r="J15" s="9"/>
      <c r="K15" s="10"/>
    </row>
    <row r="16" spans="1:14" ht="19.5" hidden="1" customHeight="1" thickBot="1" x14ac:dyDescent="0.35">
      <c r="A16" s="17"/>
      <c r="B16" s="20"/>
      <c r="C16" s="4"/>
      <c r="D16" s="4"/>
      <c r="E16" s="8"/>
      <c r="F16" s="9"/>
      <c r="G16" s="9"/>
      <c r="H16" s="9"/>
      <c r="I16" s="9"/>
      <c r="J16" s="9"/>
      <c r="K16" s="10"/>
    </row>
    <row r="17" spans="1:14" s="27" customFormat="1" ht="33" customHeight="1" thickBot="1" x14ac:dyDescent="0.35">
      <c r="A17" s="21"/>
      <c r="B17" s="22" t="s">
        <v>22</v>
      </c>
      <c r="C17" s="23"/>
      <c r="D17" s="23"/>
      <c r="E17" s="24">
        <f t="shared" ref="E17:K17" si="0">SUM(E13:E16)</f>
        <v>378.64</v>
      </c>
      <c r="F17" s="25">
        <f t="shared" si="0"/>
        <v>398.06</v>
      </c>
      <c r="G17" s="25">
        <f t="shared" si="0"/>
        <v>388.35</v>
      </c>
      <c r="H17" s="25">
        <f t="shared" si="0"/>
        <v>388.35000000000008</v>
      </c>
      <c r="I17" s="28">
        <f t="shared" si="0"/>
        <v>96000.120000000024</v>
      </c>
      <c r="J17" s="25">
        <f t="shared" si="0"/>
        <v>304.21998381877017</v>
      </c>
      <c r="K17" s="26">
        <f t="shared" si="0"/>
        <v>75203.179999999993</v>
      </c>
      <c r="N17" s="40"/>
    </row>
    <row r="18" spans="1:14" x14ac:dyDescent="0.3">
      <c r="A18" s="85" t="s">
        <v>34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</row>
    <row r="19" spans="1:14" hidden="1" x14ac:dyDescent="0.3">
      <c r="A19" s="84" t="s">
        <v>41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</row>
    <row r="20" spans="1:14" x14ac:dyDescent="0.3">
      <c r="A20" s="5"/>
      <c r="D20" s="11" t="s">
        <v>19</v>
      </c>
      <c r="E20" s="29">
        <f>I17</f>
        <v>96000.120000000024</v>
      </c>
      <c r="F20" s="12" t="s">
        <v>12</v>
      </c>
    </row>
    <row r="21" spans="1:14" ht="8.25" hidden="1" customHeight="1" x14ac:dyDescent="0.3">
      <c r="A21" s="5"/>
      <c r="D21" s="13"/>
      <c r="E21" s="14"/>
      <c r="F21" s="12"/>
    </row>
    <row r="22" spans="1:14" x14ac:dyDescent="0.3">
      <c r="A22" s="86" t="s">
        <v>50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</row>
    <row r="23" spans="1:14" x14ac:dyDescent="0.3">
      <c r="A23" s="5"/>
      <c r="D23" s="13" t="s">
        <v>19</v>
      </c>
      <c r="E23" s="15">
        <f>K17</f>
        <v>75203.179999999993</v>
      </c>
      <c r="F23" s="12" t="s">
        <v>12</v>
      </c>
      <c r="G23" t="s">
        <v>37</v>
      </c>
    </row>
    <row r="24" spans="1:14" x14ac:dyDescent="0.3">
      <c r="A24" s="1" t="s">
        <v>23</v>
      </c>
      <c r="C24" s="1"/>
      <c r="E24" s="44">
        <f>IF(N36&lt;=33,33,"")</f>
        <v>33</v>
      </c>
      <c r="F24" t="s">
        <v>13</v>
      </c>
    </row>
    <row r="25" spans="1:14" x14ac:dyDescent="0.3">
      <c r="A25" s="1" t="s">
        <v>11</v>
      </c>
    </row>
    <row r="26" spans="1:14" ht="9.75" customHeight="1" x14ac:dyDescent="0.3">
      <c r="A26" s="5"/>
    </row>
    <row r="27" spans="1:14" s="42" customFormat="1" x14ac:dyDescent="0.3">
      <c r="A27" s="55" t="s">
        <v>38</v>
      </c>
      <c r="B27" s="55"/>
      <c r="C27" s="55"/>
      <c r="D27" s="55"/>
      <c r="E27" s="41"/>
      <c r="F27" s="55" t="s">
        <v>39</v>
      </c>
      <c r="G27" s="55"/>
      <c r="H27" s="55"/>
      <c r="I27" s="55"/>
      <c r="J27" s="55"/>
      <c r="K27" s="55"/>
      <c r="N27" s="43"/>
    </row>
    <row r="28" spans="1:14" x14ac:dyDescent="0.3">
      <c r="M28" s="30" t="s">
        <v>24</v>
      </c>
      <c r="N28" s="31">
        <f>E17</f>
        <v>378.64</v>
      </c>
    </row>
    <row r="29" spans="1:14" x14ac:dyDescent="0.3">
      <c r="M29" s="30" t="s">
        <v>25</v>
      </c>
      <c r="N29" s="31">
        <f>F17</f>
        <v>398.06</v>
      </c>
    </row>
    <row r="30" spans="1:14" x14ac:dyDescent="0.3">
      <c r="M30" s="30" t="s">
        <v>26</v>
      </c>
      <c r="N30" s="32">
        <f>G17</f>
        <v>388.35</v>
      </c>
    </row>
    <row r="31" spans="1:14" x14ac:dyDescent="0.3">
      <c r="M31" s="30" t="s">
        <v>27</v>
      </c>
      <c r="N31" s="31"/>
    </row>
    <row r="32" spans="1:14" x14ac:dyDescent="0.3">
      <c r="M32" s="30" t="s">
        <v>28</v>
      </c>
      <c r="N32" s="31"/>
    </row>
    <row r="33" spans="13:14" x14ac:dyDescent="0.3">
      <c r="M33" s="33" t="s">
        <v>29</v>
      </c>
      <c r="N33" s="31">
        <f>SUM(N28:N32)</f>
        <v>1165.0500000000002</v>
      </c>
    </row>
    <row r="34" spans="13:14" ht="28.5" x14ac:dyDescent="0.3">
      <c r="M34" s="34" t="s">
        <v>30</v>
      </c>
      <c r="N34" s="31">
        <f>AVERAGE(N28:N32)</f>
        <v>388.35000000000008</v>
      </c>
    </row>
    <row r="35" spans="13:14" x14ac:dyDescent="0.3">
      <c r="M35" s="35" t="s">
        <v>31</v>
      </c>
      <c r="N35" s="31">
        <f>STDEV(N28:N32)</f>
        <v>9.710000000000008</v>
      </c>
    </row>
    <row r="36" spans="13:14" x14ac:dyDescent="0.3">
      <c r="M36" s="36" t="s">
        <v>32</v>
      </c>
      <c r="N36" s="31">
        <f>N35/N34*100</f>
        <v>2.5003218745976583</v>
      </c>
    </row>
    <row r="38" spans="13:14" x14ac:dyDescent="0.3">
      <c r="M38" s="36" t="s">
        <v>32</v>
      </c>
      <c r="N38" s="37" t="s">
        <v>33</v>
      </c>
    </row>
  </sheetData>
  <mergeCells count="16">
    <mergeCell ref="A27:D27"/>
    <mergeCell ref="F27:K27"/>
    <mergeCell ref="A1:K1"/>
    <mergeCell ref="A8:A10"/>
    <mergeCell ref="A11:A12"/>
    <mergeCell ref="H8:K10"/>
    <mergeCell ref="B8:D10"/>
    <mergeCell ref="B11:B12"/>
    <mergeCell ref="A4:K4"/>
    <mergeCell ref="A5:K5"/>
    <mergeCell ref="A6:K6"/>
    <mergeCell ref="A18:K18"/>
    <mergeCell ref="A19:K19"/>
    <mergeCell ref="A2:K2"/>
    <mergeCell ref="A3:K3"/>
    <mergeCell ref="A22:K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Москалькова</dc:creator>
  <cp:lastModifiedBy>Наталья Боева</cp:lastModifiedBy>
  <cp:lastPrinted>2026-08-11T14:04:47Z</cp:lastPrinted>
  <dcterms:created xsi:type="dcterms:W3CDTF">2019-12-19T07:19:02Z</dcterms:created>
  <dcterms:modified xsi:type="dcterms:W3CDTF">2026-08-11T14:09:51Z</dcterms:modified>
</cp:coreProperties>
</file>