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Поставка изделий медицинского назначения (спинальная система)\"/>
    </mc:Choice>
  </mc:AlternateContent>
  <xr:revisionPtr revIDLastSave="0" documentId="13_ncr:1_{0965F528-7393-4150-BF4B-8A1870F69A8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3" l="1"/>
  <c r="O7" i="3"/>
  <c r="O5" i="3"/>
  <c r="N6" i="3"/>
  <c r="N7" i="3"/>
  <c r="N5" i="3"/>
  <c r="H6" i="3"/>
  <c r="I6" i="3"/>
  <c r="J6" i="3"/>
  <c r="K6" i="3" s="1"/>
  <c r="L6" i="3"/>
  <c r="H7" i="3"/>
  <c r="I7" i="3"/>
  <c r="J7" i="3"/>
  <c r="L7" i="3"/>
  <c r="O8" i="3" l="1"/>
  <c r="K7" i="3"/>
  <c r="L5" i="3"/>
  <c r="J5" i="3" l="1"/>
  <c r="I5" i="3"/>
  <c r="H5" i="3"/>
  <c r="K5" i="3" l="1"/>
</calcChain>
</file>

<file path=xl/sharedStrings.xml><?xml version="1.0" encoding="utf-8"?>
<sst xmlns="http://schemas.openxmlformats.org/spreadsheetml/2006/main" count="30" uniqueCount="28">
  <si>
    <t>Среднее квадратичное отклонение</t>
  </si>
  <si>
    <t>шт.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</si>
  <si>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</si>
  <si>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</si>
  <si>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</si>
  <si>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</si>
  <si>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</si>
  <si>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</si>
  <si>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</si>
  <si>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</si>
  <si>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</si>
  <si>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</si>
  <si>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</si>
  <si>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</si>
  <si>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Приложение №2 к Извещению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</si>
  <si>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</si>
  <si>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</si>
  <si>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</si>
  <si>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</si>
  <si>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Основные характеристики объекта закупки:</t>
  </si>
  <si>
    <t>Используемый метод обоснования НМЦК:</t>
  </si>
  <si>
    <t>основные характеристики объекта закупки в соответствии с харктеристиками объекта закупки, указанными в извещении о закупке</t>
  </si>
  <si>
    <t>метод сопоставимых рыночных цен (анализа рынка), 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 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</si>
  <si>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
где:
V - коэффициент вариации;
                                             - среднее квадратичное отклонение;
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
** Расчет начальной (максимальной) цены контракта (НМЦК) осуществлен по формуле:                                                                                     , где
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
</t>
    </r>
  </si>
  <si>
    <r>
      <t>Обоснование начальной (максимальной) цены контракта  на поставку изделий медицинского назначения (спинальная система) для нужд ФГБУ «СПб НИИФ» Минздрава России в 2026 году</t>
    </r>
    <r>
      <rPr>
        <sz val="10"/>
        <color indexed="8"/>
        <rFont val="Times New Roman"/>
        <family val="1"/>
        <charset val="204"/>
      </rPr>
      <t xml:space="preserve">
</t>
    </r>
  </si>
  <si>
    <t>Штанга продольная</t>
  </si>
  <si>
    <t>Винт костный ортопедический, нерассасывающийся, нестерильный</t>
  </si>
  <si>
    <t>Крючок для спинальной фиксации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</si>
</sst>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0" fillId="0" borderId="0" xfId="0" applyAlignment="1"/>
    <xf numFmtId="0" fontId="1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 readingOrder="1"/>
    </xf>
    <xf numFmtId="4" fontId="8" fillId="0" borderId="0" xfId="0" applyNumberFormat="1" applyFont="1" applyBorder="1" applyAlignment="1">
      <alignment horizontal="center" vertical="center" wrapText="1" readingOrder="1"/>
    </xf>
    <xf numFmtId="2" fontId="6" fillId="0" borderId="0" xfId="0" applyNumberFormat="1" applyFont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12</xdr:row>
      <xdr:rowOff>180975</xdr:rowOff>
    </xdr:from>
    <xdr:to>
      <xdr:col>1</xdr:col>
      <xdr:colOff>781050</xdr:colOff>
      <xdr:row>12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82BAD3-A3E0-4090-A250-53900537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5734050"/>
          <a:ext cx="771525" cy="3429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12</xdr:row>
      <xdr:rowOff>781050</xdr:rowOff>
    </xdr:from>
    <xdr:to>
      <xdr:col>1</xdr:col>
      <xdr:colOff>1257300</xdr:colOff>
      <xdr:row>12</xdr:row>
      <xdr:rowOff>1228725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3384B1-4DA2-44F2-875C-4979443E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4643" y="15628844"/>
          <a:ext cx="1247775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863973</xdr:colOff>
      <xdr:row>12</xdr:row>
      <xdr:rowOff>1986242</xdr:rowOff>
    </xdr:from>
    <xdr:to>
      <xdr:col>6</xdr:col>
      <xdr:colOff>816348</xdr:colOff>
      <xdr:row>12</xdr:row>
      <xdr:rowOff>2259105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DBF8E5-D295-4CC2-8972-CD56BC07E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054973" y="16834036"/>
          <a:ext cx="2227169" cy="272863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12</xdr:row>
      <xdr:rowOff>2265829</xdr:rowOff>
    </xdr:from>
    <xdr:to>
      <xdr:col>9</xdr:col>
      <xdr:colOff>108697</xdr:colOff>
      <xdr:row>12</xdr:row>
      <xdr:rowOff>2595842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D3ACE9-E291-437A-882C-B6DE2FB08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34668" y="17113623"/>
          <a:ext cx="952500" cy="330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="85" zoomScaleNormal="85" workbookViewId="0">
      <selection activeCell="M7" sqref="M7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9" max="9" width="12.85546875" customWidth="1"/>
    <col min="12" max="12" width="13.5703125" customWidth="1"/>
    <col min="13" max="13" width="11.7109375" customWidth="1"/>
    <col min="14" max="14" width="18.28515625" customWidth="1"/>
    <col min="15" max="15" width="17.85546875" customWidth="1"/>
  </cols>
  <sheetData>
    <row r="1" spans="1:18" ht="16.5" customHeight="1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8" ht="38.25" customHeight="1" x14ac:dyDescent="0.25">
      <c r="A2" s="40" t="s">
        <v>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8" ht="48.75" customHeight="1" x14ac:dyDescent="0.25">
      <c r="A3" s="41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42"/>
      <c r="G3" s="42"/>
      <c r="H3" s="43" t="s">
        <v>7</v>
      </c>
      <c r="I3" s="44" t="s">
        <v>8</v>
      </c>
      <c r="J3" s="44"/>
      <c r="K3" s="44"/>
      <c r="L3" s="38" t="s">
        <v>15</v>
      </c>
      <c r="M3" s="45" t="s">
        <v>16</v>
      </c>
      <c r="N3" s="39" t="s">
        <v>17</v>
      </c>
      <c r="O3" s="36" t="s">
        <v>18</v>
      </c>
    </row>
    <row r="4" spans="1:18" ht="76.5" x14ac:dyDescent="0.25">
      <c r="A4" s="41"/>
      <c r="B4" s="42"/>
      <c r="C4" s="42"/>
      <c r="D4" s="42"/>
      <c r="E4" s="6" t="s">
        <v>9</v>
      </c>
      <c r="F4" s="6" t="s">
        <v>10</v>
      </c>
      <c r="G4" s="6" t="s">
        <v>11</v>
      </c>
      <c r="H4" s="42"/>
      <c r="I4" s="8" t="s">
        <v>12</v>
      </c>
      <c r="J4" s="6" t="s">
        <v>0</v>
      </c>
      <c r="K4" s="7" t="s">
        <v>13</v>
      </c>
      <c r="L4" s="38"/>
      <c r="M4" s="46"/>
      <c r="N4" s="39"/>
      <c r="O4" s="36"/>
      <c r="R4" s="16"/>
    </row>
    <row r="5" spans="1:18" ht="25.5" x14ac:dyDescent="0.25">
      <c r="A5" s="1">
        <v>1</v>
      </c>
      <c r="B5" s="2" t="s">
        <v>27</v>
      </c>
      <c r="C5" s="10" t="s">
        <v>1</v>
      </c>
      <c r="D5" s="11">
        <v>12</v>
      </c>
      <c r="E5" s="12">
        <v>10500</v>
      </c>
      <c r="F5" s="13">
        <v>9945</v>
      </c>
      <c r="G5" s="13">
        <v>10690</v>
      </c>
      <c r="H5" s="3">
        <f>COUNT(E5:G5)</f>
        <v>3</v>
      </c>
      <c r="I5" s="3">
        <f>IF(ISERR(AVERAGE(E5:G5)),"",AVERAGE(E5:G5))</f>
        <v>10378.33</v>
      </c>
      <c r="J5" s="3">
        <f>IF(ISERR(STDEV(E5:G5)),"",STDEV(E5:G5))</f>
        <v>387.12</v>
      </c>
      <c r="K5" s="4">
        <f>IF(ISERR(J5/I5),"",J5/I5)</f>
        <v>3.6999999999999998E-2</v>
      </c>
      <c r="L5" s="5">
        <f>AVERAGE(E5:G5)</f>
        <v>10378.33</v>
      </c>
      <c r="M5" s="9">
        <v>0</v>
      </c>
      <c r="N5" s="5">
        <f>F5</f>
        <v>9945</v>
      </c>
      <c r="O5" s="17">
        <f>D5*N5</f>
        <v>119340</v>
      </c>
    </row>
    <row r="6" spans="1:18" ht="38.25" x14ac:dyDescent="0.25">
      <c r="A6" s="1">
        <v>2</v>
      </c>
      <c r="B6" s="2" t="s">
        <v>26</v>
      </c>
      <c r="C6" s="10" t="s">
        <v>1</v>
      </c>
      <c r="D6" s="11">
        <v>2</v>
      </c>
      <c r="E6" s="12">
        <v>12935</v>
      </c>
      <c r="F6" s="13">
        <v>12260</v>
      </c>
      <c r="G6" s="13">
        <v>13180</v>
      </c>
      <c r="H6" s="3">
        <f t="shared" ref="H6:H7" si="0">COUNT(E6:G6)</f>
        <v>3</v>
      </c>
      <c r="I6" s="3">
        <f t="shared" ref="I6:I7" si="1">IF(ISERR(AVERAGE(E6:G6)),"",AVERAGE(E6:G6))</f>
        <v>12791.67</v>
      </c>
      <c r="J6" s="3">
        <f t="shared" ref="J6:J7" si="2">IF(ISERR(STDEV(E6:G6)),"",STDEV(E6:G6))</f>
        <v>476.45</v>
      </c>
      <c r="K6" s="4">
        <f t="shared" ref="K6:K7" si="3">IF(ISERR(J6/I6),"",J6/I6)</f>
        <v>3.6999999999999998E-2</v>
      </c>
      <c r="L6" s="5">
        <f t="shared" ref="L6:L7" si="4">AVERAGE(E6:G6)</f>
        <v>12791.67</v>
      </c>
      <c r="M6" s="9">
        <v>0</v>
      </c>
      <c r="N6" s="5">
        <f t="shared" ref="N6:N7" si="5">F6</f>
        <v>12260</v>
      </c>
      <c r="O6" s="17">
        <f t="shared" ref="O6:O7" si="6">D6*N6</f>
        <v>24520</v>
      </c>
    </row>
    <row r="7" spans="1:18" x14ac:dyDescent="0.25">
      <c r="A7" s="1">
        <v>3</v>
      </c>
      <c r="B7" s="2" t="s">
        <v>25</v>
      </c>
      <c r="C7" s="10" t="s">
        <v>1</v>
      </c>
      <c r="D7" s="11">
        <v>2</v>
      </c>
      <c r="E7" s="12">
        <v>6135</v>
      </c>
      <c r="F7" s="13">
        <v>5820</v>
      </c>
      <c r="G7" s="13">
        <v>6260</v>
      </c>
      <c r="H7" s="3">
        <f t="shared" si="0"/>
        <v>3</v>
      </c>
      <c r="I7" s="3">
        <f t="shared" si="1"/>
        <v>6071.67</v>
      </c>
      <c r="J7" s="3">
        <f t="shared" si="2"/>
        <v>226.73</v>
      </c>
      <c r="K7" s="4">
        <f t="shared" si="3"/>
        <v>3.6999999999999998E-2</v>
      </c>
      <c r="L7" s="5">
        <f t="shared" si="4"/>
        <v>6071.67</v>
      </c>
      <c r="M7" s="9">
        <v>0</v>
      </c>
      <c r="N7" s="5">
        <f t="shared" si="5"/>
        <v>5820</v>
      </c>
      <c r="O7" s="17">
        <f t="shared" si="6"/>
        <v>11640</v>
      </c>
    </row>
    <row r="8" spans="1:18" x14ac:dyDescent="0.25">
      <c r="A8" s="18"/>
      <c r="B8" s="19"/>
      <c r="C8" s="20"/>
      <c r="D8" s="19"/>
      <c r="E8" s="21"/>
      <c r="F8" s="22"/>
      <c r="G8" s="22"/>
      <c r="H8" s="23"/>
      <c r="I8" s="23"/>
      <c r="J8" s="23"/>
      <c r="K8" s="24"/>
      <c r="L8" s="25"/>
      <c r="M8" s="26"/>
      <c r="N8" s="25"/>
      <c r="O8" s="17">
        <f>SUM(O5:O7)</f>
        <v>155500</v>
      </c>
    </row>
    <row r="10" spans="1:18" ht="31.5" customHeight="1" x14ac:dyDescent="0.25">
      <c r="B10" s="27" t="s">
        <v>19</v>
      </c>
      <c r="C10" s="28"/>
      <c r="D10" s="29" t="s">
        <v>21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</row>
    <row r="11" spans="1:18" ht="102.75" customHeight="1" x14ac:dyDescent="0.25">
      <c r="B11" s="27" t="s">
        <v>20</v>
      </c>
      <c r="C11" s="28"/>
      <c r="D11" s="32" t="s">
        <v>22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4"/>
    </row>
    <row r="13" spans="1:18" ht="223.5" customHeight="1" x14ac:dyDescent="0.25">
      <c r="B13" s="35" t="s">
        <v>23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5"/>
    </row>
    <row r="14" spans="1:18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8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8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2:15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18">
    <mergeCell ref="O3:O4"/>
    <mergeCell ref="A1:O1"/>
    <mergeCell ref="L3:L4"/>
    <mergeCell ref="N3:N4"/>
    <mergeCell ref="A2:O2"/>
    <mergeCell ref="A3:A4"/>
    <mergeCell ref="B3:B4"/>
    <mergeCell ref="C3:C4"/>
    <mergeCell ref="D3:D4"/>
    <mergeCell ref="E3:G3"/>
    <mergeCell ref="H3:H4"/>
    <mergeCell ref="I3:K3"/>
    <mergeCell ref="M3:M4"/>
    <mergeCell ref="B10:C10"/>
    <mergeCell ref="B11:C11"/>
    <mergeCell ref="D10:O10"/>
    <mergeCell ref="D11:O11"/>
    <mergeCell ref="B13:O13"/>
  </mergeCells>
  <conditionalFormatting sqref="K5:K8">
    <cfRule type="cellIs" dxfId="2" priority="1" stopIfTrue="1" operator="greaterThanOrEqual">
      <formula>0.33</formula>
    </cfRule>
    <cfRule type="cellIs" dxfId="1" priority="2" stopIfTrue="1" operator="greaterThanOrEqual">
      <formula>0.33</formula>
    </cfRule>
    <cfRule type="cellIs" dxfId="0" priority="3" stopIfTrue="1" operator="between">
      <formula>33</formula>
      <formula>100</formula>
    </cfRule>
  </conditionalFormatting>
  <pageMargins left="0.70866141732283472" right="0.70866141732283472" top="0.74803149606299213" bottom="0.74803149606299213" header="0.31496062992125984" footer="0.31496062992125984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2026-08-18T05:07:01Z</cp:lastPrinted>
  <dcterms:created xsi:type="dcterms:W3CDTF">2018-02-08T09:44:50Z</dcterms:created>
  <dcterms:modified xsi:type="dcterms:W3CDTF">2026-08-19T08:13:36Z</dcterms:modified>
</cp:coreProperties>
</file>