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M:\Common\Отдел государственных закупок\Екатерина Воробьева\Манометры\"/>
    </mc:Choice>
  </mc:AlternateContent>
  <xr:revisionPtr revIDLastSave="0" documentId="8_{1659E02F-C019-4A08-A612-1E73773BCC29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Расчет цены" sheetId="2" r:id="rId1"/>
  </sheets>
  <definedNames>
    <definedName name="_Hlk196228386" localSheetId="0">'Расчет цены'!#REF!</definedName>
  </definedNames>
  <calcPr calcId="191029"/>
</workbook>
</file>

<file path=xl/calcChain.xml><?xml version="1.0" encoding="utf-8"?>
<calcChain xmlns="http://schemas.openxmlformats.org/spreadsheetml/2006/main">
  <c r="N10" i="2" l="1"/>
  <c r="M10" i="2"/>
  <c r="M9" i="2"/>
  <c r="N5" i="2"/>
  <c r="N6" i="2"/>
  <c r="N7" i="2"/>
  <c r="N8" i="2"/>
  <c r="M5" i="2"/>
  <c r="M6" i="2"/>
  <c r="M7" i="2"/>
  <c r="M8" i="2"/>
  <c r="L5" i="2"/>
  <c r="L6" i="2"/>
  <c r="L7" i="2"/>
  <c r="L8" i="2"/>
  <c r="K5" i="2"/>
  <c r="K6" i="2"/>
  <c r="K7" i="2"/>
  <c r="K8" i="2"/>
  <c r="J5" i="2"/>
  <c r="J6" i="2"/>
  <c r="J7" i="2"/>
  <c r="J8" i="2"/>
  <c r="I5" i="2"/>
  <c r="I6" i="2"/>
  <c r="I7" i="2"/>
  <c r="I8" i="2"/>
  <c r="H5" i="2"/>
  <c r="H6" i="2"/>
  <c r="H7" i="2"/>
  <c r="H8" i="2"/>
  <c r="N9" i="2" l="1"/>
  <c r="K9" i="2"/>
  <c r="L9" i="2" s="1"/>
  <c r="H9" i="2"/>
  <c r="I9" i="2" s="1"/>
  <c r="J9" i="2" s="1"/>
  <c r="J12" i="2" l="1"/>
</calcChain>
</file>

<file path=xl/sharedStrings.xml><?xml version="1.0" encoding="utf-8"?>
<sst xmlns="http://schemas.openxmlformats.org/spreadsheetml/2006/main" count="34" uniqueCount="26">
  <si>
    <t>№</t>
  </si>
  <si>
    <t>Ед. изм</t>
  </si>
  <si>
    <t>Кол-во</t>
  </si>
  <si>
    <t>Коммерческие предложения (руб./ед.изм.)</t>
  </si>
  <si>
    <t>Среднее квадратичное отклонение</t>
  </si>
  <si>
    <t xml:space="preserve">Средняя арифметическая цена за единицу     &lt;ц&gt; </t>
  </si>
  <si>
    <t>Цена за единицу изм. (руб.)</t>
  </si>
  <si>
    <t>Однородность совокупности значений выявленных цен, используемых в расчете Н(М)ЦК, ЦКЕП</t>
  </si>
  <si>
    <t>Н(М)ЦК, определяемая методом сопоставимых рыночных цен (анализа рынка)*</t>
  </si>
  <si>
    <t>ИТОГО</t>
  </si>
  <si>
    <t>Н(М)ЦК контракта с учетом округления цены за единицу, по среднему значению (руб.)</t>
  </si>
  <si>
    <t>Н(М)ЦК контракта с учетом  за единицу, по минимальному значению (руб.)</t>
  </si>
  <si>
    <t>рублей</t>
  </si>
  <si>
    <t>Начальная (максимальная) цена контракта установлена по минимальному значению в размере</t>
  </si>
  <si>
    <t xml:space="preserve">
Поставщик №1 
</t>
  </si>
  <si>
    <t xml:space="preserve">
 Поставщик№2 
 </t>
  </si>
  <si>
    <t xml:space="preserve">
Поставщик№3 
</t>
  </si>
  <si>
    <t>Наименование товара</t>
  </si>
  <si>
    <t>шт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</si>
  <si>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</si>
  <si>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rPr>
        <sz val="10"/>
        <color indexed="8"/>
        <rFont val="Times New Roman"/>
        <family val="1"/>
        <charset val="204"/>
      </rPr>
      <t>Расчет Н(М)ЦК по формуле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</si>
  <si>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«____» _____________  2026г.</t>
  </si>
  <si>
    <t>Манометр</t>
  </si>
  <si>
    <t>Воробьева Е.А.</t>
  </si>
  <si>
    <r>
      <t>Обоснование начальной (максимальной) цены контракта (НМЦК) на поставку</t>
    </r>
    <r>
      <rPr>
        <b/>
        <sz val="10"/>
        <color rgb="FFFF0000"/>
        <rFont val="Times New Roman"/>
        <family val="1"/>
        <charset val="204"/>
      </rPr>
      <t xml:space="preserve"> манометров</t>
    </r>
    <r>
      <rPr>
        <b/>
        <sz val="10"/>
        <color indexed="8"/>
        <rFont val="Times New Roman"/>
        <family val="1"/>
        <charset val="204"/>
      </rPr>
      <t xml:space="preserve"> для нужд ФГБУ «УЭЗ МИД России».</t>
    </r>
  </si>
  <si>
    <t>Ведущий экономист
отдела государственных закупок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</si>
</sst>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0" xfId="0" applyNumberFormat="1" applyFont="1" applyFill="1"/>
    <xf numFmtId="0" fontId="1" fillId="2" borderId="0" xfId="0" applyFont="1" applyFill="1"/>
    <xf numFmtId="0" fontId="1" fillId="0" borderId="0" xfId="0" applyFont="1" applyAlignment="1">
      <alignment horizontal="justify" vertical="center"/>
    </xf>
    <xf numFmtId="0" fontId="1" fillId="2" borderId="0" xfId="0" applyFont="1" applyFill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7845</xdr:colOff>
      <xdr:row>3</xdr:row>
      <xdr:rowOff>1983441</xdr:rowOff>
    </xdr:from>
    <xdr:to>
      <xdr:col>9</xdr:col>
      <xdr:colOff>941295</xdr:colOff>
      <xdr:row>3</xdr:row>
      <xdr:rowOff>2335866</xdr:rowOff>
    </xdr:to>
    <xdr:pic>
      <xdr:nvPicPr>
        <xdr:cNvPr id="2089" name="Picture 1">
          <a:extLst>
            <a:ext uri="{FF2B5EF4-FFF2-40B4-BE49-F238E27FC236}">
              <a16:creationId xmlns:a16="http://schemas.microsoft.com/office/drawing/2014/main" id="{00000000-0008-0000-0100-00002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49404" y="3854823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1038786</xdr:colOff>
      <xdr:row>3</xdr:row>
      <xdr:rowOff>1663513</xdr:rowOff>
    </xdr:from>
    <xdr:to>
      <xdr:col>8</xdr:col>
      <xdr:colOff>996764</xdr:colOff>
      <xdr:row>3</xdr:row>
      <xdr:rowOff>2101663</xdr:rowOff>
    </xdr:to>
    <xdr:pic>
      <xdr:nvPicPr>
        <xdr:cNvPr id="2090" name="Picture 2">
          <a:extLst>
            <a:ext uri="{FF2B5EF4-FFF2-40B4-BE49-F238E27FC236}">
              <a16:creationId xmlns:a16="http://schemas.microsoft.com/office/drawing/2014/main" id="{00000000-0008-0000-0100-00002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507257" y="353489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75078</xdr:colOff>
      <xdr:row>3</xdr:row>
      <xdr:rowOff>2014817</xdr:rowOff>
    </xdr:from>
    <xdr:to>
      <xdr:col>11</xdr:col>
      <xdr:colOff>48184</xdr:colOff>
      <xdr:row>3</xdr:row>
      <xdr:rowOff>2376767</xdr:rowOff>
    </xdr:to>
    <xdr:pic>
      <xdr:nvPicPr>
        <xdr:cNvPr id="2091" name="Picture 5">
          <a:extLst>
            <a:ext uri="{FF2B5EF4-FFF2-40B4-BE49-F238E27FC236}">
              <a16:creationId xmlns:a16="http://schemas.microsoft.com/office/drawing/2014/main" id="{00000000-0008-0000-0100-00002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69137" y="3886199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266700</xdr:colOff>
      <xdr:row>3</xdr:row>
      <xdr:rowOff>1400175</xdr:rowOff>
    </xdr:from>
    <xdr:to>
      <xdr:col>10</xdr:col>
      <xdr:colOff>419100</xdr:colOff>
      <xdr:row>3</xdr:row>
      <xdr:rowOff>1628775</xdr:rowOff>
    </xdr:to>
    <xdr:pic>
      <xdr:nvPicPr>
        <xdr:cNvPr id="2092" name="Picture 6">
          <a:extLst>
            <a:ext uri="{FF2B5EF4-FFF2-40B4-BE49-F238E27FC236}">
              <a16:creationId xmlns:a16="http://schemas.microsoft.com/office/drawing/2014/main" id="{00000000-0008-0000-0100-00002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848975" y="381000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33"/>
  <sheetViews>
    <sheetView tabSelected="1" zoomScaleNormal="100" workbookViewId="0">
      <selection activeCell="B14" sqref="B14"/>
    </sheetView>
  </sheetViews>
  <sheetFormatPr defaultRowHeight="12.75" x14ac:dyDescent="0.2"/>
  <cols>
    <col min="1" max="1" width="3.140625" style="2" customWidth="1"/>
    <col min="2" max="2" width="30.7109375" style="2" customWidth="1"/>
    <col min="3" max="3" width="10" style="2" customWidth="1"/>
    <col min="4" max="4" width="7.7109375" style="2" customWidth="1"/>
    <col min="5" max="7" width="11.7109375" style="2" customWidth="1"/>
    <col min="8" max="8" width="15.5703125" style="2" customWidth="1"/>
    <col min="9" max="9" width="15.42578125" style="2" customWidth="1"/>
    <col min="10" max="10" width="14.28515625" style="2" customWidth="1"/>
    <col min="11" max="11" width="24.7109375" style="2" customWidth="1"/>
    <col min="12" max="12" width="12.28515625" style="2" customWidth="1"/>
    <col min="13" max="13" width="15.140625" style="2" customWidth="1"/>
    <col min="14" max="14" width="18" style="2" customWidth="1"/>
    <col min="15" max="16384" width="9.140625" style="2"/>
  </cols>
  <sheetData>
    <row r="1" spans="1:14" ht="27" customHeight="1" x14ac:dyDescent="0.2">
      <c r="K1" s="16"/>
      <c r="L1" s="17"/>
      <c r="M1" s="17"/>
    </row>
    <row r="2" spans="1:14" ht="81" customHeight="1" x14ac:dyDescent="0.2">
      <c r="A2" s="20" t="s">
        <v>24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4" ht="50.25" customHeight="1" x14ac:dyDescent="0.2">
      <c r="A3" s="18" t="s">
        <v>0</v>
      </c>
      <c r="B3" s="18" t="s">
        <v>17</v>
      </c>
      <c r="C3" s="18" t="s">
        <v>1</v>
      </c>
      <c r="D3" s="18" t="s">
        <v>2</v>
      </c>
      <c r="E3" s="18" t="s">
        <v>3</v>
      </c>
      <c r="F3" s="18"/>
      <c r="G3" s="18"/>
      <c r="H3" s="19" t="s">
        <v>7</v>
      </c>
      <c r="I3" s="19"/>
      <c r="J3" s="19"/>
      <c r="K3" s="18" t="s">
        <v>8</v>
      </c>
      <c r="L3" s="18"/>
      <c r="M3" s="18"/>
      <c r="N3" s="18"/>
    </row>
    <row r="4" spans="1:14" ht="190.5" customHeight="1" x14ac:dyDescent="0.2">
      <c r="A4" s="18"/>
      <c r="B4" s="18"/>
      <c r="C4" s="18"/>
      <c r="D4" s="18"/>
      <c r="E4" s="4" t="s">
        <v>14</v>
      </c>
      <c r="F4" s="4" t="s">
        <v>15</v>
      </c>
      <c r="G4" s="4" t="s">
        <v>16</v>
      </c>
      <c r="H4" s="4" t="s">
        <v>5</v>
      </c>
      <c r="I4" s="4" t="s">
        <v>4</v>
      </c>
      <c r="J4" s="4" t="s">
        <v>19</v>
      </c>
      <c r="K4" s="1" t="s">
        <v>20</v>
      </c>
      <c r="L4" s="1" t="s">
        <v>6</v>
      </c>
      <c r="M4" s="1" t="s">
        <v>10</v>
      </c>
      <c r="N4" s="6" t="s">
        <v>11</v>
      </c>
    </row>
    <row r="5" spans="1:14" x14ac:dyDescent="0.2">
      <c r="A5" s="1">
        <v>1</v>
      </c>
      <c r="B5" s="1" t="s">
        <v>22</v>
      </c>
      <c r="C5" s="1" t="s">
        <v>18</v>
      </c>
      <c r="D5" s="1">
        <v>32</v>
      </c>
      <c r="E5" s="21">
        <v>1160</v>
      </c>
      <c r="F5" s="21">
        <v>1330</v>
      </c>
      <c r="G5" s="21">
        <v>1303</v>
      </c>
      <c r="H5" s="5">
        <f t="shared" ref="H5:H8" si="0">ROUND((E5+F5+G5)/3,2)</f>
        <v>1264.33</v>
      </c>
      <c r="I5" s="7">
        <f t="shared" ref="I5:I8" si="1">SQRT(((SUM((POWER(G5-H5,2)),(POWER(F5-H5,2)),(POWER(E5-H5,2)))/(COLUMNS(E5:G5)-1))))</f>
        <v>91.358269193324816</v>
      </c>
      <c r="J5" s="7">
        <f t="shared" ref="J5:J8" si="2">I5/H5*100</f>
        <v>7.2258246813193416</v>
      </c>
      <c r="K5" s="5">
        <f t="shared" ref="K5:K8" si="3">((D5/3)*(SUM(E5:G5)))</f>
        <v>40458.666666666664</v>
      </c>
      <c r="L5" s="8">
        <f t="shared" ref="L5:L8" si="4">K5/D5</f>
        <v>1264.3333333333333</v>
      </c>
      <c r="M5" s="5">
        <f t="shared" ref="M5:M8" si="5">H5*D5</f>
        <v>40458.559999999998</v>
      </c>
      <c r="N5" s="9">
        <f t="shared" ref="N5:N8" si="6">D5*E5</f>
        <v>37120</v>
      </c>
    </row>
    <row r="6" spans="1:14" x14ac:dyDescent="0.2">
      <c r="A6" s="1">
        <v>2</v>
      </c>
      <c r="B6" s="1" t="s">
        <v>22</v>
      </c>
      <c r="C6" s="1" t="s">
        <v>18</v>
      </c>
      <c r="D6" s="1">
        <v>9</v>
      </c>
      <c r="E6" s="21">
        <v>1160</v>
      </c>
      <c r="F6" s="21">
        <v>1330</v>
      </c>
      <c r="G6" s="21">
        <v>1422</v>
      </c>
      <c r="H6" s="5">
        <f t="shared" si="0"/>
        <v>1304</v>
      </c>
      <c r="I6" s="7">
        <f t="shared" si="1"/>
        <v>132.92102918650608</v>
      </c>
      <c r="J6" s="7">
        <f t="shared" si="2"/>
        <v>10.193330459087889</v>
      </c>
      <c r="K6" s="5">
        <f t="shared" si="3"/>
        <v>11736</v>
      </c>
      <c r="L6" s="8">
        <f t="shared" si="4"/>
        <v>1304</v>
      </c>
      <c r="M6" s="5">
        <f t="shared" si="5"/>
        <v>11736</v>
      </c>
      <c r="N6" s="9">
        <f t="shared" si="6"/>
        <v>10440</v>
      </c>
    </row>
    <row r="7" spans="1:14" x14ac:dyDescent="0.2">
      <c r="A7" s="1">
        <v>3</v>
      </c>
      <c r="B7" s="1" t="s">
        <v>22</v>
      </c>
      <c r="C7" s="1" t="s">
        <v>18</v>
      </c>
      <c r="D7" s="1">
        <v>5</v>
      </c>
      <c r="E7" s="21">
        <v>1160</v>
      </c>
      <c r="F7" s="21">
        <v>1332</v>
      </c>
      <c r="G7" s="21">
        <v>1362</v>
      </c>
      <c r="H7" s="5">
        <f t="shared" si="0"/>
        <v>1284.67</v>
      </c>
      <c r="I7" s="7">
        <f t="shared" si="1"/>
        <v>109.00152911771468</v>
      </c>
      <c r="J7" s="7">
        <f t="shared" si="2"/>
        <v>8.4847882427171708</v>
      </c>
      <c r="K7" s="5">
        <f t="shared" si="3"/>
        <v>6423.3333333333339</v>
      </c>
      <c r="L7" s="8">
        <f t="shared" si="4"/>
        <v>1284.6666666666667</v>
      </c>
      <c r="M7" s="5">
        <f t="shared" si="5"/>
        <v>6423.35</v>
      </c>
      <c r="N7" s="9">
        <f t="shared" si="6"/>
        <v>5800</v>
      </c>
    </row>
    <row r="8" spans="1:14" x14ac:dyDescent="0.2">
      <c r="A8" s="1">
        <v>4</v>
      </c>
      <c r="B8" s="1" t="s">
        <v>22</v>
      </c>
      <c r="C8" s="1" t="s">
        <v>18</v>
      </c>
      <c r="D8" s="1">
        <v>5</v>
      </c>
      <c r="E8" s="21">
        <v>1160</v>
      </c>
      <c r="F8" s="21">
        <v>1287</v>
      </c>
      <c r="G8" s="21">
        <v>1357</v>
      </c>
      <c r="H8" s="5">
        <f t="shared" si="0"/>
        <v>1268</v>
      </c>
      <c r="I8" s="7">
        <f t="shared" si="1"/>
        <v>99.864908751773257</v>
      </c>
      <c r="J8" s="7">
        <f t="shared" si="2"/>
        <v>7.8757814473007297</v>
      </c>
      <c r="K8" s="5">
        <f t="shared" si="3"/>
        <v>6340</v>
      </c>
      <c r="L8" s="8">
        <f t="shared" si="4"/>
        <v>1268</v>
      </c>
      <c r="M8" s="5">
        <f t="shared" si="5"/>
        <v>6340</v>
      </c>
      <c r="N8" s="9">
        <f t="shared" si="6"/>
        <v>5800</v>
      </c>
    </row>
    <row r="9" spans="1:14" x14ac:dyDescent="0.2">
      <c r="A9" s="1">
        <v>5</v>
      </c>
      <c r="B9" s="1" t="s">
        <v>22</v>
      </c>
      <c r="C9" s="1" t="s">
        <v>18</v>
      </c>
      <c r="D9" s="1">
        <v>5</v>
      </c>
      <c r="E9" s="21">
        <v>1160</v>
      </c>
      <c r="F9" s="21">
        <v>1298</v>
      </c>
      <c r="G9" s="21">
        <v>1376</v>
      </c>
      <c r="H9" s="5">
        <f t="shared" ref="H9" si="7">ROUND((E9+F9+G9)/3,2)</f>
        <v>1278</v>
      </c>
      <c r="I9" s="7">
        <f t="shared" ref="I9" si="8">SQRT(((SUM((POWER(G9-H9,2)),(POWER(F9-H9,2)),(POWER(E9-H9,2)))/(COLUMNS(E9:G9)-1))))</f>
        <v>109.38007131100254</v>
      </c>
      <c r="J9" s="7">
        <f t="shared" ref="J9" si="9">I9/H9*100</f>
        <v>8.5586910259000426</v>
      </c>
      <c r="K9" s="5">
        <f t="shared" ref="K9" si="10">((D9/3)*(SUM(E9:G9)))</f>
        <v>6390</v>
      </c>
      <c r="L9" s="8">
        <f t="shared" ref="L9" si="11">K9/D9</f>
        <v>1278</v>
      </c>
      <c r="M9" s="5">
        <f>H9*D9</f>
        <v>6390</v>
      </c>
      <c r="N9" s="9">
        <f t="shared" ref="N9" si="12">D9*E9</f>
        <v>5800</v>
      </c>
    </row>
    <row r="10" spans="1:14" ht="15" customHeight="1" x14ac:dyDescent="0.2">
      <c r="A10" s="15" t="s">
        <v>9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0">
        <f>SUM(M5:M9)</f>
        <v>71347.91</v>
      </c>
      <c r="N10" s="9">
        <f>SUM(N5:N9)</f>
        <v>64960</v>
      </c>
    </row>
    <row r="12" spans="1:14" ht="27.75" customHeight="1" x14ac:dyDescent="0.2">
      <c r="B12" s="14" t="s">
        <v>13</v>
      </c>
      <c r="C12" s="14"/>
      <c r="D12" s="14"/>
      <c r="E12" s="14"/>
      <c r="F12" s="14"/>
      <c r="G12" s="14"/>
      <c r="H12" s="14"/>
      <c r="I12" s="14"/>
      <c r="J12" s="11">
        <f>N10</f>
        <v>64960</v>
      </c>
      <c r="K12" s="12" t="s">
        <v>12</v>
      </c>
    </row>
    <row r="14" spans="1:14" ht="25.5" x14ac:dyDescent="0.2">
      <c r="B14" s="23" t="s">
        <v>25</v>
      </c>
      <c r="K14" s="22" t="s">
        <v>23</v>
      </c>
    </row>
    <row r="16" spans="1:14" x14ac:dyDescent="0.2">
      <c r="I16" s="3"/>
      <c r="J16" s="3" t="s">
        <v>21</v>
      </c>
      <c r="K16" s="3"/>
    </row>
    <row r="28" spans="2:8" x14ac:dyDescent="0.2">
      <c r="B28" s="13"/>
    </row>
    <row r="29" spans="2:8" x14ac:dyDescent="0.2">
      <c r="B29" s="13"/>
    </row>
    <row r="30" spans="2:8" x14ac:dyDescent="0.2">
      <c r="B30" s="13"/>
    </row>
    <row r="31" spans="2:8" x14ac:dyDescent="0.2">
      <c r="B31" s="13"/>
      <c r="H31" s="3"/>
    </row>
    <row r="32" spans="2:8" x14ac:dyDescent="0.2">
      <c r="B32" s="13"/>
    </row>
    <row r="33" spans="2:2" x14ac:dyDescent="0.2">
      <c r="B33" s="13"/>
    </row>
  </sheetData>
  <mergeCells count="11">
    <mergeCell ref="B12:I12"/>
    <mergeCell ref="A10:L10"/>
    <mergeCell ref="K1:M1"/>
    <mergeCell ref="A3:A4"/>
    <mergeCell ref="B3:B4"/>
    <mergeCell ref="C3:C4"/>
    <mergeCell ref="D3:D4"/>
    <mergeCell ref="E3:G3"/>
    <mergeCell ref="H3:J3"/>
    <mergeCell ref="K3:N3"/>
    <mergeCell ref="A2:N2"/>
  </mergeCells>
  <phoneticPr fontId="2" type="noConversion"/>
  <printOptions horizontalCentered="1"/>
  <pageMargins left="0.23622047244094491" right="0.23622047244094491" top="0.15748031496062992" bottom="0.15748031496062992" header="0.31496062992125984" footer="0.31496062992125984"/>
  <pageSetup paperSize="9" scale="7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Александр А. Кочисов</cp:lastModifiedBy>
  <cp:lastPrinted>2026-02-09T14:21:05Z</cp:lastPrinted>
  <dcterms:created xsi:type="dcterms:W3CDTF">2014-01-15T18:15:09Z</dcterms:created>
  <dcterms:modified xsi:type="dcterms:W3CDTF">2026-08-07T13:39:01Z</dcterms:modified>
</cp:coreProperties>
</file>