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9040" windowHeight="15600"/>
  </bookViews>
  <sheets>
    <sheet name="Политэн" sheetId="1" r:id="rId1"/>
    <sheet name="Альфа" sheetId="2" r:id="rId2"/>
    <sheet name="Промтех" sheetId="3" r:id="rId3"/>
    <sheet name="Терра" sheetId="5" r:id="rId4"/>
    <sheet name="Пустой" sheetId="4" r:id="rId5"/>
  </sheets>
  <definedNames>
    <definedName name="_xlnm.Print_Area" localSheetId="1">Альфа!$A$1:$G$44</definedName>
    <definedName name="_xlnm.Print_Area" localSheetId="0">Политэн!$A$1:$F$37</definedName>
    <definedName name="_xlnm.Print_Area" localSheetId="2">Промтех!$A$1:$H$53</definedName>
    <definedName name="_xlnm.Print_Area" localSheetId="4">Пустой!$A$1:$F$37</definedName>
    <definedName name="_xlnm.Print_Area" localSheetId="3">Терра!$A$1:$G$48</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3" i="1" l="1"/>
  <c r="B8" i="4"/>
  <c r="B9" i="4"/>
  <c r="B10" i="4"/>
  <c r="B11" i="4"/>
  <c r="B12" i="4"/>
  <c r="B13" i="4"/>
  <c r="B14" i="4"/>
  <c r="B15" i="4"/>
  <c r="B16" i="4"/>
  <c r="B17" i="4"/>
  <c r="B18" i="4"/>
  <c r="B19" i="4"/>
  <c r="B20" i="4"/>
  <c r="B21" i="4"/>
  <c r="B22" i="4"/>
  <c r="B23" i="4"/>
  <c r="B24" i="4"/>
  <c r="B7" i="4"/>
  <c r="B17" i="5"/>
  <c r="B18" i="5"/>
  <c r="B19" i="5"/>
  <c r="B20" i="5"/>
  <c r="B21" i="5"/>
  <c r="B22" i="5"/>
  <c r="B23" i="5"/>
  <c r="B24" i="5"/>
  <c r="B25" i="5"/>
  <c r="B26" i="5"/>
  <c r="B27" i="5"/>
  <c r="B28" i="5"/>
  <c r="B29" i="5"/>
  <c r="B30" i="5"/>
  <c r="B31" i="5"/>
  <c r="B32" i="5"/>
  <c r="B33" i="5"/>
  <c r="B16" i="5"/>
  <c r="B14" i="3"/>
  <c r="B15" i="3"/>
  <c r="B16" i="3"/>
  <c r="B17" i="3"/>
  <c r="B18" i="3"/>
  <c r="B19" i="3"/>
  <c r="B20" i="3"/>
  <c r="B21" i="3"/>
  <c r="B22" i="3"/>
  <c r="B23" i="3"/>
  <c r="B24" i="3"/>
  <c r="B25" i="3"/>
  <c r="B26" i="3"/>
  <c r="B27" i="3"/>
  <c r="B28" i="3"/>
  <c r="B29" i="3"/>
  <c r="B30" i="3"/>
  <c r="B13" i="3"/>
  <c r="B8" i="2"/>
  <c r="B9" i="2"/>
  <c r="B10" i="2"/>
  <c r="B11" i="2"/>
  <c r="B12" i="2"/>
  <c r="B13" i="2"/>
  <c r="B14" i="2"/>
  <c r="B15" i="2"/>
  <c r="B16" i="2"/>
  <c r="B17" i="2"/>
  <c r="B18" i="2"/>
  <c r="B19" i="2"/>
  <c r="B20" i="2"/>
  <c r="B21" i="2"/>
  <c r="B22" i="2"/>
  <c r="B23" i="2"/>
  <c r="B24" i="2"/>
  <c r="B7" i="2"/>
  <c r="D19" i="3" l="1"/>
  <c r="H19" i="3"/>
  <c r="G19" i="3" s="1"/>
  <c r="D17" i="5" l="1"/>
  <c r="D18" i="5"/>
  <c r="D19" i="5"/>
  <c r="D20" i="5"/>
  <c r="D21" i="5"/>
  <c r="D22" i="5"/>
  <c r="D23" i="5"/>
  <c r="D24" i="5"/>
  <c r="D25" i="5"/>
  <c r="D26" i="5"/>
  <c r="D27" i="5"/>
  <c r="D28" i="5"/>
  <c r="D29" i="5"/>
  <c r="D30" i="5"/>
  <c r="D31" i="5"/>
  <c r="D32" i="5"/>
  <c r="D33" i="5"/>
  <c r="G17" i="5"/>
  <c r="G18" i="5"/>
  <c r="G19" i="5"/>
  <c r="G20" i="5"/>
  <c r="G21" i="5"/>
  <c r="G22" i="5"/>
  <c r="G23" i="5"/>
  <c r="G24" i="5"/>
  <c r="G25" i="5"/>
  <c r="G26" i="5"/>
  <c r="G27" i="5"/>
  <c r="G28" i="5"/>
  <c r="G29" i="5"/>
  <c r="G30" i="5"/>
  <c r="G31" i="5"/>
  <c r="G32" i="5"/>
  <c r="G33" i="5"/>
  <c r="G16" i="5"/>
  <c r="D16" i="5"/>
  <c r="C8" i="4"/>
  <c r="C9" i="4"/>
  <c r="C10" i="4"/>
  <c r="C11" i="4"/>
  <c r="C12" i="4"/>
  <c r="C13" i="4"/>
  <c r="C14" i="4"/>
  <c r="C15" i="4"/>
  <c r="C16" i="4"/>
  <c r="C17" i="4"/>
  <c r="C18" i="4"/>
  <c r="C19" i="4"/>
  <c r="C20" i="4"/>
  <c r="C21" i="4"/>
  <c r="C22" i="4"/>
  <c r="C23" i="4"/>
  <c r="C24" i="4"/>
  <c r="F8" i="4"/>
  <c r="F9" i="4"/>
  <c r="F10" i="4"/>
  <c r="F11" i="4"/>
  <c r="F12" i="4"/>
  <c r="F13" i="4"/>
  <c r="F14" i="4"/>
  <c r="F15" i="4"/>
  <c r="F16" i="4"/>
  <c r="F17" i="4"/>
  <c r="F18" i="4"/>
  <c r="F19" i="4"/>
  <c r="F20" i="4"/>
  <c r="F21" i="4"/>
  <c r="F22" i="4"/>
  <c r="F23" i="4"/>
  <c r="F24" i="4"/>
  <c r="F7" i="4"/>
  <c r="C7" i="4"/>
  <c r="D14" i="3"/>
  <c r="D15" i="3"/>
  <c r="D16" i="3"/>
  <c r="D17" i="3"/>
  <c r="D18" i="3"/>
  <c r="D20" i="3"/>
  <c r="D21" i="3"/>
  <c r="D22" i="3"/>
  <c r="D23" i="3"/>
  <c r="D24" i="3"/>
  <c r="D25" i="3"/>
  <c r="D26" i="3"/>
  <c r="D27" i="3"/>
  <c r="D28" i="3"/>
  <c r="D29" i="3"/>
  <c r="D30" i="3"/>
  <c r="H14" i="3"/>
  <c r="G14" i="3" s="1"/>
  <c r="H15" i="3"/>
  <c r="H16" i="3"/>
  <c r="H17" i="3"/>
  <c r="H18" i="3"/>
  <c r="H20" i="3"/>
  <c r="H21" i="3"/>
  <c r="G21" i="3" s="1"/>
  <c r="H22" i="3"/>
  <c r="H23" i="3"/>
  <c r="H24" i="3"/>
  <c r="H25" i="3"/>
  <c r="H26" i="3"/>
  <c r="H27" i="3"/>
  <c r="H28" i="3"/>
  <c r="H29" i="3"/>
  <c r="G29" i="3" s="1"/>
  <c r="H30" i="3"/>
  <c r="D13" i="3"/>
  <c r="H13" i="3"/>
  <c r="G13" i="3" s="1"/>
  <c r="I14" i="3"/>
  <c r="F14" i="3" s="1"/>
  <c r="I19" i="3"/>
  <c r="F19" i="3" s="1"/>
  <c r="E19" i="3" s="1"/>
  <c r="I21" i="3" l="1"/>
  <c r="F21" i="3" s="1"/>
  <c r="I15" i="3"/>
  <c r="F15" i="3" s="1"/>
  <c r="E15" i="3" s="1"/>
  <c r="G15" i="3"/>
  <c r="I17" i="3"/>
  <c r="F17" i="3" s="1"/>
  <c r="E17" i="3" s="1"/>
  <c r="G17" i="3"/>
  <c r="I26" i="3"/>
  <c r="F26" i="3" s="1"/>
  <c r="E26" i="3" s="1"/>
  <c r="G26" i="3"/>
  <c r="I16" i="3"/>
  <c r="F16" i="3" s="1"/>
  <c r="E16" i="3" s="1"/>
  <c r="G16" i="3"/>
  <c r="I24" i="3"/>
  <c r="F24" i="3" s="1"/>
  <c r="E24" i="3" s="1"/>
  <c r="G24" i="3"/>
  <c r="I30" i="3"/>
  <c r="F30" i="3" s="1"/>
  <c r="E30" i="3" s="1"/>
  <c r="G30" i="3"/>
  <c r="I22" i="3"/>
  <c r="F22" i="3" s="1"/>
  <c r="G22" i="3"/>
  <c r="I23" i="3"/>
  <c r="F23" i="3" s="1"/>
  <c r="E23" i="3" s="1"/>
  <c r="G23" i="3"/>
  <c r="I29" i="3"/>
  <c r="F29" i="3" s="1"/>
  <c r="E29" i="3" s="1"/>
  <c r="I28" i="3"/>
  <c r="F28" i="3" s="1"/>
  <c r="E28" i="3" s="1"/>
  <c r="G28" i="3"/>
  <c r="I20" i="3"/>
  <c r="F20" i="3" s="1"/>
  <c r="E20" i="3" s="1"/>
  <c r="G20" i="3"/>
  <c r="I25" i="3"/>
  <c r="F25" i="3" s="1"/>
  <c r="E25" i="3" s="1"/>
  <c r="G25" i="3"/>
  <c r="I27" i="3"/>
  <c r="F27" i="3" s="1"/>
  <c r="E27" i="3" s="1"/>
  <c r="G27" i="3"/>
  <c r="I18" i="3"/>
  <c r="F18" i="3" s="1"/>
  <c r="E18" i="3" s="1"/>
  <c r="G18" i="3"/>
  <c r="E22" i="3"/>
  <c r="E14" i="3"/>
  <c r="E21" i="3"/>
  <c r="E16" i="1" l="1"/>
  <c r="E15" i="1" s="1"/>
  <c r="F8" i="2"/>
  <c r="F9" i="2"/>
  <c r="F10" i="2"/>
  <c r="F11" i="2"/>
  <c r="F12" i="2"/>
  <c r="F13" i="2"/>
  <c r="F14" i="2"/>
  <c r="F15" i="2"/>
  <c r="F16" i="2"/>
  <c r="F17" i="2"/>
  <c r="F18" i="2"/>
  <c r="F19" i="2"/>
  <c r="F20" i="2"/>
  <c r="F21" i="2"/>
  <c r="F22" i="2"/>
  <c r="F23" i="2"/>
  <c r="F24" i="2"/>
  <c r="F7" i="2"/>
  <c r="F18" i="5" l="1"/>
  <c r="E18" i="5" s="1"/>
  <c r="F20" i="5"/>
  <c r="E20" i="5" s="1"/>
  <c r="F22" i="5"/>
  <c r="E22" i="5" s="1"/>
  <c r="F24" i="5"/>
  <c r="E24" i="5" s="1"/>
  <c r="F26" i="5"/>
  <c r="E26" i="5" s="1"/>
  <c r="F28" i="5"/>
  <c r="E28" i="5" s="1"/>
  <c r="F30" i="5"/>
  <c r="E30" i="5" s="1"/>
  <c r="F32" i="5"/>
  <c r="E32" i="5" s="1"/>
  <c r="E14" i="4"/>
  <c r="D14" i="4" s="1"/>
  <c r="E22" i="4"/>
  <c r="D22" i="4" s="1"/>
  <c r="I13" i="3"/>
  <c r="F13" i="3" s="1"/>
  <c r="E13" i="3" s="1"/>
  <c r="F25" i="2"/>
  <c r="D8" i="2"/>
  <c r="E8" i="2" s="1"/>
  <c r="D9" i="2"/>
  <c r="E9" i="2" s="1"/>
  <c r="D10" i="2"/>
  <c r="E10" i="2" s="1"/>
  <c r="D11" i="2"/>
  <c r="E11" i="2" s="1"/>
  <c r="D12" i="2"/>
  <c r="E12" i="2" s="1"/>
  <c r="D13" i="2"/>
  <c r="E13" i="2" s="1"/>
  <c r="D14" i="2"/>
  <c r="E14" i="2" s="1"/>
  <c r="D15" i="2"/>
  <c r="E15" i="2" s="1"/>
  <c r="D16" i="2"/>
  <c r="E16" i="2" s="1"/>
  <c r="D17" i="2"/>
  <c r="E17" i="2" s="1"/>
  <c r="D18" i="2"/>
  <c r="E18" i="2" s="1"/>
  <c r="D19" i="2"/>
  <c r="E19" i="2" s="1"/>
  <c r="D20" i="2"/>
  <c r="E20" i="2" s="1"/>
  <c r="D21" i="2"/>
  <c r="E21" i="2" s="1"/>
  <c r="D22" i="2"/>
  <c r="E22" i="2" s="1"/>
  <c r="D23" i="2"/>
  <c r="E23" i="2" s="1"/>
  <c r="D24" i="2"/>
  <c r="E24" i="2" s="1"/>
  <c r="D7" i="2"/>
  <c r="E7" i="2" s="1"/>
  <c r="F31" i="5"/>
  <c r="E31" i="5" s="1"/>
  <c r="F27" i="5"/>
  <c r="E27" i="5" s="1"/>
  <c r="F23" i="5"/>
  <c r="E23" i="5" s="1"/>
  <c r="F19" i="5"/>
  <c r="E19" i="5" s="1"/>
  <c r="F33" i="5"/>
  <c r="E33" i="5" s="1"/>
  <c r="E10" i="4"/>
  <c r="D10" i="4" s="1"/>
  <c r="E18" i="4"/>
  <c r="D18" i="4" s="1"/>
  <c r="E7" i="4"/>
  <c r="D7" i="4" s="1"/>
  <c r="F29" i="5" l="1"/>
  <c r="E29" i="5" s="1"/>
  <c r="F25" i="5"/>
  <c r="E25" i="5" s="1"/>
  <c r="F21" i="5"/>
  <c r="E21" i="5" s="1"/>
  <c r="F17" i="5"/>
  <c r="E17" i="5" s="1"/>
  <c r="F16" i="5"/>
  <c r="E16" i="5" s="1"/>
  <c r="G34" i="5"/>
  <c r="E24" i="4"/>
  <c r="D24" i="4" s="1"/>
  <c r="E20" i="4"/>
  <c r="D20" i="4" s="1"/>
  <c r="E16" i="4"/>
  <c r="D16" i="4" s="1"/>
  <c r="E12" i="4"/>
  <c r="D12" i="4" s="1"/>
  <c r="E8" i="4"/>
  <c r="D8" i="4" s="1"/>
  <c r="F27" i="4"/>
  <c r="E23" i="4"/>
  <c r="D23" i="4" s="1"/>
  <c r="E21" i="4"/>
  <c r="D21" i="4" s="1"/>
  <c r="E19" i="4"/>
  <c r="D19" i="4" s="1"/>
  <c r="E17" i="4"/>
  <c r="D17" i="4" s="1"/>
  <c r="E15" i="4"/>
  <c r="D15" i="4" s="1"/>
  <c r="E13" i="4"/>
  <c r="D13" i="4" s="1"/>
  <c r="E11" i="4"/>
  <c r="D11" i="4" s="1"/>
  <c r="E9" i="4"/>
  <c r="D9" i="4" s="1"/>
  <c r="H33" i="3"/>
  <c r="G35" i="5" l="1"/>
  <c r="F26" i="4" l="1"/>
  <c r="F25" i="4" s="1"/>
  <c r="H32" i="3"/>
  <c r="H31" i="3" s="1"/>
  <c r="F26" i="2" l="1"/>
  <c r="E14" i="1" l="1"/>
</calcChain>
</file>

<file path=xl/sharedStrings.xml><?xml version="1.0" encoding="utf-8"?>
<sst xmlns="http://schemas.openxmlformats.org/spreadsheetml/2006/main" count="169" uniqueCount="87">
  <si>
    <t xml:space="preserve">                                         р/с № 40702810664030100136 в Томском отделении № 8616 ПАО Сбербанк г. Томск</t>
  </si>
  <si>
    <t xml:space="preserve">                                         к/с 30101810800000000606, БИК 046902606</t>
  </si>
  <si>
    <t>ИНН 7018003380  КПП 701701001  ОГРН 1027000866628</t>
  </si>
  <si>
    <t xml:space="preserve">                                          ОБЩЕСТВО С ОГРАНИЧЕННОЙ ОТВЕТСТВЕННОСТЬЮ "ПОЛИТЭН"</t>
  </si>
  <si>
    <t>Коммерческое предложение на изготовление лабораторной мебели</t>
  </si>
  <si>
    <t>№ п/п</t>
  </si>
  <si>
    <t>Наименование</t>
  </si>
  <si>
    <t>Характеристики</t>
  </si>
  <si>
    <t>Кол-во, шт.</t>
  </si>
  <si>
    <t>Цена с НДС, руб.</t>
  </si>
  <si>
    <t>Сумма с НДС, руб.</t>
  </si>
  <si>
    <t>Всего без НДС:</t>
  </si>
  <si>
    <t>Всего с НДС:</t>
  </si>
  <si>
    <t>НДС 20%:</t>
  </si>
  <si>
    <t>Желательная полезная ширина дверного проема для заноса в помещение 850 мм.</t>
  </si>
  <si>
    <t>При изменении объема продукции, цена продукции может быть изменена.</t>
  </si>
  <si>
    <t xml:space="preserve">                                         634507, Томская обл., г. Томск, п. Предтеченск, ул. Мелиоративная, д. 10Б</t>
  </si>
  <si>
    <t xml:space="preserve">                                         politenlab.ru</t>
  </si>
  <si>
    <t>С уважением,</t>
  </si>
  <si>
    <t>Директор ООО «Политэн»</t>
  </si>
  <si>
    <r>
      <rPr>
        <b/>
        <sz val="16"/>
        <color theme="1"/>
        <rFont val="Tahoma"/>
        <family val="2"/>
        <charset val="204"/>
      </rPr>
      <t>тема:</t>
    </r>
    <r>
      <rPr>
        <sz val="16"/>
        <color theme="1"/>
        <rFont val="Tahoma"/>
        <family val="2"/>
        <charset val="204"/>
      </rPr>
      <t xml:space="preserve"> лабораторная мебель</t>
    </r>
  </si>
  <si>
    <t>№</t>
  </si>
  <si>
    <t>Кол-во</t>
  </si>
  <si>
    <t>Цена</t>
  </si>
  <si>
    <t>Сумма</t>
  </si>
  <si>
    <t>Срок поставки</t>
  </si>
  <si>
    <t>Россия</t>
  </si>
  <si>
    <t>ИТОГО</t>
  </si>
  <si>
    <t>в т.ч. НДС 20%</t>
  </si>
  <si>
    <t>Примечания:</t>
  </si>
  <si>
    <t>Специалист отдела технологического оборудования:                                                                                         /Митьков А.С./</t>
  </si>
  <si>
    <t xml:space="preserve">   </t>
  </si>
  <si>
    <t>Наименование продукции</t>
  </si>
  <si>
    <t>Ед. изм.</t>
  </si>
  <si>
    <t>Цена без НДС, руб.</t>
  </si>
  <si>
    <t>Сумма без НДС, руб.</t>
  </si>
  <si>
    <t>шт.</t>
  </si>
  <si>
    <t>Итого без НДС:</t>
  </si>
  <si>
    <t>Итого с НДС:</t>
  </si>
  <si>
    <t xml:space="preserve">Директор                                         </t>
  </si>
  <si>
    <t xml:space="preserve">   ООО "Промышленные технологии"</t>
  </si>
  <si>
    <t>Малюгин С. И.</t>
  </si>
  <si>
    <t>Исп. Рожко Петр Александрович
т/ф. +7 (383) 312-03-36
сот. +7-913-062-28-07
e-mail: sales@promtehn.ru</t>
  </si>
  <si>
    <t>Кол-во (шт.)</t>
  </si>
  <si>
    <t>Цена, руб. с НДС</t>
  </si>
  <si>
    <t>Сумма, руб. с НДС</t>
  </si>
  <si>
    <t>ИТОГО без НДС, руб.:</t>
  </si>
  <si>
    <t>НДС (20%), руб.:</t>
  </si>
  <si>
    <t>ВСЕГО с НДС, руб.:</t>
  </si>
  <si>
    <t>Коммерческое предложение
лабораторная мебель</t>
  </si>
  <si>
    <t>Наименование и характеристики товара</t>
  </si>
  <si>
    <t>ИТОГО с НДС, руб.:</t>
  </si>
  <si>
    <t>НДС 20%, руб.:</t>
  </si>
  <si>
    <r>
      <rPr>
        <b/>
        <sz val="11"/>
        <color theme="1"/>
        <rFont val="Calibri"/>
        <family val="2"/>
        <charset val="204"/>
        <scheme val="minor"/>
      </rPr>
      <t>В стоимость включено:</t>
    </r>
    <r>
      <rPr>
        <sz val="11"/>
        <color theme="1"/>
        <rFont val="Calibri"/>
        <family val="2"/>
        <charset val="204"/>
        <scheme val="minor"/>
      </rPr>
      <t xml:space="preserve"> транспортные расходы, сборка.</t>
    </r>
  </si>
  <si>
    <t>Цена, руб. без НДС</t>
  </si>
  <si>
    <t>17 недель</t>
  </si>
  <si>
    <t>0 недель</t>
  </si>
  <si>
    <t>Срок поставки: до 0 рабочих дней с момента внесения предоплаты.</t>
  </si>
  <si>
    <t>Условия оплаты: 100% предоплата.</t>
  </si>
  <si>
    <t>Исх. № 008 от 00.01.2022</t>
  </si>
  <si>
    <r>
      <rPr>
        <b/>
        <sz val="11"/>
        <color theme="1"/>
        <rFont val="Calibri"/>
        <family val="2"/>
        <charset val="204"/>
        <scheme val="minor"/>
      </rPr>
      <t>Условия оплаты:</t>
    </r>
    <r>
      <rPr>
        <sz val="11"/>
        <color theme="1"/>
        <rFont val="Calibri"/>
        <family val="2"/>
        <charset val="204"/>
        <scheme val="minor"/>
      </rPr>
      <t xml:space="preserve"> Заказчик производит 100% предоплату на расчетный счет Исполнителя.</t>
    </r>
  </si>
  <si>
    <r>
      <rPr>
        <b/>
        <sz val="11"/>
        <color theme="1"/>
        <rFont val="Calibri"/>
        <family val="2"/>
        <charset val="204"/>
        <scheme val="minor"/>
      </rPr>
      <t xml:space="preserve">Срок поставки: </t>
    </r>
    <r>
      <rPr>
        <sz val="11"/>
        <color theme="1"/>
        <rFont val="Calibri"/>
        <family val="2"/>
        <charset val="204"/>
        <scheme val="minor"/>
      </rPr>
      <t>до 0 рабочих дней с момента поступления 100% предоплаты.</t>
    </r>
  </si>
  <si>
    <t xml:space="preserve">Директор       </t>
  </si>
  <si>
    <t xml:space="preserve">  Е.С. Малышев</t>
  </si>
  <si>
    <t>КОММЕРЧЕСКОЕ ПРЕДЛОЖЕНИЕ № 000 от 0 января 2023 г.</t>
  </si>
  <si>
    <t>Производитель</t>
  </si>
  <si>
    <t>1. Данный документ действителен в течение 10 календарных дней и не может являться основанием для платежа.
2. Условия оплаты: 100% предоплата.
3. Условия поставки: доставка, разгрузка, сборка.</t>
  </si>
  <si>
    <t xml:space="preserve">    Исх. № 000 от 00.00.2023г.</t>
  </si>
  <si>
    <t>Кому</t>
  </si>
  <si>
    <t>Направляем Вам коммерческое предложение ООО "Промышленные технологии", готовы разместить Ваш заказ на следующую продукцию:</t>
  </si>
  <si>
    <r>
      <rPr>
        <b/>
        <sz val="12"/>
        <color theme="1"/>
        <rFont val="Times New Roman"/>
        <family val="1"/>
        <charset val="204"/>
      </rPr>
      <t>Срок изготовления:</t>
    </r>
    <r>
      <rPr>
        <sz val="12"/>
        <color theme="1"/>
        <rFont val="Times New Roman"/>
        <family val="1"/>
        <charset val="204"/>
      </rPr>
      <t xml:space="preserve"> 40 рабочих дней с момента подписания договора обеими сторонами.
</t>
    </r>
    <r>
      <rPr>
        <b/>
        <sz val="12"/>
        <color theme="1"/>
        <rFont val="Times New Roman"/>
        <family val="1"/>
        <charset val="204"/>
      </rPr>
      <t>Срок оплаты:</t>
    </r>
    <r>
      <rPr>
        <sz val="12"/>
        <color theme="1"/>
        <rFont val="Times New Roman"/>
        <family val="1"/>
        <charset val="204"/>
      </rPr>
      <t xml:space="preserve"> предоплата 100%.
</t>
    </r>
    <r>
      <rPr>
        <b/>
        <sz val="12"/>
        <color theme="1"/>
        <rFont val="Times New Roman"/>
        <family val="1"/>
        <charset val="204"/>
      </rPr>
      <t>Условия доставки:</t>
    </r>
    <r>
      <rPr>
        <sz val="12"/>
        <color theme="1"/>
        <rFont val="Times New Roman"/>
        <family val="1"/>
        <charset val="204"/>
      </rPr>
      <t xml:space="preserve"> до адреса грузополучателя.</t>
    </r>
  </si>
  <si>
    <t>Коммерческое предложение</t>
  </si>
  <si>
    <t>Условия поставки: силами и за счет Поставщика на склад Покупателя.</t>
  </si>
  <si>
    <t>Срок действия: предложение действительно до 31.12.2023г.</t>
  </si>
  <si>
    <t>НДС 22%:</t>
  </si>
  <si>
    <t xml:space="preserve">                                       +79835982427 ; +79138601973</t>
  </si>
  <si>
    <t xml:space="preserve">                                         mav@politen.ru</t>
  </si>
  <si>
    <r>
      <rPr>
        <b/>
        <sz val="11"/>
        <color theme="1"/>
        <rFont val="Segoe UI"/>
        <family val="2"/>
        <charset val="204"/>
      </rPr>
      <t>Условия оплаты:</t>
    </r>
    <r>
      <rPr>
        <sz val="11"/>
        <color theme="1"/>
        <rFont val="Segoe UI"/>
        <family val="2"/>
        <charset val="204"/>
      </rPr>
      <t xml:space="preserve"> 100% предоплата (иное).</t>
    </r>
  </si>
  <si>
    <t>НИИ Кардиологии</t>
  </si>
  <si>
    <t>А.В. Петрук</t>
  </si>
  <si>
    <r>
      <rPr>
        <b/>
        <sz val="11"/>
        <color theme="1"/>
        <rFont val="Segoe UI"/>
        <family val="2"/>
        <charset val="204"/>
      </rPr>
      <t>В стоимость включено:</t>
    </r>
    <r>
      <rPr>
        <sz val="11"/>
        <color theme="1"/>
        <rFont val="Segoe UI"/>
        <family val="2"/>
        <charset val="204"/>
      </rPr>
      <t xml:space="preserve"> НДС 22%.</t>
    </r>
  </si>
  <si>
    <t>Гарантия 5 (пять) лет</t>
  </si>
  <si>
    <r>
      <rPr>
        <b/>
        <sz val="11"/>
        <color theme="1"/>
        <rFont val="Segoe UI"/>
        <family val="2"/>
        <charset val="204"/>
      </rPr>
      <t xml:space="preserve">Порядок поставки: </t>
    </r>
    <r>
      <rPr>
        <sz val="11"/>
        <color theme="1"/>
        <rFont val="Segoe UI"/>
        <family val="2"/>
        <charset val="204"/>
      </rPr>
      <t>доставка до г. Томск, ул. Киевская</t>
    </r>
  </si>
  <si>
    <t>Исходящий № 553-2-26 от 24.06.2026г.</t>
  </si>
  <si>
    <t>СП-120.64.90.НРЖ Стол лабораторный подкатной</t>
  </si>
  <si>
    <r>
      <rPr>
        <b/>
        <sz val="11"/>
        <color theme="1"/>
        <rFont val="Segoe UI"/>
        <family val="2"/>
        <charset val="204"/>
      </rPr>
      <t>Срок поставки:</t>
    </r>
    <r>
      <rPr>
        <sz val="11"/>
        <color theme="1"/>
        <rFont val="Segoe UI"/>
        <family val="2"/>
        <charset val="204"/>
      </rPr>
      <t xml:space="preserve"> до 14 календарных  дней .</t>
    </r>
  </si>
  <si>
    <t>1. Габаритные размеры (Длина×Глубина×Высота): 1200×640×900 мм.
2. Каркас выполнен из профильной стальной трубы 50 х 25 мм. Каркас стола имеет специальные резьбовые отверстия для возможности установки навесных тумб в различных вариантах.
3. В каркасе отсутствуют алюминиевые детали.
4. Материал столешницы и полки: основа МДФ с нержавеющей сталью (08Х18Н10) толщиной 1 мм. Толщина столешницы 20 мм.
5. Допустимая распределенная нагрузка на столешницу 200 кг.
6. Четыре металлических поворотных колеса диаметром 75 мм, грузоподъемностью 45 кг на каждое колесо. Одна пара колес оснащена тормозом.
7. Все металлические поверхности покрыты стойкой эпоксиполиэфирной порошковой серой краской (каркас RAL 7021, панели RAL 7035 ), нанесенной методом электростатического напыления (толщина слоя не менее 90 мкм).</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</si>
</sst>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4" x14ac:knownFonts="1">
    <font>
      <sz val="11"/>
      <color theme="1"/>
      <name val="Calibri"/>
      <family val="2"/>
      <charset val="204"/>
      <scheme val="minor"/>
    </font>
    <font>
      <sz val="10"/>
      <color theme="1"/>
      <name val="Segoe UI"/>
      <family val="2"/>
      <charset val="204"/>
    </font>
    <font>
      <sz val="12"/>
      <color theme="1"/>
      <name val="Calibri"/>
      <family val="2"/>
      <charset val="204"/>
      <scheme val="minor"/>
    </font>
    <font>
      <sz val="12"/>
      <color theme="1"/>
      <name val="Segoe UI"/>
      <family val="2"/>
      <charset val="204"/>
    </font>
    <font>
      <sz val="11"/>
      <color theme="1"/>
      <name val="Segoe UI"/>
      <family val="2"/>
      <charset val="204"/>
    </font>
    <font>
      <b/>
      <sz val="12"/>
      <color theme="1"/>
      <name val="Segoe UI"/>
      <family val="2"/>
      <charset val="204"/>
    </font>
    <font>
      <b/>
      <sz val="10"/>
      <color theme="1"/>
      <name val="Segoe UI"/>
      <family val="2"/>
      <charset val="204"/>
    </font>
    <font>
      <b/>
      <sz val="11"/>
      <color theme="1"/>
      <name val="Segoe UI"/>
      <family val="2"/>
      <charset val="204"/>
    </font>
    <font>
      <sz val="10"/>
      <name val="Segoe UI"/>
      <family val="2"/>
      <charset val="204"/>
    </font>
    <font>
      <sz val="18"/>
      <color theme="1"/>
      <name val="Tahoma"/>
      <family val="2"/>
      <charset val="204"/>
    </font>
    <font>
      <sz val="11"/>
      <color theme="1"/>
      <name val="Tahoma"/>
      <family val="2"/>
      <charset val="204"/>
    </font>
    <font>
      <b/>
      <sz val="16"/>
      <color theme="1"/>
      <name val="Tahoma"/>
      <family val="2"/>
      <charset val="204"/>
    </font>
    <font>
      <sz val="16"/>
      <color theme="1"/>
      <name val="Tahoma"/>
      <family val="2"/>
      <charset val="204"/>
    </font>
    <font>
      <b/>
      <sz val="14"/>
      <color theme="0"/>
      <name val="Tahoma"/>
      <family val="2"/>
      <charset val="204"/>
    </font>
    <font>
      <sz val="12"/>
      <color theme="1"/>
      <name val="Tahoma"/>
      <family val="2"/>
      <charset val="204"/>
    </font>
    <font>
      <sz val="10"/>
      <color theme="1"/>
      <name val="Tahoma"/>
      <family val="2"/>
      <charset val="204"/>
    </font>
    <font>
      <b/>
      <sz val="12"/>
      <color theme="1"/>
      <name val="Tahoma"/>
      <family val="2"/>
      <charset val="204"/>
    </font>
    <font>
      <sz val="14"/>
      <color theme="1"/>
      <name val="Tahoma"/>
      <family val="2"/>
      <charset val="204"/>
    </font>
    <font>
      <b/>
      <u/>
      <sz val="14"/>
      <color theme="1"/>
      <name val="Tahoma"/>
      <family val="2"/>
      <charset val="204"/>
    </font>
    <font>
      <b/>
      <sz val="14"/>
      <color theme="1"/>
      <name val="Tahoma"/>
      <family val="2"/>
      <charset val="204"/>
    </font>
    <font>
      <sz val="12"/>
      <color theme="1"/>
      <name val="Times New Roman"/>
      <family val="1"/>
      <charset val="204"/>
    </font>
    <font>
      <b/>
      <sz val="12"/>
      <color theme="1"/>
      <name val="Times New Roman"/>
      <family val="1"/>
      <charset val="204"/>
    </font>
    <font>
      <sz val="10"/>
      <color theme="1"/>
      <name val="Times New Roman"/>
      <family val="1"/>
      <charset val="204"/>
    </font>
    <font>
      <sz val="8"/>
      <color theme="1"/>
      <name val="Times New Roman"/>
      <family val="1"/>
      <charset val="204"/>
    </font>
    <font>
      <sz val="12"/>
      <color theme="1"/>
      <name val="Arial"/>
      <family val="2"/>
      <charset val="204"/>
    </font>
    <font>
      <b/>
      <sz val="14"/>
      <name val="Arial"/>
      <family val="2"/>
      <charset val="204"/>
    </font>
    <font>
      <b/>
      <sz val="12"/>
      <color theme="1"/>
      <name val="Arial"/>
      <family val="2"/>
      <charset val="204"/>
    </font>
    <font>
      <sz val="16"/>
      <color theme="1"/>
      <name val="Times New Roman"/>
      <family val="1"/>
      <charset val="204"/>
    </font>
    <font>
      <b/>
      <sz val="20"/>
      <color theme="1"/>
      <name val="Times New Roman"/>
      <family val="1"/>
      <charset val="204"/>
    </font>
    <font>
      <b/>
      <sz val="14"/>
      <name val="Times New Roman"/>
      <family val="1"/>
      <charset val="204"/>
    </font>
    <font>
      <b/>
      <sz val="11"/>
      <color theme="1"/>
      <name val="Calibri"/>
      <family val="2"/>
      <charset val="204"/>
      <scheme val="minor"/>
    </font>
    <font>
      <b/>
      <i/>
      <u/>
      <sz val="12"/>
      <color theme="1"/>
      <name val="Times New Roman"/>
      <family val="1"/>
      <charset val="204"/>
    </font>
    <font>
      <b/>
      <sz val="14"/>
      <color theme="1"/>
      <name val="Arial"/>
      <family val="2"/>
      <charset val="204"/>
    </font>
    <font>
      <b/>
      <sz val="11"/>
      <color rgb="FFFF0000"/>
      <name val="Segoe UI"/>
      <family val="2"/>
      <charset val="204"/>
    </font>
  </fonts>
  <fills count="5">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bottom/>
      <diagonal/>
    </border>
    <border>
      <left/>
      <right/>
      <top/>
      <bottom style="thin">
        <color auto="1"/>
      </bottom>
      <diagonal/>
    </border>
  </borders>
  <cellStyleXfs count="1">
    <xf numFmtId="0" fontId="0" fillId="0" borderId="0"/>
  </cellStyleXfs>
  <cellXfs count="105">
    <xf numFmtId="0" fontId="0" fillId="0" borderId="0" xfId="0"/>
    <xf numFmtId="0" fontId="1" fillId="0" borderId="0" xfId="0" applyFont="1"/>
    <xf numFmtId="0" fontId="6" fillId="0" borderId="1" xfId="0" applyFont="1" applyBorder="1" applyAlignment="1">
      <alignment horizontal="center" vertical="center" wrapText="1"/>
    </xf>
    <xf numFmtId="0" fontId="1" fillId="0" borderId="1" xfId="0" applyFont="1" applyBorder="1" applyAlignment="1">
      <alignment horizontal="center" vertical="top" wrapText="1"/>
    </xf>
    <xf numFmtId="4" fontId="1" fillId="0" borderId="1" xfId="0" applyNumberFormat="1" applyFont="1" applyBorder="1" applyAlignment="1">
      <alignment horizontal="center" vertical="top" wrapText="1"/>
    </xf>
    <xf numFmtId="0" fontId="6" fillId="0" borderId="0" xfId="0" applyFont="1" applyAlignment="1">
      <alignment horizontal="right" vertical="center"/>
    </xf>
    <xf numFmtId="0" fontId="1" fillId="0" borderId="0" xfId="0" applyFont="1" applyAlignment="1">
      <alignment vertical="center" wrapText="1"/>
    </xf>
    <xf numFmtId="0" fontId="4" fillId="0" borderId="0" xfId="0" applyFont="1" applyAlignment="1">
      <alignment horizontal="left" vertical="center" wrapText="1"/>
    </xf>
    <xf numFmtId="0" fontId="3" fillId="0" borderId="0" xfId="0" applyFont="1" applyAlignment="1">
      <alignment vertical="center"/>
    </xf>
    <xf numFmtId="0" fontId="7" fillId="0" borderId="0" xfId="0" applyFont="1" applyAlignment="1">
      <alignment horizontal="left" vertical="center" wrapText="1"/>
    </xf>
    <xf numFmtId="0" fontId="4" fillId="0" borderId="0" xfId="0" applyFont="1"/>
    <xf numFmtId="0" fontId="7" fillId="0" borderId="0" xfId="0" applyFont="1"/>
    <xf numFmtId="0" fontId="8" fillId="0" borderId="1" xfId="0" applyFont="1" applyBorder="1" applyAlignment="1">
      <alignment horizontal="left" vertical="top" wrapText="1"/>
    </xf>
    <xf numFmtId="0" fontId="8" fillId="0" borderId="1" xfId="0" applyFont="1" applyBorder="1" applyAlignment="1">
      <alignment horizontal="center" vertical="top" wrapText="1"/>
    </xf>
    <xf numFmtId="0" fontId="10" fillId="0" borderId="0" xfId="0" applyFont="1"/>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5" fillId="0" borderId="1" xfId="0" applyFont="1" applyBorder="1" applyAlignment="1">
      <alignment horizontal="left" vertical="center" wrapText="1"/>
    </xf>
    <xf numFmtId="4" fontId="14" fillId="0" borderId="1" xfId="0" applyNumberFormat="1" applyFont="1" applyBorder="1" applyAlignment="1">
      <alignment horizontal="center" vertical="center"/>
    </xf>
    <xf numFmtId="4" fontId="16" fillId="0" borderId="1" xfId="0" applyNumberFormat="1" applyFont="1" applyBorder="1" applyAlignment="1">
      <alignment horizontal="right" vertical="center"/>
    </xf>
    <xf numFmtId="0" fontId="16" fillId="0" borderId="1" xfId="0" applyFont="1" applyBorder="1" applyAlignment="1">
      <alignment horizontal="center" vertical="center" wrapText="1"/>
    </xf>
    <xf numFmtId="0" fontId="17" fillId="0" borderId="0" xfId="0" applyFont="1"/>
    <xf numFmtId="0" fontId="18" fillId="0" borderId="0" xfId="0" applyFont="1" applyAlignment="1">
      <alignment horizontal="right" vertical="top"/>
    </xf>
    <xf numFmtId="0" fontId="20" fillId="0" borderId="0" xfId="0" applyFont="1"/>
    <xf numFmtId="0" fontId="20" fillId="0" borderId="1" xfId="0" applyFont="1" applyBorder="1" applyAlignment="1">
      <alignment horizontal="center" vertical="top" wrapText="1"/>
    </xf>
    <xf numFmtId="0" fontId="20" fillId="0" borderId="1" xfId="0" applyFont="1" applyBorder="1" applyAlignment="1">
      <alignment horizontal="center" vertical="center"/>
    </xf>
    <xf numFmtId="0" fontId="22" fillId="0" borderId="1" xfId="0" applyFont="1" applyBorder="1" applyAlignment="1">
      <alignment horizontal="left" vertical="center" wrapText="1"/>
    </xf>
    <xf numFmtId="2" fontId="20" fillId="0" borderId="1" xfId="0" applyNumberFormat="1" applyFont="1" applyBorder="1" applyAlignment="1">
      <alignment horizontal="center" vertical="center"/>
    </xf>
    <xf numFmtId="4" fontId="20" fillId="0" borderId="1" xfId="0" applyNumberFormat="1" applyFont="1" applyBorder="1" applyAlignment="1">
      <alignment horizontal="right" vertical="center"/>
    </xf>
    <xf numFmtId="2" fontId="0" fillId="0" borderId="0" xfId="0" applyNumberFormat="1" applyAlignment="1">
      <alignment horizontal="right" vertical="center"/>
    </xf>
    <xf numFmtId="9" fontId="0" fillId="0" borderId="0" xfId="0" applyNumberFormat="1"/>
    <xf numFmtId="4" fontId="21" fillId="0" borderId="1" xfId="0" applyNumberFormat="1" applyFont="1" applyBorder="1" applyAlignment="1">
      <alignment horizontal="right" vertical="center"/>
    </xf>
    <xf numFmtId="0" fontId="25" fillId="4"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0" xfId="0" applyFont="1"/>
    <xf numFmtId="0" fontId="24" fillId="0" borderId="1" xfId="0" applyFont="1" applyBorder="1" applyAlignment="1">
      <alignment horizontal="left" vertical="center" wrapText="1"/>
    </xf>
    <xf numFmtId="2" fontId="26" fillId="0" borderId="1" xfId="0" applyNumberFormat="1" applyFont="1" applyBorder="1" applyAlignment="1">
      <alignment horizontal="center" vertical="center"/>
    </xf>
    <xf numFmtId="0" fontId="28" fillId="0" borderId="0" xfId="0" applyFont="1"/>
    <xf numFmtId="0" fontId="29" fillId="2" borderId="1" xfId="0" applyFont="1" applyFill="1" applyBorder="1" applyAlignment="1">
      <alignment horizontal="center" vertical="center" wrapText="1"/>
    </xf>
    <xf numFmtId="0" fontId="0" fillId="0" borderId="0" xfId="0" applyAlignment="1">
      <alignment wrapText="1"/>
    </xf>
    <xf numFmtId="0" fontId="20" fillId="0" borderId="1" xfId="0" applyFont="1" applyBorder="1" applyAlignment="1">
      <alignment horizontal="left" vertical="center"/>
    </xf>
    <xf numFmtId="2" fontId="24" fillId="0" borderId="1" xfId="0" applyNumberFormat="1" applyFont="1" applyBorder="1" applyAlignment="1">
      <alignment horizontal="center" vertical="center"/>
    </xf>
    <xf numFmtId="164" fontId="21" fillId="0" borderId="1" xfId="0" applyNumberFormat="1" applyFont="1" applyBorder="1" applyAlignment="1">
      <alignment horizontal="right" vertical="center" wrapText="1"/>
    </xf>
    <xf numFmtId="4" fontId="14" fillId="0" borderId="5" xfId="0" applyNumberFormat="1" applyFont="1" applyBorder="1" applyAlignment="1">
      <alignment horizontal="center" vertical="center"/>
    </xf>
    <xf numFmtId="0" fontId="14" fillId="0" borderId="5" xfId="0" applyFont="1" applyBorder="1" applyAlignment="1">
      <alignment horizontal="center" vertical="center"/>
    </xf>
    <xf numFmtId="0" fontId="20" fillId="0" borderId="5" xfId="0" applyFont="1" applyBorder="1" applyAlignment="1">
      <alignment horizontal="center" vertical="center"/>
    </xf>
    <xf numFmtId="2" fontId="20" fillId="0" borderId="5" xfId="0" applyNumberFormat="1" applyFont="1" applyBorder="1" applyAlignment="1">
      <alignment horizontal="center" vertical="center"/>
    </xf>
    <xf numFmtId="2" fontId="24" fillId="0" borderId="5" xfId="0" applyNumberFormat="1" applyFont="1" applyBorder="1" applyAlignment="1">
      <alignment horizontal="center" vertical="center"/>
    </xf>
    <xf numFmtId="0" fontId="24" fillId="0" borderId="5" xfId="0" applyFont="1" applyBorder="1" applyAlignment="1">
      <alignment horizontal="center" vertical="center"/>
    </xf>
    <xf numFmtId="0" fontId="16" fillId="0" borderId="6" xfId="0" applyFont="1" applyBorder="1" applyAlignment="1">
      <alignment horizontal="center" vertical="center"/>
    </xf>
    <xf numFmtId="4" fontId="16" fillId="0" borderId="6" xfId="0" applyNumberFormat="1" applyFont="1" applyBorder="1" applyAlignment="1">
      <alignment horizontal="right" vertical="center"/>
    </xf>
    <xf numFmtId="4" fontId="20" fillId="0" borderId="6" xfId="0" applyNumberFormat="1" applyFont="1" applyBorder="1" applyAlignment="1">
      <alignment horizontal="right" vertical="center"/>
    </xf>
    <xf numFmtId="2" fontId="0" fillId="0" borderId="11" xfId="0" applyNumberFormat="1" applyBorder="1" applyAlignment="1">
      <alignment horizontal="center" vertical="center"/>
    </xf>
    <xf numFmtId="0" fontId="0" fillId="0" borderId="0" xfId="0" applyAlignment="1">
      <alignment horizontal="center"/>
    </xf>
    <xf numFmtId="4" fontId="20" fillId="0" borderId="5" xfId="0" applyNumberFormat="1" applyFont="1" applyBorder="1" applyAlignment="1">
      <alignment horizontal="right" vertical="center"/>
    </xf>
    <xf numFmtId="0" fontId="20" fillId="0" borderId="5" xfId="0" applyFont="1" applyBorder="1" applyAlignment="1">
      <alignment horizontal="left" vertical="center"/>
    </xf>
    <xf numFmtId="0" fontId="24" fillId="0" borderId="0" xfId="0" applyFont="1" applyAlignment="1">
      <alignment vertical="center"/>
    </xf>
    <xf numFmtId="0" fontId="26" fillId="0" borderId="0" xfId="0" applyFont="1" applyAlignment="1">
      <alignment horizontal="right" vertical="center"/>
    </xf>
    <xf numFmtId="2" fontId="26" fillId="0" borderId="0" xfId="0" applyNumberFormat="1" applyFont="1" applyAlignment="1">
      <alignment horizontal="center" vertical="center"/>
    </xf>
    <xf numFmtId="0" fontId="6" fillId="0" borderId="0" xfId="0" applyFont="1" applyAlignment="1">
      <alignment horizontal="right" vertical="center"/>
    </xf>
    <xf numFmtId="0" fontId="6" fillId="0" borderId="4" xfId="0" applyFont="1" applyBorder="1" applyAlignment="1">
      <alignment horizontal="right" vertical="center"/>
    </xf>
    <xf numFmtId="4" fontId="6" fillId="0" borderId="7" xfId="0" applyNumberFormat="1" applyFont="1" applyBorder="1" applyAlignment="1">
      <alignment horizontal="right" vertical="center"/>
    </xf>
    <xf numFmtId="4" fontId="6" fillId="0" borderId="8" xfId="0" applyNumberFormat="1" applyFont="1" applyBorder="1" applyAlignment="1">
      <alignment horizontal="right" vertical="center"/>
    </xf>
    <xf numFmtId="0" fontId="5" fillId="0" borderId="0" xfId="0" applyFont="1" applyAlignment="1">
      <alignment horizontal="center"/>
    </xf>
    <xf numFmtId="0" fontId="3" fillId="0" borderId="0" xfId="0" applyFont="1" applyAlignment="1">
      <alignment horizontal="right" wrapText="1"/>
    </xf>
    <xf numFmtId="0" fontId="3" fillId="0" borderId="0" xfId="0" applyFont="1" applyAlignment="1">
      <alignment horizontal="right"/>
    </xf>
    <xf numFmtId="0" fontId="5" fillId="0" borderId="0" xfId="0" applyFont="1" applyAlignment="1">
      <alignment horizontal="center" vertical="center"/>
    </xf>
    <xf numFmtId="0" fontId="2"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left" wrapText="1"/>
    </xf>
    <xf numFmtId="0" fontId="4" fillId="0" borderId="0" xfId="0" applyFont="1" applyAlignment="1">
      <alignment horizontal="left" vertical="center" wrapText="1"/>
    </xf>
    <xf numFmtId="4" fontId="6" fillId="0" borderId="2" xfId="0" applyNumberFormat="1" applyFont="1" applyBorder="1" applyAlignment="1">
      <alignment horizontal="right" vertical="center"/>
    </xf>
    <xf numFmtId="4" fontId="6" fillId="0" borderId="3" xfId="0" applyNumberFormat="1" applyFont="1" applyBorder="1" applyAlignment="1">
      <alignment horizontal="right" vertical="center"/>
    </xf>
    <xf numFmtId="0" fontId="33" fillId="0" borderId="0" xfId="0" applyFont="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center" vertical="center" wrapText="1"/>
    </xf>
    <xf numFmtId="0" fontId="7" fillId="0" borderId="0" xfId="0" applyFont="1" applyAlignment="1">
      <alignment horizontal="left" vertical="top" wrapText="1"/>
    </xf>
    <xf numFmtId="0" fontId="4" fillId="0" borderId="0" xfId="0" applyFont="1" applyAlignment="1">
      <alignment vertical="top" wrapText="1"/>
    </xf>
    <xf numFmtId="0" fontId="7" fillId="0" borderId="0" xfId="0" applyFont="1" applyAlignment="1">
      <alignment horizontal="left" wrapText="1"/>
    </xf>
    <xf numFmtId="0" fontId="9" fillId="0" borderId="0" xfId="0" applyFont="1" applyAlignment="1">
      <alignment horizontal="center" vertical="center"/>
    </xf>
    <xf numFmtId="0" fontId="12" fillId="0" borderId="0" xfId="0" applyFont="1" applyAlignment="1">
      <alignment horizontal="center"/>
    </xf>
    <xf numFmtId="0" fontId="19" fillId="0" borderId="0" xfId="0" applyFont="1" applyAlignment="1">
      <alignment horizontal="left"/>
    </xf>
    <xf numFmtId="0" fontId="17" fillId="0" borderId="0" xfId="0" applyFont="1" applyAlignment="1">
      <alignment horizontal="left" vertical="top" wrapText="1"/>
    </xf>
    <xf numFmtId="0" fontId="20" fillId="0" borderId="0" xfId="0" applyFont="1" applyAlignment="1">
      <alignment horizontal="left"/>
    </xf>
    <xf numFmtId="0" fontId="20" fillId="0" borderId="0" xfId="0" applyFont="1" applyAlignment="1">
      <alignment horizontal="left" vertical="center" wrapText="1"/>
    </xf>
    <xf numFmtId="0" fontId="20" fillId="0" borderId="2" xfId="0" applyFont="1" applyBorder="1" applyAlignment="1">
      <alignment horizontal="right" vertical="center" wrapText="1"/>
    </xf>
    <xf numFmtId="0" fontId="20" fillId="0" borderId="9" xfId="0" applyFont="1" applyBorder="1" applyAlignment="1">
      <alignment horizontal="right" vertical="center" wrapText="1"/>
    </xf>
    <xf numFmtId="0" fontId="20" fillId="0" borderId="3" xfId="0" applyFont="1" applyBorder="1" applyAlignment="1">
      <alignment horizontal="right" vertical="center" wrapText="1"/>
    </xf>
    <xf numFmtId="0" fontId="21" fillId="0" borderId="2" xfId="0" applyFont="1" applyBorder="1" applyAlignment="1">
      <alignment horizontal="right" vertical="center" wrapText="1"/>
    </xf>
    <xf numFmtId="0" fontId="21" fillId="0" borderId="9" xfId="0" applyFont="1" applyBorder="1" applyAlignment="1">
      <alignment horizontal="right" vertical="center" wrapText="1"/>
    </xf>
    <xf numFmtId="0" fontId="21" fillId="0" borderId="3" xfId="0" applyFont="1" applyBorder="1" applyAlignment="1">
      <alignment horizontal="right" vertical="center" wrapText="1"/>
    </xf>
    <xf numFmtId="0" fontId="31" fillId="0" borderId="0" xfId="0" applyFont="1" applyAlignment="1">
      <alignment horizontal="center" vertical="top" wrapText="1"/>
    </xf>
    <xf numFmtId="0" fontId="23" fillId="0" borderId="0" xfId="0" applyFont="1" applyAlignment="1">
      <alignment horizontal="left" wrapText="1"/>
    </xf>
    <xf numFmtId="0" fontId="0" fillId="0" borderId="0" xfId="0" applyAlignment="1">
      <alignment horizontal="left"/>
    </xf>
    <xf numFmtId="0" fontId="20" fillId="0" borderId="0" xfId="0" applyFont="1" applyAlignment="1">
      <alignment horizontal="center"/>
    </xf>
    <xf numFmtId="0" fontId="20" fillId="0" borderId="0" xfId="0" applyFont="1" applyAlignment="1">
      <alignment horizontal="center" wrapText="1"/>
    </xf>
    <xf numFmtId="0" fontId="20" fillId="0" borderId="0" xfId="0" applyFont="1" applyAlignment="1">
      <alignment horizontal="left" wrapText="1"/>
    </xf>
    <xf numFmtId="0" fontId="27" fillId="0" borderId="0" xfId="0" applyFont="1" applyAlignment="1">
      <alignment horizontal="left"/>
    </xf>
    <xf numFmtId="0" fontId="28" fillId="0" borderId="0" xfId="0" applyFont="1" applyAlignment="1">
      <alignment horizontal="center" wrapText="1"/>
    </xf>
    <xf numFmtId="0" fontId="0" fillId="0" borderId="10" xfId="0" applyBorder="1" applyAlignment="1">
      <alignment horizontal="left"/>
    </xf>
    <xf numFmtId="0" fontId="21" fillId="0" borderId="1" xfId="0" applyFont="1" applyBorder="1" applyAlignment="1">
      <alignment horizontal="right" vertical="center" wrapText="1"/>
    </xf>
    <xf numFmtId="0" fontId="24" fillId="0" borderId="0" xfId="0" applyFont="1" applyAlignment="1">
      <alignment horizontal="left" vertical="center"/>
    </xf>
    <xf numFmtId="0" fontId="32" fillId="0" borderId="12" xfId="0" applyFont="1" applyBorder="1" applyAlignment="1">
      <alignment horizontal="center" vertical="center"/>
    </xf>
    <xf numFmtId="0" fontId="26" fillId="0" borderId="1" xfId="0" applyFont="1" applyBorder="1" applyAlignment="1">
      <alignment horizontal="righ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png"/><Relationship Id="rId1" Type="http://schemas.openxmlformats.org/officeDocument/2006/relationships/image" Target="../media/image1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819150</xdr:colOff>
      <xdr:row>8</xdr:row>
      <xdr:rowOff>66675</xdr:rowOff>
    </xdr:to>
    <xdr:pic>
      <xdr:nvPicPr>
        <xdr:cNvPr id="2" name="Рисунок 1">
          <a:extLst>
            <a:ext uri="{FF2B5EF4-FFF2-40B4-BE49-F238E27FC236}">
              <a16:creationId xmlns=""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8485"/>
        <a:stretch/>
      </xdr:blipFill>
      <xdr:spPr>
        <a:xfrm>
          <a:off x="0" y="295275"/>
          <a:ext cx="2228850" cy="1438275"/>
        </a:xfrm>
        <a:prstGeom prst="rect">
          <a:avLst/>
        </a:prstGeom>
      </xdr:spPr>
    </xdr:pic>
    <xdr:clientData/>
  </xdr:twoCellAnchor>
  <xdr:twoCellAnchor editAs="oneCell">
    <xdr:from>
      <xdr:col>2</xdr:col>
      <xdr:colOff>1495425</xdr:colOff>
      <xdr:row>1</xdr:row>
      <xdr:rowOff>19050</xdr:rowOff>
    </xdr:from>
    <xdr:to>
      <xdr:col>4</xdr:col>
      <xdr:colOff>165363</xdr:colOff>
      <xdr:row>1</xdr:row>
      <xdr:rowOff>25147</xdr:rowOff>
    </xdr:to>
    <xdr:pic>
      <xdr:nvPicPr>
        <xdr:cNvPr id="3" name="Рисунок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2847975" y="314325"/>
          <a:ext cx="4499238" cy="6097"/>
        </a:xfrm>
        <a:prstGeom prst="rect">
          <a:avLst/>
        </a:prstGeom>
      </xdr:spPr>
    </xdr:pic>
    <xdr:clientData/>
  </xdr:twoCellAnchor>
  <xdr:twoCellAnchor>
    <xdr:from>
      <xdr:col>2</xdr:col>
      <xdr:colOff>1104901</xdr:colOff>
      <xdr:row>2</xdr:row>
      <xdr:rowOff>28575</xdr:rowOff>
    </xdr:from>
    <xdr:to>
      <xdr:col>2</xdr:col>
      <xdr:colOff>1212057</xdr:colOff>
      <xdr:row>2</xdr:row>
      <xdr:rowOff>171450</xdr:rowOff>
    </xdr:to>
    <xdr:pic>
      <xdr:nvPicPr>
        <xdr:cNvPr id="4" name="Рисунок 5">
          <a:extLst>
            <a:ext uri="{FF2B5EF4-FFF2-40B4-BE49-F238E27FC236}">
              <a16:creationId xmlns="" xmlns:a16="http://schemas.microsoft.com/office/drawing/2014/main" id="{00000000-0008-0000-0000-000016000000}"/>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val="0"/>
            </a:ext>
          </a:extLst>
        </a:blip>
        <a:srcRect/>
        <a:stretch>
          <a:fillRect/>
        </a:stretch>
      </xdr:blipFill>
      <xdr:spPr bwMode="auto">
        <a:xfrm>
          <a:off x="2457451" y="542925"/>
          <a:ext cx="107156"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1114424</xdr:colOff>
      <xdr:row>5</xdr:row>
      <xdr:rowOff>28575</xdr:rowOff>
    </xdr:from>
    <xdr:to>
      <xdr:col>2</xdr:col>
      <xdr:colOff>1247775</xdr:colOff>
      <xdr:row>5</xdr:row>
      <xdr:rowOff>175261</xdr:rowOff>
    </xdr:to>
    <xdr:pic>
      <xdr:nvPicPr>
        <xdr:cNvPr id="5" name="Рисунок 6">
          <a:extLst>
            <a:ext uri="{FF2B5EF4-FFF2-40B4-BE49-F238E27FC236}">
              <a16:creationId xmlns="" xmlns:a16="http://schemas.microsoft.com/office/drawing/2014/main" id="{00000000-0008-0000-0000-000017000000}"/>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val="0"/>
            </a:ext>
          </a:extLst>
        </a:blip>
        <a:srcRect/>
        <a:stretch>
          <a:fillRect/>
        </a:stretch>
      </xdr:blipFill>
      <xdr:spPr bwMode="auto">
        <a:xfrm>
          <a:off x="2466974" y="1123950"/>
          <a:ext cx="133351" cy="146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1095375</xdr:colOff>
      <xdr:row>6</xdr:row>
      <xdr:rowOff>57151</xdr:rowOff>
    </xdr:from>
    <xdr:to>
      <xdr:col>2</xdr:col>
      <xdr:colOff>1257300</xdr:colOff>
      <xdr:row>6</xdr:row>
      <xdr:rowOff>156797</xdr:rowOff>
    </xdr:to>
    <xdr:pic>
      <xdr:nvPicPr>
        <xdr:cNvPr id="6" name="Рисунок 14">
          <a:extLst>
            <a:ext uri="{FF2B5EF4-FFF2-40B4-BE49-F238E27FC236}">
              <a16:creationId xmlns=""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val="0"/>
            </a:ext>
          </a:extLst>
        </a:blip>
        <a:srcRect/>
        <a:stretch>
          <a:fillRect/>
        </a:stretch>
      </xdr:blipFill>
      <xdr:spPr bwMode="auto">
        <a:xfrm>
          <a:off x="2447925" y="1343026"/>
          <a:ext cx="161925" cy="996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1133475</xdr:colOff>
      <xdr:row>7</xdr:row>
      <xdr:rowOff>28575</xdr:rowOff>
    </xdr:from>
    <xdr:to>
      <xdr:col>2</xdr:col>
      <xdr:colOff>1238250</xdr:colOff>
      <xdr:row>8</xdr:row>
      <xdr:rowOff>1059</xdr:rowOff>
    </xdr:to>
    <xdr:pic>
      <xdr:nvPicPr>
        <xdr:cNvPr id="7" name="Рисунок 13">
          <a:extLst>
            <a:ext uri="{FF2B5EF4-FFF2-40B4-BE49-F238E27FC236}">
              <a16:creationId xmlns="" xmlns:a16="http://schemas.microsoft.com/office/drawing/2014/main" id="{00000000-0008-0000-0000-000019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486025" y="1504950"/>
          <a:ext cx="104775" cy="1629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1914525</xdr:colOff>
      <xdr:row>26</xdr:row>
      <xdr:rowOff>180974</xdr:rowOff>
    </xdr:from>
    <xdr:to>
      <xdr:col>2</xdr:col>
      <xdr:colOff>3736676</xdr:colOff>
      <xdr:row>35</xdr:row>
      <xdr:rowOff>164135</xdr:rowOff>
    </xdr:to>
    <xdr:pic>
      <xdr:nvPicPr>
        <xdr:cNvPr id="8" name="Рисунок 7">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324225" y="15649574"/>
          <a:ext cx="1822151" cy="1850061"/>
        </a:xfrm>
        <a:prstGeom prst="rect">
          <a:avLst/>
        </a:prstGeom>
      </xdr:spPr>
    </xdr:pic>
    <xdr:clientData/>
  </xdr:twoCellAnchor>
  <xdr:twoCellAnchor editAs="oneCell">
    <xdr:from>
      <xdr:col>3</xdr:col>
      <xdr:colOff>123826</xdr:colOff>
      <xdr:row>12</xdr:row>
      <xdr:rowOff>819151</xdr:rowOff>
    </xdr:from>
    <xdr:to>
      <xdr:col>5</xdr:col>
      <xdr:colOff>800101</xdr:colOff>
      <xdr:row>12</xdr:row>
      <xdr:rowOff>2152651</xdr:rowOff>
    </xdr:to>
    <xdr:pic>
      <xdr:nvPicPr>
        <xdr:cNvPr id="11" name="Рисунок 10">
          <a:extLst>
            <a:ext uri="{FF2B5EF4-FFF2-40B4-BE49-F238E27FC236}">
              <a16:creationId xmlns="" xmlns:a16="http://schemas.microsoft.com/office/drawing/2014/main" id="{817BF8ED-45EF-C578-49F8-FA644A26B3C1}"/>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t="-3704" r="12644" b="1"/>
        <a:stretch/>
      </xdr:blipFill>
      <xdr:spPr>
        <a:xfrm>
          <a:off x="6781801" y="3752851"/>
          <a:ext cx="2171700" cy="1333500"/>
        </a:xfrm>
        <a:prstGeom prst="rect">
          <a:avLst/>
        </a:prstGeom>
      </xdr:spPr>
    </xdr:pic>
    <xdr:clientData/>
  </xdr:twoCellAnchor>
  <xdr:twoCellAnchor editAs="oneCell">
    <xdr:from>
      <xdr:col>2</xdr:col>
      <xdr:colOff>1609725</xdr:colOff>
      <xdr:row>27</xdr:row>
      <xdr:rowOff>66675</xdr:rowOff>
    </xdr:from>
    <xdr:to>
      <xdr:col>2</xdr:col>
      <xdr:colOff>4423367</xdr:colOff>
      <xdr:row>33</xdr:row>
      <xdr:rowOff>85725</xdr:rowOff>
    </xdr:to>
    <xdr:pic>
      <xdr:nvPicPr>
        <xdr:cNvPr id="10" name="Рисунок 9">
          <a:extLst>
            <a:ext uri="{FF2B5EF4-FFF2-40B4-BE49-F238E27FC236}">
              <a16:creationId xmlns="" xmlns:a16="http://schemas.microsoft.com/office/drawing/2014/main" id="{58AD4D57-2E37-4AF2-908A-23853C1E2AA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019425" y="9477375"/>
          <a:ext cx="2813642" cy="127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1061356</xdr:colOff>
      <xdr:row>30</xdr:row>
      <xdr:rowOff>147406</xdr:rowOff>
    </xdr:from>
    <xdr:to>
      <xdr:col>4</xdr:col>
      <xdr:colOff>422619</xdr:colOff>
      <xdr:row>42</xdr:row>
      <xdr:rowOff>106796</xdr:rowOff>
    </xdr:to>
    <xdr:pic>
      <xdr:nvPicPr>
        <xdr:cNvPr id="2" name="Рисунок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7999" y="22027692"/>
          <a:ext cx="2096299" cy="2708033"/>
        </a:xfrm>
        <a:prstGeom prst="rect">
          <a:avLst/>
        </a:prstGeom>
      </xdr:spPr>
    </xdr:pic>
    <xdr:clientData/>
  </xdr:twoCellAnchor>
  <xdr:twoCellAnchor editAs="oneCell">
    <xdr:from>
      <xdr:col>0</xdr:col>
      <xdr:colOff>83003</xdr:colOff>
      <xdr:row>0</xdr:row>
      <xdr:rowOff>27214</xdr:rowOff>
    </xdr:from>
    <xdr:to>
      <xdr:col>6</xdr:col>
      <xdr:colOff>1760364</xdr:colOff>
      <xdr:row>0</xdr:row>
      <xdr:rowOff>1770289</xdr:rowOff>
    </xdr:to>
    <xdr:pic>
      <xdr:nvPicPr>
        <xdr:cNvPr id="3" name="Рисунок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003" y="27214"/>
          <a:ext cx="13012111" cy="174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419659</xdr:colOff>
      <xdr:row>0</xdr:row>
      <xdr:rowOff>0</xdr:rowOff>
    </xdr:from>
    <xdr:to>
      <xdr:col>8</xdr:col>
      <xdr:colOff>9606</xdr:colOff>
      <xdr:row>6</xdr:row>
      <xdr:rowOff>142874</xdr:rowOff>
    </xdr:to>
    <xdr:pic>
      <xdr:nvPicPr>
        <xdr:cNvPr id="8" name="Рисунок 7" descr="C:\Users\Marina\Desktop\пт согласованный.png">
          <a:extLst>
            <a:ext uri="{FF2B5EF4-FFF2-40B4-BE49-F238E27FC236}">
              <a16:creationId xmlns="" xmlns:a16="http://schemas.microsoft.com/office/drawing/2014/main" id="{00000000-0008-0000-02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6359" y="0"/>
          <a:ext cx="8800622" cy="1619249"/>
        </a:xfrm>
        <a:prstGeom prst="rect">
          <a:avLst/>
        </a:prstGeom>
        <a:noFill/>
        <a:ln>
          <a:noFill/>
        </a:ln>
      </xdr:spPr>
    </xdr:pic>
    <xdr:clientData/>
  </xdr:twoCellAnchor>
  <xdr:twoCellAnchor editAs="oneCell">
    <xdr:from>
      <xdr:col>0</xdr:col>
      <xdr:colOff>28575</xdr:colOff>
      <xdr:row>44</xdr:row>
      <xdr:rowOff>112058</xdr:rowOff>
    </xdr:from>
    <xdr:to>
      <xdr:col>7</xdr:col>
      <xdr:colOff>1104901</xdr:colOff>
      <xdr:row>52</xdr:row>
      <xdr:rowOff>171450</xdr:rowOff>
    </xdr:to>
    <xdr:pic>
      <xdr:nvPicPr>
        <xdr:cNvPr id="10" name="Рисунок 9">
          <a:extLst>
            <a:ext uri="{FF2B5EF4-FFF2-40B4-BE49-F238E27FC236}">
              <a16:creationId xmlns="" xmlns:a16="http://schemas.microsoft.com/office/drawing/2014/main" id="{00000000-0008-0000-0200-00000A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86208533"/>
          <a:ext cx="9439276" cy="1583392"/>
        </a:xfrm>
        <a:prstGeom prst="rect">
          <a:avLst/>
        </a:prstGeom>
      </xdr:spPr>
    </xdr:pic>
    <xdr:clientData/>
  </xdr:twoCellAnchor>
  <xdr:twoCellAnchor editAs="oneCell">
    <xdr:from>
      <xdr:col>1</xdr:col>
      <xdr:colOff>3905250</xdr:colOff>
      <xdr:row>37</xdr:row>
      <xdr:rowOff>600075</xdr:rowOff>
    </xdr:from>
    <xdr:to>
      <xdr:col>4</xdr:col>
      <xdr:colOff>666750</xdr:colOff>
      <xdr:row>42</xdr:row>
      <xdr:rowOff>381000</xdr:rowOff>
    </xdr:to>
    <xdr:pic>
      <xdr:nvPicPr>
        <xdr:cNvPr id="5" name="Рисунок 4">
          <a:extLst>
            <a:ext uri="{FF2B5EF4-FFF2-40B4-BE49-F238E27FC236}">
              <a16:creationId xmlns="" xmlns:a16="http://schemas.microsoft.com/office/drawing/2014/main" id="{00000000-0008-0000-0200-00000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171950" y="12077700"/>
          <a:ext cx="1781175" cy="1476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68036</xdr:colOff>
      <xdr:row>0</xdr:row>
      <xdr:rowOff>54429</xdr:rowOff>
    </xdr:from>
    <xdr:to>
      <xdr:col>1</xdr:col>
      <xdr:colOff>1842129</xdr:colOff>
      <xdr:row>10</xdr:row>
      <xdr:rowOff>176893</xdr:rowOff>
    </xdr:to>
    <xdr:pic>
      <xdr:nvPicPr>
        <xdr:cNvPr id="3" name="Рисунок 2" descr="logo">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36" y="54429"/>
          <a:ext cx="2209522" cy="2027464"/>
        </a:xfrm>
        <a:prstGeom prst="rect">
          <a:avLst/>
        </a:prstGeom>
        <a:blipFill dpi="0" rotWithShape="1">
          <a:blip xmlns:r="http://schemas.openxmlformats.org/officeDocument/2006/relationships" r:embed="rId1"/>
          <a:srcRect/>
          <a:stretch>
            <a:fillRect/>
          </a:stretch>
        </a:blip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2792594</xdr:colOff>
      <xdr:row>0</xdr:row>
      <xdr:rowOff>81642</xdr:rowOff>
    </xdr:from>
    <xdr:to>
      <xdr:col>5</xdr:col>
      <xdr:colOff>104775</xdr:colOff>
      <xdr:row>11</xdr:row>
      <xdr:rowOff>0</xdr:rowOff>
    </xdr:to>
    <xdr:pic>
      <xdr:nvPicPr>
        <xdr:cNvPr id="4" name="Рисунок 3" descr="ск">
          <a:extLst>
            <a:ext uri="{FF2B5EF4-FFF2-40B4-BE49-F238E27FC236}">
              <a16:creationId xmlns=""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0744" y="81642"/>
          <a:ext cx="4579756" cy="2013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3733800</xdr:colOff>
      <xdr:row>38</xdr:row>
      <xdr:rowOff>28575</xdr:rowOff>
    </xdr:from>
    <xdr:to>
      <xdr:col>3</xdr:col>
      <xdr:colOff>142875</xdr:colOff>
      <xdr:row>47</xdr:row>
      <xdr:rowOff>85725</xdr:rowOff>
    </xdr:to>
    <xdr:pic>
      <xdr:nvPicPr>
        <xdr:cNvPr id="5" name="Рисунок 4">
          <a:extLst>
            <a:ext uri="{FF2B5EF4-FFF2-40B4-BE49-F238E27FC236}">
              <a16:creationId xmlns=""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10800000">
          <a:off x="4171950" y="11477625"/>
          <a:ext cx="2076450" cy="1981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tabSelected="1" view="pageBreakPreview" zoomScaleNormal="100" zoomScaleSheetLayoutView="100" workbookViewId="0">
      <selection activeCell="C13" sqref="C13"/>
    </sheetView>
  </sheetViews>
  <sheetFormatPr defaultRowHeight="15" x14ac:dyDescent="0.25"/>
  <cols>
    <col min="1" max="1" width="4.7109375" customWidth="1"/>
    <col min="2" max="2" width="16.42578125" customWidth="1"/>
    <col min="3" max="3" width="78.7109375" customWidth="1"/>
    <col min="4" max="4" width="8.7109375" customWidth="1"/>
    <col min="5" max="6" width="13.7109375" customWidth="1"/>
    <col min="7" max="7" width="10" bestFit="1" customWidth="1"/>
  </cols>
  <sheetData>
    <row r="1" spans="1:6" ht="23.25" customHeight="1" x14ac:dyDescent="0.3">
      <c r="A1" s="64" t="s">
        <v>3</v>
      </c>
      <c r="B1" s="64"/>
      <c r="C1" s="64"/>
      <c r="D1" s="64"/>
      <c r="E1" s="64"/>
      <c r="F1" s="64"/>
    </row>
    <row r="2" spans="1:6" ht="17.25" customHeight="1" x14ac:dyDescent="0.25">
      <c r="C2" s="69" t="s">
        <v>2</v>
      </c>
      <c r="D2" s="69"/>
      <c r="E2" s="69"/>
      <c r="F2" s="69"/>
    </row>
    <row r="3" spans="1:6" ht="15.75" customHeight="1" x14ac:dyDescent="0.25">
      <c r="C3" s="70" t="s">
        <v>16</v>
      </c>
      <c r="D3" s="70"/>
      <c r="E3" s="70"/>
    </row>
    <row r="4" spans="1:6" x14ac:dyDescent="0.25">
      <c r="C4" s="1" t="s">
        <v>0</v>
      </c>
      <c r="D4" s="1"/>
      <c r="E4" s="1"/>
    </row>
    <row r="5" spans="1:6" x14ac:dyDescent="0.25">
      <c r="C5" s="1" t="s">
        <v>1</v>
      </c>
      <c r="D5" s="1"/>
      <c r="E5" s="1"/>
    </row>
    <row r="6" spans="1:6" x14ac:dyDescent="0.25">
      <c r="C6" s="1" t="s">
        <v>75</v>
      </c>
      <c r="D6" s="1"/>
      <c r="E6" s="1"/>
    </row>
    <row r="7" spans="1:6" x14ac:dyDescent="0.25">
      <c r="C7" s="1" t="s">
        <v>76</v>
      </c>
      <c r="D7" s="1"/>
      <c r="E7" s="1"/>
    </row>
    <row r="8" spans="1:6" x14ac:dyDescent="0.25">
      <c r="C8" s="1" t="s">
        <v>17</v>
      </c>
      <c r="D8" s="1"/>
      <c r="E8" s="1"/>
    </row>
    <row r="9" spans="1:6" ht="23.25" customHeight="1" x14ac:dyDescent="0.3">
      <c r="A9" s="65" t="s">
        <v>78</v>
      </c>
      <c r="B9" s="66"/>
      <c r="C9" s="66"/>
      <c r="D9" s="66"/>
      <c r="E9" s="66"/>
      <c r="F9" s="66"/>
    </row>
    <row r="10" spans="1:6" ht="18.75" customHeight="1" x14ac:dyDescent="0.3">
      <c r="A10" s="66" t="s">
        <v>83</v>
      </c>
      <c r="B10" s="66"/>
      <c r="C10" s="66"/>
      <c r="D10" s="66"/>
      <c r="E10" s="66"/>
      <c r="F10" s="66"/>
    </row>
    <row r="11" spans="1:6" ht="18" customHeight="1" x14ac:dyDescent="0.25">
      <c r="A11" s="67" t="s">
        <v>4</v>
      </c>
      <c r="B11" s="68"/>
      <c r="C11" s="68"/>
      <c r="D11" s="68"/>
      <c r="E11" s="68"/>
      <c r="F11" s="68"/>
    </row>
    <row r="12" spans="1:6" ht="39.75" customHeight="1" x14ac:dyDescent="0.25">
      <c r="A12" s="2" t="s">
        <v>5</v>
      </c>
      <c r="B12" s="2" t="s">
        <v>6</v>
      </c>
      <c r="C12" s="2" t="s">
        <v>7</v>
      </c>
      <c r="D12" s="2" t="s">
        <v>8</v>
      </c>
      <c r="E12" s="2" t="s">
        <v>9</v>
      </c>
      <c r="F12" s="2" t="s">
        <v>10</v>
      </c>
    </row>
    <row r="13" spans="1:6" ht="279.75" customHeight="1" x14ac:dyDescent="0.25">
      <c r="A13" s="3">
        <v>1</v>
      </c>
      <c r="B13" s="12" t="s">
        <v>84</v>
      </c>
      <c r="C13" s="12" t="s">
        <v>86</v>
      </c>
      <c r="D13" s="13">
        <v>2</v>
      </c>
      <c r="E13" s="4">
        <v>38907</v>
      </c>
      <c r="F13" s="4">
        <v>77814</v>
      </c>
    </row>
    <row r="14" spans="1:6" x14ac:dyDescent="0.25">
      <c r="A14" s="5"/>
      <c r="B14" s="5"/>
      <c r="C14" s="60" t="s">
        <v>11</v>
      </c>
      <c r="D14" s="61"/>
      <c r="E14" s="62">
        <f>E16-E15</f>
        <v>63781.967213114753</v>
      </c>
      <c r="F14" s="63"/>
    </row>
    <row r="15" spans="1:6" x14ac:dyDescent="0.25">
      <c r="A15" s="5"/>
      <c r="B15" s="5"/>
      <c r="C15" s="60" t="s">
        <v>74</v>
      </c>
      <c r="D15" s="61"/>
      <c r="E15" s="72">
        <f>E16*22/122</f>
        <v>14032.032786885246</v>
      </c>
      <c r="F15" s="73"/>
    </row>
    <row r="16" spans="1:6" x14ac:dyDescent="0.25">
      <c r="A16" s="5"/>
      <c r="B16" s="5"/>
      <c r="C16" s="60" t="s">
        <v>12</v>
      </c>
      <c r="D16" s="61"/>
      <c r="E16" s="72">
        <f>SUM(F13:F13)</f>
        <v>77814</v>
      </c>
      <c r="F16" s="73"/>
    </row>
    <row r="17" spans="1:6" ht="15" customHeight="1" x14ac:dyDescent="0.25">
      <c r="A17" s="6"/>
      <c r="B17" s="6"/>
      <c r="C17" s="6"/>
      <c r="D17" s="6"/>
      <c r="E17" s="6"/>
      <c r="F17" s="6"/>
    </row>
    <row r="18" spans="1:6" ht="16.5" customHeight="1" x14ac:dyDescent="0.25">
      <c r="A18" s="71" t="s">
        <v>80</v>
      </c>
      <c r="B18" s="71"/>
      <c r="C18" s="71"/>
      <c r="D18" s="71"/>
      <c r="E18" s="71"/>
      <c r="F18" s="71"/>
    </row>
    <row r="19" spans="1:6" ht="16.5" customHeight="1" x14ac:dyDescent="0.25">
      <c r="A19" s="71" t="s">
        <v>77</v>
      </c>
      <c r="B19" s="71"/>
      <c r="C19" s="71"/>
      <c r="D19" s="71"/>
      <c r="E19" s="71"/>
      <c r="F19" s="71"/>
    </row>
    <row r="20" spans="1:6" ht="16.5" customHeight="1" x14ac:dyDescent="0.25">
      <c r="A20" s="71" t="s">
        <v>85</v>
      </c>
      <c r="B20" s="71"/>
      <c r="C20" s="71"/>
      <c r="D20" s="71"/>
      <c r="E20" s="71"/>
      <c r="F20" s="71"/>
    </row>
    <row r="21" spans="1:6" ht="21" customHeight="1" x14ac:dyDescent="0.25">
      <c r="A21" s="71" t="s">
        <v>82</v>
      </c>
      <c r="B21" s="71"/>
      <c r="C21" s="71"/>
      <c r="D21" s="71"/>
      <c r="E21" s="71"/>
      <c r="F21" s="71"/>
    </row>
    <row r="22" spans="1:6" s="8" customFormat="1" ht="21" customHeight="1" x14ac:dyDescent="0.25">
      <c r="A22" s="77" t="s">
        <v>81</v>
      </c>
      <c r="B22" s="78"/>
      <c r="C22" s="78"/>
      <c r="D22" s="78"/>
      <c r="E22" s="78"/>
      <c r="F22" s="78"/>
    </row>
    <row r="23" spans="1:6" s="8" customFormat="1" ht="18.75" customHeight="1" x14ac:dyDescent="0.3">
      <c r="A23" s="79" t="str">
        <f ca="1">"Срок действия данного предложения: до "&amp;TEXT(TODAY()+45,"ДД.ММ.ГГГГ")&amp;" г."</f>
        <v>Срок действия данного предложения: до 08.08.2026 г.</v>
      </c>
      <c r="B23" s="79"/>
      <c r="C23" s="79"/>
      <c r="D23" s="79"/>
      <c r="E23" s="79"/>
      <c r="F23" s="79"/>
    </row>
    <row r="24" spans="1:6" s="8" customFormat="1" ht="13.5" customHeight="1" x14ac:dyDescent="0.25">
      <c r="A24" s="74" t="s">
        <v>14</v>
      </c>
      <c r="B24" s="74"/>
      <c r="C24" s="74"/>
      <c r="D24" s="74"/>
      <c r="E24" s="74"/>
      <c r="F24" s="74"/>
    </row>
    <row r="25" spans="1:6" s="8" customFormat="1" ht="13.5" customHeight="1" x14ac:dyDescent="0.25">
      <c r="A25" s="75" t="s">
        <v>15</v>
      </c>
      <c r="B25" s="75"/>
      <c r="C25" s="75"/>
      <c r="D25" s="75"/>
      <c r="E25" s="75"/>
      <c r="F25" s="75"/>
    </row>
    <row r="26" spans="1:6" ht="16.5" x14ac:dyDescent="0.25">
      <c r="A26" s="76"/>
      <c r="B26" s="76"/>
      <c r="C26" s="76"/>
      <c r="D26" s="76"/>
      <c r="E26" s="76"/>
      <c r="F26" s="76"/>
    </row>
    <row r="27" spans="1:6" ht="16.5" x14ac:dyDescent="0.25">
      <c r="A27" s="7"/>
      <c r="B27" s="7"/>
      <c r="C27" s="7"/>
      <c r="D27" s="7"/>
      <c r="E27" s="7"/>
      <c r="F27" s="7"/>
    </row>
    <row r="28" spans="1:6" ht="16.5" x14ac:dyDescent="0.25">
      <c r="A28" s="7"/>
      <c r="B28" s="7"/>
      <c r="C28" s="7"/>
      <c r="D28" s="7"/>
      <c r="E28" s="7"/>
      <c r="F28" s="7"/>
    </row>
    <row r="29" spans="1:6" ht="16.5" x14ac:dyDescent="0.25">
      <c r="A29" s="7"/>
      <c r="B29" s="7"/>
      <c r="C29" s="7"/>
      <c r="D29" s="7"/>
      <c r="E29" s="7"/>
      <c r="F29" s="7"/>
    </row>
    <row r="30" spans="1:6" ht="16.5" x14ac:dyDescent="0.25">
      <c r="A30" s="7"/>
      <c r="B30" s="9" t="s">
        <v>18</v>
      </c>
      <c r="C30" s="9"/>
      <c r="D30" s="7"/>
      <c r="E30" s="7"/>
      <c r="F30" s="7"/>
    </row>
    <row r="31" spans="1:6" ht="16.5" x14ac:dyDescent="0.3">
      <c r="A31" s="10"/>
      <c r="B31" s="11" t="s">
        <v>19</v>
      </c>
      <c r="C31" s="11"/>
      <c r="D31" s="11" t="s">
        <v>79</v>
      </c>
      <c r="E31" s="10"/>
      <c r="F31" s="10"/>
    </row>
    <row r="32" spans="1:6" ht="16.5" x14ac:dyDescent="0.3">
      <c r="A32" s="10"/>
      <c r="B32" s="10"/>
      <c r="C32" s="10"/>
      <c r="D32" s="10"/>
      <c r="E32" s="10"/>
      <c r="F32" s="10"/>
    </row>
    <row r="33" spans="1:6" ht="16.5" x14ac:dyDescent="0.3">
      <c r="A33" s="10"/>
      <c r="B33" s="10"/>
      <c r="C33" s="10"/>
      <c r="D33" s="10"/>
      <c r="E33" s="10"/>
      <c r="F33" s="10"/>
    </row>
    <row r="34" spans="1:6" ht="16.5" x14ac:dyDescent="0.3">
      <c r="A34" s="10"/>
      <c r="B34" s="10"/>
      <c r="C34" s="10"/>
      <c r="D34" s="10"/>
      <c r="E34" s="10"/>
      <c r="F34" s="10"/>
    </row>
  </sheetData>
  <mergeCells count="21">
    <mergeCell ref="A24:F24"/>
    <mergeCell ref="A25:F25"/>
    <mergeCell ref="A26:F26"/>
    <mergeCell ref="A21:F21"/>
    <mergeCell ref="A22:F22"/>
    <mergeCell ref="A23:F23"/>
    <mergeCell ref="A18:F18"/>
    <mergeCell ref="A19:F19"/>
    <mergeCell ref="A20:F20"/>
    <mergeCell ref="E15:F15"/>
    <mergeCell ref="E16:F16"/>
    <mergeCell ref="C14:D14"/>
    <mergeCell ref="C15:D15"/>
    <mergeCell ref="C16:D16"/>
    <mergeCell ref="E14:F14"/>
    <mergeCell ref="A1:F1"/>
    <mergeCell ref="A9:F9"/>
    <mergeCell ref="A10:F10"/>
    <mergeCell ref="A11:F11"/>
    <mergeCell ref="C2:F2"/>
    <mergeCell ref="C3:E3"/>
  </mergeCells>
  <pageMargins left="0.23622047244094491" right="0.23622047244094491" top="0.23622047244094491" bottom="0.23622047244094491" header="0.31496062992125984" footer="0.31496062992125984"/>
  <pageSetup paperSize="9" scale="7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0"/>
  <sheetViews>
    <sheetView view="pageBreakPreview" zoomScale="70" zoomScaleNormal="100" zoomScaleSheetLayoutView="70" workbookViewId="0">
      <selection activeCell="A2" sqref="A2:G2"/>
    </sheetView>
  </sheetViews>
  <sheetFormatPr defaultRowHeight="15" x14ac:dyDescent="0.25"/>
  <cols>
    <col min="1" max="1" width="6.140625" customWidth="1"/>
    <col min="2" max="2" width="80.7109375" customWidth="1"/>
    <col min="3" max="3" width="27.42578125" customWidth="1"/>
    <col min="4" max="4" width="13.7109375" customWidth="1"/>
    <col min="5" max="5" width="21.140625" customWidth="1"/>
    <col min="6" max="6" width="20.85546875" customWidth="1"/>
    <col min="7" max="7" width="26.7109375" customWidth="1"/>
  </cols>
  <sheetData>
    <row r="1" spans="1:7" ht="156" customHeight="1" x14ac:dyDescent="0.25"/>
    <row r="2" spans="1:7" ht="22.5" x14ac:dyDescent="0.25">
      <c r="A2" s="80" t="s">
        <v>64</v>
      </c>
      <c r="B2" s="80"/>
      <c r="C2" s="80"/>
      <c r="D2" s="80"/>
      <c r="E2" s="80"/>
      <c r="F2" s="80"/>
      <c r="G2" s="80"/>
    </row>
    <row r="3" spans="1:7" ht="13.5" customHeight="1" x14ac:dyDescent="0.25">
      <c r="A3" s="14"/>
      <c r="B3" s="14"/>
      <c r="C3" s="14"/>
      <c r="D3" s="14"/>
      <c r="E3" s="14"/>
      <c r="F3" s="14"/>
      <c r="G3" s="14"/>
    </row>
    <row r="4" spans="1:7" ht="19.5" x14ac:dyDescent="0.25">
      <c r="A4" s="81" t="s">
        <v>20</v>
      </c>
      <c r="B4" s="81"/>
      <c r="C4" s="81"/>
      <c r="D4" s="81"/>
      <c r="E4" s="81"/>
      <c r="F4" s="81"/>
      <c r="G4" s="81"/>
    </row>
    <row r="5" spans="1:7" ht="22.5" customHeight="1" x14ac:dyDescent="0.25">
      <c r="A5" s="14"/>
      <c r="B5" s="14"/>
      <c r="C5" s="14"/>
      <c r="D5" s="14"/>
      <c r="E5" s="14"/>
      <c r="F5" s="14"/>
      <c r="G5" s="14"/>
    </row>
    <row r="6" spans="1:7" ht="18" x14ac:dyDescent="0.25">
      <c r="A6" s="15" t="s">
        <v>21</v>
      </c>
      <c r="B6" s="15" t="s">
        <v>6</v>
      </c>
      <c r="C6" s="15" t="s">
        <v>65</v>
      </c>
      <c r="D6" s="16" t="s">
        <v>22</v>
      </c>
      <c r="E6" s="15" t="s">
        <v>23</v>
      </c>
      <c r="F6" s="15" t="s">
        <v>24</v>
      </c>
      <c r="G6" s="16" t="s">
        <v>25</v>
      </c>
    </row>
    <row r="7" spans="1:7" ht="69.95" customHeight="1" x14ac:dyDescent="0.25">
      <c r="A7" s="17">
        <v>1</v>
      </c>
      <c r="B7" s="18" t="str">
        <f>Политэн!B13</f>
        <v>СП-120.64.90.НРЖ Стол лабораторный подкатной</v>
      </c>
      <c r="C7" s="17" t="s">
        <v>26</v>
      </c>
      <c r="D7" s="17">
        <f>Политэн!D13</f>
        <v>2</v>
      </c>
      <c r="E7" s="19">
        <f t="shared" ref="E7:E23" si="0">F7/D7</f>
        <v>39297</v>
      </c>
      <c r="F7" s="19">
        <f>CEILING(Политэн!F13*1.01,6)</f>
        <v>78594</v>
      </c>
      <c r="G7" s="17" t="s">
        <v>56</v>
      </c>
    </row>
    <row r="8" spans="1:7" ht="69.95" customHeight="1" x14ac:dyDescent="0.25">
      <c r="A8" s="17">
        <v>2</v>
      </c>
      <c r="B8" s="18" t="e">
        <f>Политэн!#REF!</f>
        <v>#REF!</v>
      </c>
      <c r="C8" s="17" t="s">
        <v>26</v>
      </c>
      <c r="D8" s="17" t="e">
        <f>Политэн!#REF!</f>
        <v>#REF!</v>
      </c>
      <c r="E8" s="19" t="e">
        <f t="shared" si="0"/>
        <v>#REF!</v>
      </c>
      <c r="F8" s="19" t="e">
        <f>CEILING(Политэн!#REF!*1.01,6)</f>
        <v>#REF!</v>
      </c>
      <c r="G8" s="17" t="s">
        <v>55</v>
      </c>
    </row>
    <row r="9" spans="1:7" ht="69.95" customHeight="1" x14ac:dyDescent="0.25">
      <c r="A9" s="17">
        <v>3</v>
      </c>
      <c r="B9" s="18" t="e">
        <f>Политэн!#REF!</f>
        <v>#REF!</v>
      </c>
      <c r="C9" s="17" t="s">
        <v>26</v>
      </c>
      <c r="D9" s="17" t="e">
        <f>Политэн!#REF!</f>
        <v>#REF!</v>
      </c>
      <c r="E9" s="19" t="e">
        <f t="shared" si="0"/>
        <v>#REF!</v>
      </c>
      <c r="F9" s="19" t="e">
        <f>CEILING(Политэн!#REF!*1.01,6)</f>
        <v>#REF!</v>
      </c>
      <c r="G9" s="17" t="s">
        <v>55</v>
      </c>
    </row>
    <row r="10" spans="1:7" ht="69.95" customHeight="1" x14ac:dyDescent="0.25">
      <c r="A10" s="17">
        <v>4</v>
      </c>
      <c r="B10" s="18" t="e">
        <f>Политэн!#REF!</f>
        <v>#REF!</v>
      </c>
      <c r="C10" s="17" t="s">
        <v>26</v>
      </c>
      <c r="D10" s="17" t="e">
        <f>Политэн!#REF!</f>
        <v>#REF!</v>
      </c>
      <c r="E10" s="19" t="e">
        <f t="shared" si="0"/>
        <v>#REF!</v>
      </c>
      <c r="F10" s="19" t="e">
        <f>CEILING(Политэн!#REF!*1.01,6)</f>
        <v>#REF!</v>
      </c>
      <c r="G10" s="17" t="s">
        <v>55</v>
      </c>
    </row>
    <row r="11" spans="1:7" ht="69.95" customHeight="1" x14ac:dyDescent="0.25">
      <c r="A11" s="17">
        <v>5</v>
      </c>
      <c r="B11" s="18" t="e">
        <f>Политэн!#REF!</f>
        <v>#REF!</v>
      </c>
      <c r="C11" s="17" t="s">
        <v>26</v>
      </c>
      <c r="D11" s="17" t="e">
        <f>Политэн!#REF!</f>
        <v>#REF!</v>
      </c>
      <c r="E11" s="19" t="e">
        <f t="shared" si="0"/>
        <v>#REF!</v>
      </c>
      <c r="F11" s="19" t="e">
        <f>CEILING(Политэн!#REF!*1.01,6)</f>
        <v>#REF!</v>
      </c>
      <c r="G11" s="17" t="s">
        <v>55</v>
      </c>
    </row>
    <row r="12" spans="1:7" ht="69.95" customHeight="1" x14ac:dyDescent="0.25">
      <c r="A12" s="17">
        <v>6</v>
      </c>
      <c r="B12" s="18" t="e">
        <f>Политэн!#REF!</f>
        <v>#REF!</v>
      </c>
      <c r="C12" s="17" t="s">
        <v>26</v>
      </c>
      <c r="D12" s="17" t="e">
        <f>Политэн!#REF!</f>
        <v>#REF!</v>
      </c>
      <c r="E12" s="19" t="e">
        <f t="shared" si="0"/>
        <v>#REF!</v>
      </c>
      <c r="F12" s="19" t="e">
        <f>CEILING(Политэн!#REF!*1.01,6)</f>
        <v>#REF!</v>
      </c>
      <c r="G12" s="17" t="s">
        <v>55</v>
      </c>
    </row>
    <row r="13" spans="1:7" ht="69.95" customHeight="1" x14ac:dyDescent="0.25">
      <c r="A13" s="17">
        <v>7</v>
      </c>
      <c r="B13" s="18" t="e">
        <f>Политэн!#REF!</f>
        <v>#REF!</v>
      </c>
      <c r="C13" s="17" t="s">
        <v>26</v>
      </c>
      <c r="D13" s="17" t="e">
        <f>Политэн!#REF!</f>
        <v>#REF!</v>
      </c>
      <c r="E13" s="19" t="e">
        <f t="shared" si="0"/>
        <v>#REF!</v>
      </c>
      <c r="F13" s="19" t="e">
        <f>CEILING(Политэн!#REF!*1.01,6)</f>
        <v>#REF!</v>
      </c>
      <c r="G13" s="17" t="s">
        <v>55</v>
      </c>
    </row>
    <row r="14" spans="1:7" ht="69.95" customHeight="1" x14ac:dyDescent="0.25">
      <c r="A14" s="45">
        <v>8</v>
      </c>
      <c r="B14" s="18" t="e">
        <f>Политэн!#REF!</f>
        <v>#REF!</v>
      </c>
      <c r="C14" s="45" t="s">
        <v>26</v>
      </c>
      <c r="D14" s="45" t="e">
        <f>Политэн!#REF!</f>
        <v>#REF!</v>
      </c>
      <c r="E14" s="44" t="e">
        <f>F14/D14</f>
        <v>#REF!</v>
      </c>
      <c r="F14" s="44" t="e">
        <f>CEILING(Политэн!#REF!*1.01,6)</f>
        <v>#REF!</v>
      </c>
      <c r="G14" s="45" t="s">
        <v>55</v>
      </c>
    </row>
    <row r="15" spans="1:7" ht="69.95" customHeight="1" x14ac:dyDescent="0.25">
      <c r="A15" s="17">
        <v>9</v>
      </c>
      <c r="B15" s="18" t="e">
        <f>Политэн!#REF!</f>
        <v>#REF!</v>
      </c>
      <c r="C15" s="17" t="s">
        <v>26</v>
      </c>
      <c r="D15" s="17" t="e">
        <f>Политэн!#REF!</f>
        <v>#REF!</v>
      </c>
      <c r="E15" s="19" t="e">
        <f t="shared" si="0"/>
        <v>#REF!</v>
      </c>
      <c r="F15" s="19" t="e">
        <f>CEILING(Политэн!#REF!*1.01,6)</f>
        <v>#REF!</v>
      </c>
      <c r="G15" s="17" t="s">
        <v>55</v>
      </c>
    </row>
    <row r="16" spans="1:7" ht="69.95" customHeight="1" x14ac:dyDescent="0.25">
      <c r="A16" s="17">
        <v>10</v>
      </c>
      <c r="B16" s="18" t="e">
        <f>Политэн!#REF!</f>
        <v>#REF!</v>
      </c>
      <c r="C16" s="17" t="s">
        <v>26</v>
      </c>
      <c r="D16" s="17" t="e">
        <f>Политэн!#REF!</f>
        <v>#REF!</v>
      </c>
      <c r="E16" s="19" t="e">
        <f t="shared" si="0"/>
        <v>#REF!</v>
      </c>
      <c r="F16" s="19" t="e">
        <f>CEILING(Политэн!#REF!*1.01,6)</f>
        <v>#REF!</v>
      </c>
      <c r="G16" s="17" t="s">
        <v>55</v>
      </c>
    </row>
    <row r="17" spans="1:7" ht="69.95" customHeight="1" x14ac:dyDescent="0.25">
      <c r="A17" s="17">
        <v>11</v>
      </c>
      <c r="B17" s="18" t="e">
        <f>Политэн!#REF!</f>
        <v>#REF!</v>
      </c>
      <c r="C17" s="17" t="s">
        <v>26</v>
      </c>
      <c r="D17" s="17" t="e">
        <f>Политэн!#REF!</f>
        <v>#REF!</v>
      </c>
      <c r="E17" s="19" t="e">
        <f t="shared" si="0"/>
        <v>#REF!</v>
      </c>
      <c r="F17" s="19" t="e">
        <f>CEILING(Политэн!#REF!*1.01,6)</f>
        <v>#REF!</v>
      </c>
      <c r="G17" s="17" t="s">
        <v>55</v>
      </c>
    </row>
    <row r="18" spans="1:7" ht="69.95" customHeight="1" x14ac:dyDescent="0.25">
      <c r="A18" s="17">
        <v>12</v>
      </c>
      <c r="B18" s="18" t="e">
        <f>Политэн!#REF!</f>
        <v>#REF!</v>
      </c>
      <c r="C18" s="17" t="s">
        <v>26</v>
      </c>
      <c r="D18" s="17" t="e">
        <f>Политэн!#REF!</f>
        <v>#REF!</v>
      </c>
      <c r="E18" s="19" t="e">
        <f t="shared" si="0"/>
        <v>#REF!</v>
      </c>
      <c r="F18" s="19" t="e">
        <f>CEILING(Политэн!#REF!*1.01,6)</f>
        <v>#REF!</v>
      </c>
      <c r="G18" s="17" t="s">
        <v>55</v>
      </c>
    </row>
    <row r="19" spans="1:7" ht="69.95" customHeight="1" x14ac:dyDescent="0.25">
      <c r="A19" s="17">
        <v>13</v>
      </c>
      <c r="B19" s="18" t="e">
        <f>Политэн!#REF!</f>
        <v>#REF!</v>
      </c>
      <c r="C19" s="17" t="s">
        <v>26</v>
      </c>
      <c r="D19" s="17" t="e">
        <f>Политэн!#REF!</f>
        <v>#REF!</v>
      </c>
      <c r="E19" s="19" t="e">
        <f t="shared" si="0"/>
        <v>#REF!</v>
      </c>
      <c r="F19" s="19" t="e">
        <f>CEILING(Политэн!#REF!*1.01,6)</f>
        <v>#REF!</v>
      </c>
      <c r="G19" s="17" t="s">
        <v>55</v>
      </c>
    </row>
    <row r="20" spans="1:7" ht="69.95" customHeight="1" x14ac:dyDescent="0.25">
      <c r="A20" s="17">
        <v>14</v>
      </c>
      <c r="B20" s="18" t="e">
        <f>Политэн!#REF!</f>
        <v>#REF!</v>
      </c>
      <c r="C20" s="17" t="s">
        <v>26</v>
      </c>
      <c r="D20" s="17" t="e">
        <f>Политэн!#REF!</f>
        <v>#REF!</v>
      </c>
      <c r="E20" s="19" t="e">
        <f t="shared" si="0"/>
        <v>#REF!</v>
      </c>
      <c r="F20" s="19" t="e">
        <f>CEILING(Политэн!#REF!*1.01,6)</f>
        <v>#REF!</v>
      </c>
      <c r="G20" s="17" t="s">
        <v>55</v>
      </c>
    </row>
    <row r="21" spans="1:7" ht="69.95" customHeight="1" x14ac:dyDescent="0.25">
      <c r="A21" s="17">
        <v>15</v>
      </c>
      <c r="B21" s="18" t="e">
        <f>Политэн!#REF!</f>
        <v>#REF!</v>
      </c>
      <c r="C21" s="17" t="s">
        <v>26</v>
      </c>
      <c r="D21" s="17" t="e">
        <f>Политэн!#REF!</f>
        <v>#REF!</v>
      </c>
      <c r="E21" s="19" t="e">
        <f t="shared" si="0"/>
        <v>#REF!</v>
      </c>
      <c r="F21" s="19" t="e">
        <f>CEILING(Политэн!#REF!*1.01,6)</f>
        <v>#REF!</v>
      </c>
      <c r="G21" s="17" t="s">
        <v>55</v>
      </c>
    </row>
    <row r="22" spans="1:7" ht="69.95" customHeight="1" x14ac:dyDescent="0.25">
      <c r="A22" s="17">
        <v>16</v>
      </c>
      <c r="B22" s="18" t="e">
        <f>Политэн!#REF!</f>
        <v>#REF!</v>
      </c>
      <c r="C22" s="17" t="s">
        <v>26</v>
      </c>
      <c r="D22" s="17" t="e">
        <f>Политэн!#REF!</f>
        <v>#REF!</v>
      </c>
      <c r="E22" s="19" t="e">
        <f t="shared" si="0"/>
        <v>#REF!</v>
      </c>
      <c r="F22" s="19" t="e">
        <f>CEILING(Политэн!#REF!*1.01,6)</f>
        <v>#REF!</v>
      </c>
      <c r="G22" s="17" t="s">
        <v>55</v>
      </c>
    </row>
    <row r="23" spans="1:7" ht="69.95" customHeight="1" x14ac:dyDescent="0.25">
      <c r="A23" s="17">
        <v>17</v>
      </c>
      <c r="B23" s="18" t="e">
        <f>Политэн!#REF!</f>
        <v>#REF!</v>
      </c>
      <c r="C23" s="17" t="s">
        <v>26</v>
      </c>
      <c r="D23" s="17" t="e">
        <f>Политэн!#REF!</f>
        <v>#REF!</v>
      </c>
      <c r="E23" s="19" t="e">
        <f t="shared" si="0"/>
        <v>#REF!</v>
      </c>
      <c r="F23" s="19" t="e">
        <f>CEILING(Политэн!#REF!*1.01,6)</f>
        <v>#REF!</v>
      </c>
      <c r="G23" s="17" t="s">
        <v>55</v>
      </c>
    </row>
    <row r="24" spans="1:7" ht="69.95" customHeight="1" x14ac:dyDescent="0.25">
      <c r="A24" s="17">
        <v>18</v>
      </c>
      <c r="B24" s="18" t="e">
        <f>Политэн!#REF!</f>
        <v>#REF!</v>
      </c>
      <c r="C24" s="17" t="s">
        <v>26</v>
      </c>
      <c r="D24" s="17" t="e">
        <f>Политэн!#REF!</f>
        <v>#REF!</v>
      </c>
      <c r="E24" s="19" t="e">
        <f>F24/D24</f>
        <v>#REF!</v>
      </c>
      <c r="F24" s="19" t="e">
        <f>CEILING(Политэн!#REF!*1.01,6)</f>
        <v>#REF!</v>
      </c>
      <c r="G24" s="17" t="s">
        <v>55</v>
      </c>
    </row>
    <row r="25" spans="1:7" ht="30" customHeight="1" x14ac:dyDescent="0.25">
      <c r="A25" s="14"/>
      <c r="B25" s="14"/>
      <c r="C25" s="14"/>
      <c r="D25" s="14"/>
      <c r="E25" s="50" t="s">
        <v>27</v>
      </c>
      <c r="F25" s="51" t="e">
        <f>SUM(F7:F24)</f>
        <v>#REF!</v>
      </c>
      <c r="G25" s="14"/>
    </row>
    <row r="26" spans="1:7" x14ac:dyDescent="0.25">
      <c r="A26" s="14"/>
      <c r="B26" s="14"/>
      <c r="C26" s="14"/>
      <c r="D26" s="14"/>
      <c r="E26" s="21" t="s">
        <v>28</v>
      </c>
      <c r="F26" s="20" t="e">
        <f>F25*20/120</f>
        <v>#REF!</v>
      </c>
      <c r="G26" s="14"/>
    </row>
    <row r="27" spans="1:7" x14ac:dyDescent="0.25">
      <c r="A27" s="14"/>
      <c r="B27" s="14"/>
      <c r="C27" s="14"/>
      <c r="D27" s="14"/>
      <c r="E27" s="14"/>
      <c r="F27" s="14"/>
      <c r="G27" s="14"/>
    </row>
    <row r="28" spans="1:7" ht="24.75" customHeight="1" x14ac:dyDescent="0.25">
      <c r="A28" s="14"/>
      <c r="B28" s="14"/>
      <c r="C28" s="14"/>
      <c r="D28" s="14"/>
      <c r="E28" s="14"/>
      <c r="F28" s="14"/>
      <c r="G28" s="14"/>
    </row>
    <row r="29" spans="1:7" ht="95.25" customHeight="1" x14ac:dyDescent="0.25">
      <c r="A29" s="22"/>
      <c r="B29" s="23" t="s">
        <v>29</v>
      </c>
      <c r="C29" s="83" t="s">
        <v>66</v>
      </c>
      <c r="D29" s="83"/>
      <c r="E29" s="83"/>
      <c r="F29" s="83"/>
      <c r="G29" s="83"/>
    </row>
    <row r="30" spans="1:7" ht="18" x14ac:dyDescent="0.25">
      <c r="A30" s="22"/>
      <c r="B30" s="22"/>
      <c r="C30" s="22"/>
      <c r="D30" s="22"/>
      <c r="E30" s="22"/>
      <c r="F30" s="22"/>
      <c r="G30" s="22"/>
    </row>
    <row r="31" spans="1:7" ht="18" x14ac:dyDescent="0.25">
      <c r="A31" s="22"/>
      <c r="B31" s="22"/>
      <c r="C31" s="22"/>
      <c r="D31" s="22"/>
      <c r="E31" s="22"/>
      <c r="F31" s="22"/>
      <c r="G31" s="22"/>
    </row>
    <row r="32" spans="1:7" ht="45" customHeight="1" x14ac:dyDescent="0.25">
      <c r="A32" s="14"/>
      <c r="B32" s="14"/>
      <c r="C32" s="14"/>
      <c r="D32" s="14"/>
      <c r="E32" s="14"/>
      <c r="F32" s="14"/>
      <c r="G32" s="14"/>
    </row>
    <row r="33" spans="1:7" ht="18" x14ac:dyDescent="0.25">
      <c r="A33" s="14"/>
      <c r="B33" s="82" t="s">
        <v>30</v>
      </c>
      <c r="C33" s="82"/>
      <c r="D33" s="82"/>
      <c r="E33" s="82"/>
      <c r="F33" s="82"/>
      <c r="G33" s="14"/>
    </row>
    <row r="34" spans="1:7" x14ac:dyDescent="0.25">
      <c r="A34" s="14"/>
      <c r="B34" s="14"/>
      <c r="C34" s="14"/>
      <c r="D34" s="14"/>
      <c r="E34" s="14"/>
      <c r="F34" s="14"/>
      <c r="G34" s="14"/>
    </row>
    <row r="35" spans="1:7" x14ac:dyDescent="0.25">
      <c r="A35" s="14"/>
      <c r="B35" s="14"/>
      <c r="C35" s="14"/>
      <c r="D35" s="14"/>
      <c r="E35" s="14"/>
      <c r="F35" s="14"/>
      <c r="G35" s="14"/>
    </row>
    <row r="36" spans="1:7" x14ac:dyDescent="0.25">
      <c r="A36" s="14"/>
      <c r="B36" s="14"/>
      <c r="C36" s="14"/>
      <c r="D36" s="14"/>
      <c r="E36" s="14"/>
      <c r="F36" s="14"/>
      <c r="G36" s="14"/>
    </row>
    <row r="37" spans="1:7" x14ac:dyDescent="0.25">
      <c r="A37" s="14"/>
      <c r="B37" s="14"/>
      <c r="C37" s="14"/>
      <c r="D37" s="14"/>
      <c r="E37" s="14"/>
      <c r="F37" s="14"/>
      <c r="G37" s="14"/>
    </row>
    <row r="38" spans="1:7" x14ac:dyDescent="0.25">
      <c r="A38" s="14"/>
      <c r="B38" s="14"/>
      <c r="C38" s="14"/>
      <c r="D38" s="14"/>
      <c r="E38" s="14"/>
      <c r="F38" s="14"/>
      <c r="G38" s="14"/>
    </row>
    <row r="39" spans="1:7" x14ac:dyDescent="0.25">
      <c r="A39" s="14"/>
      <c r="B39" s="14"/>
      <c r="C39" s="14"/>
      <c r="D39" s="14"/>
      <c r="E39" s="14"/>
      <c r="F39" s="14"/>
      <c r="G39" s="14"/>
    </row>
    <row r="40" spans="1:7" x14ac:dyDescent="0.25">
      <c r="A40" s="14"/>
      <c r="B40" s="14"/>
      <c r="C40" s="14"/>
      <c r="D40" s="14"/>
      <c r="E40" s="14"/>
      <c r="F40" s="14"/>
      <c r="G40" s="14"/>
    </row>
    <row r="41" spans="1:7" x14ac:dyDescent="0.25">
      <c r="A41" s="14"/>
      <c r="B41" s="14"/>
      <c r="C41" s="14"/>
      <c r="D41" s="14"/>
      <c r="E41" s="14"/>
      <c r="F41" s="14"/>
      <c r="G41" s="14"/>
    </row>
    <row r="42" spans="1:7" x14ac:dyDescent="0.25">
      <c r="A42" s="14"/>
      <c r="B42" s="14"/>
      <c r="C42" s="14"/>
      <c r="D42" s="14"/>
      <c r="E42" s="14"/>
      <c r="F42" s="14"/>
      <c r="G42" s="14"/>
    </row>
    <row r="43" spans="1:7" x14ac:dyDescent="0.25">
      <c r="A43" s="14"/>
      <c r="B43" s="14"/>
      <c r="C43" s="14"/>
      <c r="D43" s="14"/>
      <c r="E43" s="14"/>
      <c r="F43" s="14"/>
      <c r="G43" s="14"/>
    </row>
    <row r="44" spans="1:7" x14ac:dyDescent="0.25">
      <c r="A44" s="14"/>
      <c r="B44" s="14"/>
      <c r="C44" s="14"/>
      <c r="D44" s="14"/>
      <c r="E44" s="14"/>
      <c r="F44" s="14"/>
      <c r="G44" s="14"/>
    </row>
    <row r="45" spans="1:7" x14ac:dyDescent="0.25">
      <c r="A45" s="14"/>
      <c r="B45" s="14"/>
      <c r="C45" s="14"/>
      <c r="D45" s="14"/>
      <c r="E45" s="14"/>
      <c r="F45" s="14"/>
      <c r="G45" s="14"/>
    </row>
    <row r="46" spans="1:7" x14ac:dyDescent="0.25">
      <c r="A46" s="14"/>
      <c r="B46" s="14"/>
      <c r="C46" s="14"/>
      <c r="D46" s="14"/>
      <c r="E46" s="14"/>
      <c r="F46" s="14"/>
      <c r="G46" s="14"/>
    </row>
    <row r="47" spans="1:7" x14ac:dyDescent="0.25">
      <c r="A47" s="14"/>
      <c r="B47" s="14"/>
      <c r="C47" s="14"/>
      <c r="D47" s="14"/>
      <c r="E47" s="14"/>
      <c r="F47" s="14"/>
      <c r="G47" s="14"/>
    </row>
    <row r="48" spans="1:7" x14ac:dyDescent="0.25">
      <c r="A48" s="14"/>
      <c r="B48" s="14"/>
      <c r="C48" s="14"/>
      <c r="D48" s="14"/>
      <c r="E48" s="14"/>
      <c r="F48" s="14"/>
      <c r="G48" s="14"/>
    </row>
    <row r="49" spans="1:7" x14ac:dyDescent="0.25">
      <c r="A49" s="14"/>
      <c r="B49" s="14"/>
      <c r="C49" s="14"/>
      <c r="D49" s="14"/>
      <c r="E49" s="14"/>
      <c r="F49" s="14"/>
      <c r="G49" s="14"/>
    </row>
    <row r="50" spans="1:7" x14ac:dyDescent="0.25">
      <c r="A50" s="14"/>
      <c r="B50" s="14"/>
      <c r="C50" s="14"/>
      <c r="D50" s="14"/>
      <c r="E50" s="14"/>
      <c r="F50" s="14"/>
      <c r="G50" s="14"/>
    </row>
    <row r="51" spans="1:7" x14ac:dyDescent="0.25">
      <c r="A51" s="14"/>
      <c r="B51" s="14"/>
      <c r="C51" s="14"/>
      <c r="D51" s="14"/>
      <c r="E51" s="14"/>
      <c r="F51" s="14"/>
      <c r="G51" s="14"/>
    </row>
    <row r="52" spans="1:7" x14ac:dyDescent="0.25">
      <c r="A52" s="14"/>
      <c r="B52" s="14"/>
      <c r="C52" s="14"/>
      <c r="D52" s="14"/>
      <c r="E52" s="14"/>
      <c r="F52" s="14"/>
      <c r="G52" s="14"/>
    </row>
    <row r="53" spans="1:7" x14ac:dyDescent="0.25">
      <c r="A53" s="14"/>
      <c r="B53" s="14"/>
      <c r="C53" s="14"/>
      <c r="D53" s="14"/>
      <c r="E53" s="14"/>
      <c r="F53" s="14"/>
      <c r="G53" s="14"/>
    </row>
    <row r="54" spans="1:7" x14ac:dyDescent="0.25">
      <c r="A54" s="14"/>
      <c r="B54" s="14"/>
      <c r="C54" s="14"/>
      <c r="D54" s="14"/>
      <c r="E54" s="14"/>
      <c r="F54" s="14"/>
      <c r="G54" s="14"/>
    </row>
    <row r="55" spans="1:7" x14ac:dyDescent="0.25">
      <c r="A55" s="14"/>
      <c r="B55" s="14"/>
      <c r="C55" s="14"/>
      <c r="D55" s="14"/>
      <c r="E55" s="14"/>
      <c r="F55" s="14"/>
      <c r="G55" s="14"/>
    </row>
    <row r="56" spans="1:7" x14ac:dyDescent="0.25">
      <c r="A56" s="14"/>
      <c r="B56" s="14"/>
      <c r="C56" s="14"/>
      <c r="D56" s="14"/>
      <c r="E56" s="14"/>
      <c r="F56" s="14"/>
      <c r="G56" s="14"/>
    </row>
    <row r="57" spans="1:7" x14ac:dyDescent="0.25">
      <c r="A57" s="14"/>
      <c r="B57" s="14"/>
      <c r="C57" s="14"/>
      <c r="D57" s="14"/>
      <c r="E57" s="14"/>
      <c r="F57" s="14"/>
      <c r="G57" s="14"/>
    </row>
    <row r="58" spans="1:7" x14ac:dyDescent="0.25">
      <c r="A58" s="14"/>
      <c r="B58" s="14"/>
      <c r="C58" s="14"/>
      <c r="D58" s="14"/>
      <c r="E58" s="14"/>
      <c r="F58" s="14"/>
      <c r="G58" s="14"/>
    </row>
    <row r="59" spans="1:7" x14ac:dyDescent="0.25">
      <c r="A59" s="14"/>
      <c r="B59" s="14"/>
      <c r="C59" s="14"/>
      <c r="D59" s="14"/>
      <c r="E59" s="14"/>
      <c r="F59" s="14"/>
      <c r="G59" s="14"/>
    </row>
    <row r="60" spans="1:7" x14ac:dyDescent="0.25">
      <c r="A60" s="14"/>
      <c r="B60" s="14"/>
      <c r="C60" s="14"/>
      <c r="D60" s="14"/>
      <c r="E60" s="14"/>
      <c r="F60" s="14"/>
      <c r="G60" s="14"/>
    </row>
  </sheetData>
  <mergeCells count="4">
    <mergeCell ref="A2:G2"/>
    <mergeCell ref="A4:G4"/>
    <mergeCell ref="B33:F33"/>
    <mergeCell ref="C29:G29"/>
  </mergeCells>
  <pageMargins left="0.25" right="0.25" top="0.75" bottom="0.75" header="0.3" footer="0.3"/>
  <pageSetup paperSize="9" scale="50" fitToHeight="0" orientation="portrait" r:id="rId1"/>
  <rowBreaks count="1" manualBreakCount="1">
    <brk id="4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L44"/>
  <sheetViews>
    <sheetView view="pageBreakPreview" zoomScaleNormal="100" zoomScaleSheetLayoutView="100" workbookViewId="0">
      <selection activeCell="F44" sqref="F44"/>
    </sheetView>
  </sheetViews>
  <sheetFormatPr defaultRowHeight="15" x14ac:dyDescent="0.25"/>
  <cols>
    <col min="1" max="1" width="4" customWidth="1"/>
    <col min="2" max="2" width="63.7109375" customWidth="1"/>
    <col min="3" max="3" width="5.42578125" customWidth="1"/>
    <col min="4" max="4" width="6.140625" customWidth="1"/>
    <col min="5" max="5" width="14.7109375" customWidth="1"/>
    <col min="6" max="6" width="16.7109375" customWidth="1"/>
    <col min="7" max="7" width="14.7109375" customWidth="1"/>
    <col min="8" max="8" width="16.7109375" customWidth="1"/>
    <col min="9" max="9" width="9.5703125" bestFit="1" customWidth="1"/>
  </cols>
  <sheetData>
    <row r="6" spans="1:9" ht="41.25" customHeight="1" x14ac:dyDescent="0.25"/>
    <row r="7" spans="1:9" ht="48.75" customHeight="1" x14ac:dyDescent="0.25"/>
    <row r="8" spans="1:9" ht="15.75" customHeight="1" x14ac:dyDescent="0.25">
      <c r="A8" s="84" t="s">
        <v>67</v>
      </c>
      <c r="B8" s="84"/>
      <c r="C8" s="92" t="s">
        <v>68</v>
      </c>
      <c r="D8" s="92"/>
      <c r="E8" s="92"/>
      <c r="F8" s="92"/>
      <c r="G8" s="92"/>
      <c r="H8" s="92"/>
    </row>
    <row r="9" spans="1:9" ht="15.75" x14ac:dyDescent="0.25">
      <c r="A9" s="84" t="s">
        <v>31</v>
      </c>
      <c r="B9" s="84"/>
      <c r="C9" s="92"/>
      <c r="D9" s="92"/>
      <c r="E9" s="92"/>
      <c r="F9" s="92"/>
      <c r="G9" s="92"/>
      <c r="H9" s="92"/>
    </row>
    <row r="10" spans="1:9" ht="15.75" customHeight="1" x14ac:dyDescent="0.25">
      <c r="A10" s="85" t="s">
        <v>69</v>
      </c>
      <c r="B10" s="85"/>
      <c r="C10" s="85"/>
      <c r="D10" s="85"/>
      <c r="E10" s="85"/>
      <c r="F10" s="85"/>
      <c r="G10" s="85"/>
      <c r="H10" s="85"/>
    </row>
    <row r="11" spans="1:9" ht="4.5" customHeight="1" x14ac:dyDescent="0.25">
      <c r="A11" s="85"/>
      <c r="B11" s="85"/>
      <c r="C11" s="85"/>
      <c r="D11" s="85"/>
      <c r="E11" s="85"/>
      <c r="F11" s="85"/>
      <c r="G11" s="85"/>
      <c r="H11" s="85"/>
    </row>
    <row r="12" spans="1:9" ht="36.75" customHeight="1" x14ac:dyDescent="0.25">
      <c r="A12" s="25" t="s">
        <v>21</v>
      </c>
      <c r="B12" s="25" t="s">
        <v>32</v>
      </c>
      <c r="C12" s="25" t="s">
        <v>33</v>
      </c>
      <c r="D12" s="25" t="s">
        <v>22</v>
      </c>
      <c r="E12" s="25" t="s">
        <v>34</v>
      </c>
      <c r="F12" s="25" t="s">
        <v>35</v>
      </c>
      <c r="G12" s="25" t="s">
        <v>9</v>
      </c>
      <c r="H12" s="25" t="s">
        <v>10</v>
      </c>
    </row>
    <row r="13" spans="1:9" ht="30" customHeight="1" x14ac:dyDescent="0.25">
      <c r="A13" s="26">
        <v>1</v>
      </c>
      <c r="B13" s="27" t="str">
        <f>Политэн!B13</f>
        <v>СП-120.64.90.НРЖ Стол лабораторный подкатной</v>
      </c>
      <c r="C13" s="26" t="s">
        <v>36</v>
      </c>
      <c r="D13" s="28">
        <f>Политэн!D13</f>
        <v>2</v>
      </c>
      <c r="E13" s="29">
        <f t="shared" ref="E13:E30" si="0">F13/D13</f>
        <v>32942.5</v>
      </c>
      <c r="F13" s="29">
        <f t="shared" ref="F13:F29" si="1">H13-I13</f>
        <v>65885</v>
      </c>
      <c r="G13" s="29">
        <f>H13/D13</f>
        <v>39531</v>
      </c>
      <c r="H13" s="29">
        <f>CEILING(Политэн!F13*1.016,6)</f>
        <v>79062</v>
      </c>
      <c r="I13" s="30">
        <f t="shared" ref="I13:I29" si="2">H13*20/120</f>
        <v>13177</v>
      </c>
    </row>
    <row r="14" spans="1:9" ht="30" customHeight="1" x14ac:dyDescent="0.25">
      <c r="A14" s="26">
        <v>2</v>
      </c>
      <c r="B14" s="27" t="e">
        <f>Политэн!#REF!</f>
        <v>#REF!</v>
      </c>
      <c r="C14" s="26" t="s">
        <v>36</v>
      </c>
      <c r="D14" s="28" t="e">
        <f>Политэн!#REF!</f>
        <v>#REF!</v>
      </c>
      <c r="E14" s="29" t="e">
        <f t="shared" si="0"/>
        <v>#REF!</v>
      </c>
      <c r="F14" s="29" t="e">
        <f t="shared" si="1"/>
        <v>#REF!</v>
      </c>
      <c r="G14" s="29" t="e">
        <f t="shared" ref="G14:G30" si="3">H14/D14</f>
        <v>#REF!</v>
      </c>
      <c r="H14" s="29" t="e">
        <f>CEILING(Политэн!#REF!*1.016,6)</f>
        <v>#REF!</v>
      </c>
      <c r="I14" s="30" t="e">
        <f t="shared" si="2"/>
        <v>#REF!</v>
      </c>
    </row>
    <row r="15" spans="1:9" ht="30" customHeight="1" x14ac:dyDescent="0.25">
      <c r="A15" s="26">
        <v>3</v>
      </c>
      <c r="B15" s="27" t="e">
        <f>Политэн!#REF!</f>
        <v>#REF!</v>
      </c>
      <c r="C15" s="26" t="s">
        <v>36</v>
      </c>
      <c r="D15" s="28" t="e">
        <f>Политэн!#REF!</f>
        <v>#REF!</v>
      </c>
      <c r="E15" s="29" t="e">
        <f t="shared" si="0"/>
        <v>#REF!</v>
      </c>
      <c r="F15" s="29" t="e">
        <f t="shared" si="1"/>
        <v>#REF!</v>
      </c>
      <c r="G15" s="29" t="e">
        <f t="shared" si="3"/>
        <v>#REF!</v>
      </c>
      <c r="H15" s="29" t="e">
        <f>CEILING(Политэн!#REF!*1.016,6)</f>
        <v>#REF!</v>
      </c>
      <c r="I15" s="30" t="e">
        <f t="shared" si="2"/>
        <v>#REF!</v>
      </c>
    </row>
    <row r="16" spans="1:9" ht="30" customHeight="1" x14ac:dyDescent="0.25">
      <c r="A16" s="26">
        <v>4</v>
      </c>
      <c r="B16" s="27" t="e">
        <f>Политэн!#REF!</f>
        <v>#REF!</v>
      </c>
      <c r="C16" s="26" t="s">
        <v>36</v>
      </c>
      <c r="D16" s="28" t="e">
        <f>Политэн!#REF!</f>
        <v>#REF!</v>
      </c>
      <c r="E16" s="29" t="e">
        <f t="shared" si="0"/>
        <v>#REF!</v>
      </c>
      <c r="F16" s="29" t="e">
        <f t="shared" si="1"/>
        <v>#REF!</v>
      </c>
      <c r="G16" s="29" t="e">
        <f t="shared" si="3"/>
        <v>#REF!</v>
      </c>
      <c r="H16" s="29" t="e">
        <f>CEILING(Политэн!#REF!*1.016,6)</f>
        <v>#REF!</v>
      </c>
      <c r="I16" s="30" t="e">
        <f t="shared" si="2"/>
        <v>#REF!</v>
      </c>
    </row>
    <row r="17" spans="1:12" ht="30" customHeight="1" x14ac:dyDescent="0.25">
      <c r="A17" s="26">
        <v>5</v>
      </c>
      <c r="B17" s="27" t="e">
        <f>Политэн!#REF!</f>
        <v>#REF!</v>
      </c>
      <c r="C17" s="26" t="s">
        <v>36</v>
      </c>
      <c r="D17" s="28" t="e">
        <f>Политэн!#REF!</f>
        <v>#REF!</v>
      </c>
      <c r="E17" s="29" t="e">
        <f t="shared" si="0"/>
        <v>#REF!</v>
      </c>
      <c r="F17" s="29" t="e">
        <f t="shared" si="1"/>
        <v>#REF!</v>
      </c>
      <c r="G17" s="29" t="e">
        <f t="shared" si="3"/>
        <v>#REF!</v>
      </c>
      <c r="H17" s="29" t="e">
        <f>CEILING(Политэн!#REF!*1.016,6)</f>
        <v>#REF!</v>
      </c>
      <c r="I17" s="30" t="e">
        <f t="shared" si="2"/>
        <v>#REF!</v>
      </c>
    </row>
    <row r="18" spans="1:12" ht="30" customHeight="1" x14ac:dyDescent="0.25">
      <c r="A18" s="26">
        <v>6</v>
      </c>
      <c r="B18" s="27" t="e">
        <f>Политэн!#REF!</f>
        <v>#REF!</v>
      </c>
      <c r="C18" s="26" t="s">
        <v>36</v>
      </c>
      <c r="D18" s="28" t="e">
        <f>Политэн!#REF!</f>
        <v>#REF!</v>
      </c>
      <c r="E18" s="29" t="e">
        <f t="shared" si="0"/>
        <v>#REF!</v>
      </c>
      <c r="F18" s="29" t="e">
        <f t="shared" si="1"/>
        <v>#REF!</v>
      </c>
      <c r="G18" s="29" t="e">
        <f t="shared" si="3"/>
        <v>#REF!</v>
      </c>
      <c r="H18" s="29" t="e">
        <f>CEILING(Политэн!#REF!*1.016,6)</f>
        <v>#REF!</v>
      </c>
      <c r="I18" s="30" t="e">
        <f t="shared" si="2"/>
        <v>#REF!</v>
      </c>
    </row>
    <row r="19" spans="1:12" ht="30" customHeight="1" x14ac:dyDescent="0.25">
      <c r="A19" s="46">
        <v>7</v>
      </c>
      <c r="B19" s="27" t="e">
        <f>Политэн!#REF!</f>
        <v>#REF!</v>
      </c>
      <c r="C19" s="46" t="s">
        <v>36</v>
      </c>
      <c r="D19" s="47" t="e">
        <f>Политэн!#REF!</f>
        <v>#REF!</v>
      </c>
      <c r="E19" s="55" t="e">
        <f t="shared" si="0"/>
        <v>#REF!</v>
      </c>
      <c r="F19" s="55" t="e">
        <f>H19-I19</f>
        <v>#REF!</v>
      </c>
      <c r="G19" s="29" t="e">
        <f t="shared" si="3"/>
        <v>#REF!</v>
      </c>
      <c r="H19" s="55" t="e">
        <f>CEILING(Политэн!#REF!*1.016,6)</f>
        <v>#REF!</v>
      </c>
      <c r="I19" s="53" t="e">
        <f>H19*20/120</f>
        <v>#REF!</v>
      </c>
    </row>
    <row r="20" spans="1:12" ht="30" customHeight="1" x14ac:dyDescent="0.25">
      <c r="A20" s="46">
        <v>8</v>
      </c>
      <c r="B20" s="27" t="e">
        <f>Политэн!#REF!</f>
        <v>#REF!</v>
      </c>
      <c r="C20" s="46" t="s">
        <v>36</v>
      </c>
      <c r="D20" s="47" t="e">
        <f>Политэн!#REF!</f>
        <v>#REF!</v>
      </c>
      <c r="E20" s="55" t="e">
        <f t="shared" si="0"/>
        <v>#REF!</v>
      </c>
      <c r="F20" s="55" t="e">
        <f>H20-I20</f>
        <v>#REF!</v>
      </c>
      <c r="G20" s="29" t="e">
        <f t="shared" si="3"/>
        <v>#REF!</v>
      </c>
      <c r="H20" s="55" t="e">
        <f>CEILING(Политэн!#REF!*1.016,6)</f>
        <v>#REF!</v>
      </c>
      <c r="I20" s="53" t="e">
        <f>H20*20/120</f>
        <v>#REF!</v>
      </c>
    </row>
    <row r="21" spans="1:12" ht="30" customHeight="1" x14ac:dyDescent="0.25">
      <c r="A21" s="26">
        <v>9</v>
      </c>
      <c r="B21" s="27" t="e">
        <f>Политэн!#REF!</f>
        <v>#REF!</v>
      </c>
      <c r="C21" s="26" t="s">
        <v>36</v>
      </c>
      <c r="D21" s="28" t="e">
        <f>Политэн!#REF!</f>
        <v>#REF!</v>
      </c>
      <c r="E21" s="29" t="e">
        <f t="shared" si="0"/>
        <v>#REF!</v>
      </c>
      <c r="F21" s="29" t="e">
        <f t="shared" si="1"/>
        <v>#REF!</v>
      </c>
      <c r="G21" s="29" t="e">
        <f t="shared" si="3"/>
        <v>#REF!</v>
      </c>
      <c r="H21" s="29" t="e">
        <f>CEILING(Политэн!#REF!*1.016,6)</f>
        <v>#REF!</v>
      </c>
      <c r="I21" s="30" t="e">
        <f t="shared" si="2"/>
        <v>#REF!</v>
      </c>
    </row>
    <row r="22" spans="1:12" ht="30" customHeight="1" x14ac:dyDescent="0.25">
      <c r="A22" s="26">
        <v>10</v>
      </c>
      <c r="B22" s="27" t="e">
        <f>Политэн!#REF!</f>
        <v>#REF!</v>
      </c>
      <c r="C22" s="26" t="s">
        <v>36</v>
      </c>
      <c r="D22" s="28" t="e">
        <f>Политэн!#REF!</f>
        <v>#REF!</v>
      </c>
      <c r="E22" s="29" t="e">
        <f t="shared" si="0"/>
        <v>#REF!</v>
      </c>
      <c r="F22" s="29" t="e">
        <f t="shared" si="1"/>
        <v>#REF!</v>
      </c>
      <c r="G22" s="29" t="e">
        <f t="shared" si="3"/>
        <v>#REF!</v>
      </c>
      <c r="H22" s="29" t="e">
        <f>CEILING(Политэн!#REF!*1.016,6)</f>
        <v>#REF!</v>
      </c>
      <c r="I22" s="30" t="e">
        <f t="shared" si="2"/>
        <v>#REF!</v>
      </c>
    </row>
    <row r="23" spans="1:12" ht="30" customHeight="1" x14ac:dyDescent="0.25">
      <c r="A23" s="26">
        <v>11</v>
      </c>
      <c r="B23" s="27" t="e">
        <f>Политэн!#REF!</f>
        <v>#REF!</v>
      </c>
      <c r="C23" s="26" t="s">
        <v>36</v>
      </c>
      <c r="D23" s="28" t="e">
        <f>Политэн!#REF!</f>
        <v>#REF!</v>
      </c>
      <c r="E23" s="29" t="e">
        <f t="shared" si="0"/>
        <v>#REF!</v>
      </c>
      <c r="F23" s="29" t="e">
        <f t="shared" si="1"/>
        <v>#REF!</v>
      </c>
      <c r="G23" s="29" t="e">
        <f t="shared" si="3"/>
        <v>#REF!</v>
      </c>
      <c r="H23" s="29" t="e">
        <f>CEILING(Политэн!#REF!*1.016,6)</f>
        <v>#REF!</v>
      </c>
      <c r="I23" s="30" t="e">
        <f t="shared" si="2"/>
        <v>#REF!</v>
      </c>
    </row>
    <row r="24" spans="1:12" ht="30" customHeight="1" x14ac:dyDescent="0.25">
      <c r="A24" s="26">
        <v>12</v>
      </c>
      <c r="B24" s="27" t="e">
        <f>Политэн!#REF!</f>
        <v>#REF!</v>
      </c>
      <c r="C24" s="26" t="s">
        <v>36</v>
      </c>
      <c r="D24" s="28" t="e">
        <f>Политэн!#REF!</f>
        <v>#REF!</v>
      </c>
      <c r="E24" s="29" t="e">
        <f t="shared" si="0"/>
        <v>#REF!</v>
      </c>
      <c r="F24" s="29" t="e">
        <f t="shared" si="1"/>
        <v>#REF!</v>
      </c>
      <c r="G24" s="29" t="e">
        <f t="shared" si="3"/>
        <v>#REF!</v>
      </c>
      <c r="H24" s="29" t="e">
        <f>CEILING(Политэн!#REF!*1.016,6)</f>
        <v>#REF!</v>
      </c>
      <c r="I24" s="30" t="e">
        <f t="shared" si="2"/>
        <v>#REF!</v>
      </c>
    </row>
    <row r="25" spans="1:12" ht="30" customHeight="1" x14ac:dyDescent="0.25">
      <c r="A25" s="26">
        <v>13</v>
      </c>
      <c r="B25" s="27" t="e">
        <f>Политэн!#REF!</f>
        <v>#REF!</v>
      </c>
      <c r="C25" s="26" t="s">
        <v>36</v>
      </c>
      <c r="D25" s="28" t="e">
        <f>Политэн!#REF!</f>
        <v>#REF!</v>
      </c>
      <c r="E25" s="29" t="e">
        <f t="shared" si="0"/>
        <v>#REF!</v>
      </c>
      <c r="F25" s="29" t="e">
        <f t="shared" si="1"/>
        <v>#REF!</v>
      </c>
      <c r="G25" s="29" t="e">
        <f t="shared" si="3"/>
        <v>#REF!</v>
      </c>
      <c r="H25" s="29" t="e">
        <f>CEILING(Политэн!#REF!*1.016,6)</f>
        <v>#REF!</v>
      </c>
      <c r="I25" s="30" t="e">
        <f t="shared" si="2"/>
        <v>#REF!</v>
      </c>
    </row>
    <row r="26" spans="1:12" ht="30" customHeight="1" x14ac:dyDescent="0.25">
      <c r="A26" s="26">
        <v>14</v>
      </c>
      <c r="B26" s="27" t="e">
        <f>Политэн!#REF!</f>
        <v>#REF!</v>
      </c>
      <c r="C26" s="26" t="s">
        <v>36</v>
      </c>
      <c r="D26" s="28" t="e">
        <f>Политэн!#REF!</f>
        <v>#REF!</v>
      </c>
      <c r="E26" s="29" t="e">
        <f t="shared" si="0"/>
        <v>#REF!</v>
      </c>
      <c r="F26" s="29" t="e">
        <f t="shared" si="1"/>
        <v>#REF!</v>
      </c>
      <c r="G26" s="29" t="e">
        <f t="shared" si="3"/>
        <v>#REF!</v>
      </c>
      <c r="H26" s="29" t="e">
        <f>CEILING(Политэн!#REF!*1.016,6)</f>
        <v>#REF!</v>
      </c>
      <c r="I26" s="30" t="e">
        <f t="shared" si="2"/>
        <v>#REF!</v>
      </c>
    </row>
    <row r="27" spans="1:12" ht="30" customHeight="1" x14ac:dyDescent="0.25">
      <c r="A27" s="26">
        <v>15</v>
      </c>
      <c r="B27" s="27" t="e">
        <f>Политэн!#REF!</f>
        <v>#REF!</v>
      </c>
      <c r="C27" s="26" t="s">
        <v>36</v>
      </c>
      <c r="D27" s="28" t="e">
        <f>Политэн!#REF!</f>
        <v>#REF!</v>
      </c>
      <c r="E27" s="29" t="e">
        <f t="shared" si="0"/>
        <v>#REF!</v>
      </c>
      <c r="F27" s="29" t="e">
        <f t="shared" si="1"/>
        <v>#REF!</v>
      </c>
      <c r="G27" s="29" t="e">
        <f t="shared" si="3"/>
        <v>#REF!</v>
      </c>
      <c r="H27" s="29" t="e">
        <f>CEILING(Политэн!#REF!*1.016,6)</f>
        <v>#REF!</v>
      </c>
      <c r="I27" s="30" t="e">
        <f t="shared" si="2"/>
        <v>#REF!</v>
      </c>
    </row>
    <row r="28" spans="1:12" ht="30" customHeight="1" x14ac:dyDescent="0.25">
      <c r="A28" s="26">
        <v>16</v>
      </c>
      <c r="B28" s="27" t="e">
        <f>Политэн!#REF!</f>
        <v>#REF!</v>
      </c>
      <c r="C28" s="26" t="s">
        <v>36</v>
      </c>
      <c r="D28" s="28" t="e">
        <f>Политэн!#REF!</f>
        <v>#REF!</v>
      </c>
      <c r="E28" s="29" t="e">
        <f t="shared" si="0"/>
        <v>#REF!</v>
      </c>
      <c r="F28" s="29" t="e">
        <f t="shared" si="1"/>
        <v>#REF!</v>
      </c>
      <c r="G28" s="29" t="e">
        <f t="shared" si="3"/>
        <v>#REF!</v>
      </c>
      <c r="H28" s="29" t="e">
        <f>CEILING(Политэн!#REF!*1.016,6)</f>
        <v>#REF!</v>
      </c>
      <c r="I28" s="30" t="e">
        <f t="shared" si="2"/>
        <v>#REF!</v>
      </c>
    </row>
    <row r="29" spans="1:12" ht="30" customHeight="1" x14ac:dyDescent="0.25">
      <c r="A29" s="26">
        <v>17</v>
      </c>
      <c r="B29" s="27" t="e">
        <f>Политэн!#REF!</f>
        <v>#REF!</v>
      </c>
      <c r="C29" s="26" t="s">
        <v>36</v>
      </c>
      <c r="D29" s="28" t="e">
        <f>Политэн!#REF!</f>
        <v>#REF!</v>
      </c>
      <c r="E29" s="29" t="e">
        <f t="shared" si="0"/>
        <v>#REF!</v>
      </c>
      <c r="F29" s="29" t="e">
        <f t="shared" si="1"/>
        <v>#REF!</v>
      </c>
      <c r="G29" s="29" t="e">
        <f t="shared" si="3"/>
        <v>#REF!</v>
      </c>
      <c r="H29" s="29" t="e">
        <f>CEILING(Политэн!#REF!*1.016,6)</f>
        <v>#REF!</v>
      </c>
      <c r="I29" s="30" t="e">
        <f t="shared" si="2"/>
        <v>#REF!</v>
      </c>
    </row>
    <row r="30" spans="1:12" ht="30" customHeight="1" x14ac:dyDescent="0.25">
      <c r="A30" s="26">
        <v>18</v>
      </c>
      <c r="B30" s="27" t="e">
        <f>Политэн!#REF!</f>
        <v>#REF!</v>
      </c>
      <c r="C30" s="26" t="s">
        <v>36</v>
      </c>
      <c r="D30" s="28" t="e">
        <f>Политэн!#REF!</f>
        <v>#REF!</v>
      </c>
      <c r="E30" s="29" t="e">
        <f t="shared" si="0"/>
        <v>#REF!</v>
      </c>
      <c r="F30" s="29" t="e">
        <f>H30-I30</f>
        <v>#REF!</v>
      </c>
      <c r="G30" s="29" t="e">
        <f t="shared" si="3"/>
        <v>#REF!</v>
      </c>
      <c r="H30" s="29" t="e">
        <f>CEILING(Политэн!#REF!*1.016,6)</f>
        <v>#REF!</v>
      </c>
      <c r="I30" s="53" t="e">
        <f>H30*20/120</f>
        <v>#REF!</v>
      </c>
    </row>
    <row r="31" spans="1:12" ht="15.75" customHeight="1" x14ac:dyDescent="0.25">
      <c r="A31" s="24"/>
      <c r="B31" s="24"/>
      <c r="C31" s="24"/>
      <c r="D31" s="24"/>
      <c r="E31" s="86" t="s">
        <v>37</v>
      </c>
      <c r="F31" s="87"/>
      <c r="G31" s="88"/>
      <c r="H31" s="52" t="e">
        <f>H33-H32</f>
        <v>#REF!</v>
      </c>
    </row>
    <row r="32" spans="1:12" ht="15.75" x14ac:dyDescent="0.25">
      <c r="A32" s="24"/>
      <c r="B32" s="24"/>
      <c r="C32" s="24"/>
      <c r="D32" s="24"/>
      <c r="E32" s="86" t="s">
        <v>13</v>
      </c>
      <c r="F32" s="87"/>
      <c r="G32" s="88"/>
      <c r="H32" s="29" t="e">
        <f>H33*20/120</f>
        <v>#REF!</v>
      </c>
      <c r="L32" s="31"/>
    </row>
    <row r="33" spans="1:12" ht="15.75" customHeight="1" x14ac:dyDescent="0.25">
      <c r="A33" s="24"/>
      <c r="B33" s="24"/>
      <c r="C33" s="24"/>
      <c r="D33" s="24"/>
      <c r="E33" s="89" t="s">
        <v>38</v>
      </c>
      <c r="F33" s="90"/>
      <c r="G33" s="91"/>
      <c r="H33" s="32" t="e">
        <f>SUM(H13:H30)</f>
        <v>#REF!</v>
      </c>
      <c r="L33" s="31"/>
    </row>
    <row r="34" spans="1:12" ht="15.75" x14ac:dyDescent="0.25">
      <c r="A34" s="84"/>
      <c r="B34" s="84"/>
      <c r="C34" s="84"/>
      <c r="D34" s="84"/>
      <c r="E34" s="84"/>
      <c r="F34" s="84"/>
      <c r="G34" s="84"/>
      <c r="H34" s="84"/>
    </row>
    <row r="35" spans="1:12" ht="15.75" customHeight="1" x14ac:dyDescent="0.25">
      <c r="A35" s="97" t="s">
        <v>70</v>
      </c>
      <c r="B35" s="84"/>
      <c r="C35" s="84"/>
      <c r="D35" s="84"/>
      <c r="E35" s="84"/>
      <c r="F35" s="84"/>
      <c r="G35" s="84"/>
      <c r="H35" s="84"/>
    </row>
    <row r="36" spans="1:12" ht="15.75" customHeight="1" x14ac:dyDescent="0.25">
      <c r="A36" s="84"/>
      <c r="B36" s="84"/>
      <c r="C36" s="84"/>
      <c r="D36" s="84"/>
      <c r="E36" s="84"/>
      <c r="F36" s="84"/>
      <c r="G36" s="84"/>
      <c r="H36" s="84"/>
    </row>
    <row r="37" spans="1:12" ht="15.75" customHeight="1" x14ac:dyDescent="0.25">
      <c r="A37" s="84"/>
      <c r="B37" s="84"/>
      <c r="C37" s="84"/>
      <c r="D37" s="84"/>
      <c r="E37" s="84"/>
      <c r="F37" s="84"/>
      <c r="G37" s="84"/>
      <c r="H37" s="84"/>
    </row>
    <row r="38" spans="1:12" ht="70.5" customHeight="1" x14ac:dyDescent="0.25">
      <c r="A38" s="24"/>
      <c r="B38" s="24"/>
      <c r="C38" s="24"/>
      <c r="D38" s="24"/>
      <c r="E38" s="24"/>
      <c r="F38" s="24"/>
      <c r="G38" s="24"/>
      <c r="H38" s="24"/>
    </row>
    <row r="39" spans="1:12" ht="15.75" x14ac:dyDescent="0.25">
      <c r="A39" s="95" t="s">
        <v>39</v>
      </c>
      <c r="B39" s="95"/>
      <c r="C39" s="24"/>
      <c r="D39" s="24"/>
      <c r="E39" s="24"/>
      <c r="F39" s="24"/>
      <c r="G39" s="24"/>
      <c r="H39" s="24"/>
    </row>
    <row r="40" spans="1:12" ht="15.75" x14ac:dyDescent="0.25">
      <c r="A40" s="96" t="s">
        <v>40</v>
      </c>
      <c r="B40" s="95"/>
      <c r="C40" s="24"/>
      <c r="D40" s="24"/>
      <c r="E40" s="24"/>
      <c r="F40" s="84" t="s">
        <v>41</v>
      </c>
      <c r="G40" s="84"/>
      <c r="H40" s="84"/>
    </row>
    <row r="41" spans="1:12" ht="15.75" x14ac:dyDescent="0.25">
      <c r="A41" s="24"/>
      <c r="B41" s="24"/>
      <c r="C41" s="24"/>
      <c r="D41" s="24"/>
      <c r="E41" s="24"/>
      <c r="F41" s="24"/>
      <c r="G41" s="24"/>
      <c r="H41" s="24"/>
    </row>
    <row r="42" spans="1:12" ht="15.75" x14ac:dyDescent="0.25">
      <c r="A42" s="24"/>
      <c r="B42" s="24"/>
      <c r="C42" s="24"/>
      <c r="D42" s="24"/>
      <c r="E42" s="24"/>
      <c r="F42" s="24"/>
      <c r="G42" s="24"/>
      <c r="H42" s="24"/>
    </row>
    <row r="43" spans="1:12" ht="85.5" customHeight="1" x14ac:dyDescent="0.25">
      <c r="A43" s="24"/>
      <c r="B43" s="24"/>
      <c r="C43" s="24"/>
      <c r="D43" s="24"/>
      <c r="E43" s="24"/>
      <c r="F43" s="24"/>
      <c r="G43" s="24"/>
      <c r="H43" s="24"/>
    </row>
    <row r="44" spans="1:12" ht="49.5" customHeight="1" x14ac:dyDescent="0.25">
      <c r="A44" s="93" t="s">
        <v>42</v>
      </c>
      <c r="B44" s="94"/>
    </row>
  </sheetData>
  <mergeCells count="13">
    <mergeCell ref="A44:B44"/>
    <mergeCell ref="A39:B39"/>
    <mergeCell ref="A40:B40"/>
    <mergeCell ref="F40:H40"/>
    <mergeCell ref="A35:H37"/>
    <mergeCell ref="A34:H34"/>
    <mergeCell ref="A8:B8"/>
    <mergeCell ref="A9:B9"/>
    <mergeCell ref="A10:H11"/>
    <mergeCell ref="E31:G31"/>
    <mergeCell ref="E33:G33"/>
    <mergeCell ref="E32:G32"/>
    <mergeCell ref="C8:H9"/>
  </mergeCells>
  <pageMargins left="0.23622047244094491" right="0.23622047244094491" top="0.23622047244094491" bottom="0.23622047244094491" header="0.31496062992125984" footer="0.31496062992125984"/>
  <pageSetup paperSize="9" scale="6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W43"/>
  <sheetViews>
    <sheetView view="pageBreakPreview" zoomScaleNormal="100" zoomScaleSheetLayoutView="100" workbookViewId="0">
      <selection activeCell="B16" sqref="B16"/>
    </sheetView>
  </sheetViews>
  <sheetFormatPr defaultRowHeight="15" x14ac:dyDescent="0.25"/>
  <cols>
    <col min="1" max="1" width="6.5703125" customWidth="1"/>
    <col min="2" max="2" width="76.42578125" customWidth="1"/>
    <col min="3" max="3" width="8.5703125" customWidth="1"/>
    <col min="4" max="4" width="9.85546875" customWidth="1"/>
    <col min="5" max="5" width="14.140625" customWidth="1"/>
    <col min="6" max="7" width="18.85546875" customWidth="1"/>
  </cols>
  <sheetData>
    <row r="12" spans="1:23" ht="39" customHeight="1" x14ac:dyDescent="0.3">
      <c r="A12" s="98" t="s">
        <v>59</v>
      </c>
      <c r="B12" s="98"/>
      <c r="C12" s="98"/>
      <c r="D12" s="98"/>
      <c r="E12" s="98"/>
      <c r="F12" s="98"/>
      <c r="G12" s="98"/>
      <c r="H12" s="98"/>
      <c r="I12" s="98"/>
      <c r="J12" s="98"/>
      <c r="K12" s="98"/>
      <c r="L12" s="98"/>
      <c r="M12" s="98"/>
      <c r="N12" s="98"/>
      <c r="O12" s="98"/>
      <c r="P12" s="98"/>
      <c r="Q12" s="98"/>
      <c r="R12" s="98"/>
      <c r="S12" s="98"/>
      <c r="T12" s="98"/>
      <c r="U12" s="98"/>
      <c r="V12" s="98"/>
      <c r="W12" s="98"/>
    </row>
    <row r="13" spans="1:23" ht="25.5" x14ac:dyDescent="0.35">
      <c r="A13" s="99" t="s">
        <v>49</v>
      </c>
      <c r="B13" s="99"/>
      <c r="C13" s="99"/>
      <c r="D13" s="99"/>
      <c r="E13" s="99"/>
      <c r="F13" s="99"/>
      <c r="G13" s="99"/>
      <c r="H13" s="38"/>
      <c r="I13" s="38"/>
      <c r="J13" s="38"/>
      <c r="K13" s="38"/>
      <c r="L13" s="38"/>
      <c r="M13" s="38"/>
      <c r="N13" s="38"/>
      <c r="O13" s="38"/>
      <c r="P13" s="38"/>
      <c r="Q13" s="38"/>
      <c r="R13" s="38"/>
      <c r="S13" s="38"/>
      <c r="T13" s="38"/>
      <c r="U13" s="38"/>
      <c r="V13" s="38"/>
      <c r="W13" s="38"/>
    </row>
    <row r="15" spans="1:23" s="40" customFormat="1" ht="37.5" x14ac:dyDescent="0.25">
      <c r="A15" s="39" t="s">
        <v>5</v>
      </c>
      <c r="B15" s="39" t="s">
        <v>50</v>
      </c>
      <c r="C15" s="39" t="s">
        <v>33</v>
      </c>
      <c r="D15" s="39" t="s">
        <v>22</v>
      </c>
      <c r="E15" s="39" t="s">
        <v>34</v>
      </c>
      <c r="F15" s="39" t="s">
        <v>9</v>
      </c>
      <c r="G15" s="39" t="s">
        <v>10</v>
      </c>
    </row>
    <row r="16" spans="1:23" s="40" customFormat="1" ht="30" customHeight="1" x14ac:dyDescent="0.25">
      <c r="A16" s="41">
        <v>1</v>
      </c>
      <c r="B16" s="27" t="str">
        <f>Политэн!B13</f>
        <v>СП-120.64.90.НРЖ Стол лабораторный подкатной</v>
      </c>
      <c r="C16" s="26" t="s">
        <v>36</v>
      </c>
      <c r="D16" s="26">
        <f>Политэн!D13</f>
        <v>2</v>
      </c>
      <c r="E16" s="28">
        <f t="shared" ref="E16:E32" si="0">F16-F16*20/120</f>
        <v>33235</v>
      </c>
      <c r="F16" s="28">
        <f t="shared" ref="F16:F32" si="1">G16/D16</f>
        <v>39882</v>
      </c>
      <c r="G16" s="28">
        <f>CEILING(Политэн!F13*1.025,6)</f>
        <v>79764</v>
      </c>
    </row>
    <row r="17" spans="1:7" s="40" customFormat="1" ht="30" customHeight="1" x14ac:dyDescent="0.25">
      <c r="A17" s="41">
        <v>2</v>
      </c>
      <c r="B17" s="27" t="e">
        <f>Политэн!#REF!</f>
        <v>#REF!</v>
      </c>
      <c r="C17" s="26" t="s">
        <v>36</v>
      </c>
      <c r="D17" s="26" t="e">
        <f>Политэн!#REF!</f>
        <v>#REF!</v>
      </c>
      <c r="E17" s="28" t="e">
        <f t="shared" si="0"/>
        <v>#REF!</v>
      </c>
      <c r="F17" s="28" t="e">
        <f t="shared" si="1"/>
        <v>#REF!</v>
      </c>
      <c r="G17" s="28" t="e">
        <f>CEILING(Политэн!#REF!*1.025,6)</f>
        <v>#REF!</v>
      </c>
    </row>
    <row r="18" spans="1:7" s="40" customFormat="1" ht="30" customHeight="1" x14ac:dyDescent="0.25">
      <c r="A18" s="41">
        <v>3</v>
      </c>
      <c r="B18" s="27" t="e">
        <f>Политэн!#REF!</f>
        <v>#REF!</v>
      </c>
      <c r="C18" s="26" t="s">
        <v>36</v>
      </c>
      <c r="D18" s="26" t="e">
        <f>Политэн!#REF!</f>
        <v>#REF!</v>
      </c>
      <c r="E18" s="28" t="e">
        <f t="shared" si="0"/>
        <v>#REF!</v>
      </c>
      <c r="F18" s="28" t="e">
        <f t="shared" si="1"/>
        <v>#REF!</v>
      </c>
      <c r="G18" s="28" t="e">
        <f>CEILING(Политэн!#REF!*1.025,6)</f>
        <v>#REF!</v>
      </c>
    </row>
    <row r="19" spans="1:7" s="40" customFormat="1" ht="30" customHeight="1" x14ac:dyDescent="0.25">
      <c r="A19" s="41">
        <v>4</v>
      </c>
      <c r="B19" s="27" t="e">
        <f>Политэн!#REF!</f>
        <v>#REF!</v>
      </c>
      <c r="C19" s="26" t="s">
        <v>36</v>
      </c>
      <c r="D19" s="26" t="e">
        <f>Политэн!#REF!</f>
        <v>#REF!</v>
      </c>
      <c r="E19" s="28" t="e">
        <f t="shared" si="0"/>
        <v>#REF!</v>
      </c>
      <c r="F19" s="28" t="e">
        <f t="shared" si="1"/>
        <v>#REF!</v>
      </c>
      <c r="G19" s="28" t="e">
        <f>CEILING(Политэн!#REF!*1.025,6)</f>
        <v>#REF!</v>
      </c>
    </row>
    <row r="20" spans="1:7" s="40" customFormat="1" ht="30" customHeight="1" x14ac:dyDescent="0.25">
      <c r="A20" s="41">
        <v>5</v>
      </c>
      <c r="B20" s="27" t="e">
        <f>Политэн!#REF!</f>
        <v>#REF!</v>
      </c>
      <c r="C20" s="26" t="s">
        <v>36</v>
      </c>
      <c r="D20" s="26" t="e">
        <f>Политэн!#REF!</f>
        <v>#REF!</v>
      </c>
      <c r="E20" s="28" t="e">
        <f t="shared" si="0"/>
        <v>#REF!</v>
      </c>
      <c r="F20" s="28" t="e">
        <f t="shared" si="1"/>
        <v>#REF!</v>
      </c>
      <c r="G20" s="28" t="e">
        <f>CEILING(Политэн!#REF!*1.025,6)</f>
        <v>#REF!</v>
      </c>
    </row>
    <row r="21" spans="1:7" s="40" customFormat="1" ht="30" customHeight="1" x14ac:dyDescent="0.25">
      <c r="A21" s="41">
        <v>6</v>
      </c>
      <c r="B21" s="27" t="e">
        <f>Политэн!#REF!</f>
        <v>#REF!</v>
      </c>
      <c r="C21" s="26" t="s">
        <v>36</v>
      </c>
      <c r="D21" s="26" t="e">
        <f>Политэн!#REF!</f>
        <v>#REF!</v>
      </c>
      <c r="E21" s="28" t="e">
        <f t="shared" si="0"/>
        <v>#REF!</v>
      </c>
      <c r="F21" s="28" t="e">
        <f t="shared" si="1"/>
        <v>#REF!</v>
      </c>
      <c r="G21" s="28" t="e">
        <f>CEILING(Политэн!#REF!*1.025,6)</f>
        <v>#REF!</v>
      </c>
    </row>
    <row r="22" spans="1:7" s="40" customFormat="1" ht="30" customHeight="1" x14ac:dyDescent="0.25">
      <c r="A22" s="41">
        <v>7</v>
      </c>
      <c r="B22" s="27" t="e">
        <f>Политэн!#REF!</f>
        <v>#REF!</v>
      </c>
      <c r="C22" s="26" t="s">
        <v>36</v>
      </c>
      <c r="D22" s="26" t="e">
        <f>Политэн!#REF!</f>
        <v>#REF!</v>
      </c>
      <c r="E22" s="28" t="e">
        <f t="shared" si="0"/>
        <v>#REF!</v>
      </c>
      <c r="F22" s="28" t="e">
        <f t="shared" si="1"/>
        <v>#REF!</v>
      </c>
      <c r="G22" s="28" t="e">
        <f>CEILING(Политэн!#REF!*1.025,6)</f>
        <v>#REF!</v>
      </c>
    </row>
    <row r="23" spans="1:7" s="40" customFormat="1" ht="30" customHeight="1" x14ac:dyDescent="0.25">
      <c r="A23" s="56">
        <v>8</v>
      </c>
      <c r="B23" s="27" t="e">
        <f>Политэн!#REF!</f>
        <v>#REF!</v>
      </c>
      <c r="C23" s="46" t="s">
        <v>36</v>
      </c>
      <c r="D23" s="46" t="e">
        <f>Политэн!#REF!</f>
        <v>#REF!</v>
      </c>
      <c r="E23" s="47" t="e">
        <f>F23-F23*20/120</f>
        <v>#REF!</v>
      </c>
      <c r="F23" s="47" t="e">
        <f>G23/D23</f>
        <v>#REF!</v>
      </c>
      <c r="G23" s="47" t="e">
        <f>CEILING(Политэн!#REF!*1.025,6)</f>
        <v>#REF!</v>
      </c>
    </row>
    <row r="24" spans="1:7" s="40" customFormat="1" ht="30" customHeight="1" x14ac:dyDescent="0.25">
      <c r="A24" s="41">
        <v>9</v>
      </c>
      <c r="B24" s="27" t="e">
        <f>Политэн!#REF!</f>
        <v>#REF!</v>
      </c>
      <c r="C24" s="26" t="s">
        <v>36</v>
      </c>
      <c r="D24" s="26" t="e">
        <f>Политэн!#REF!</f>
        <v>#REF!</v>
      </c>
      <c r="E24" s="28" t="e">
        <f t="shared" si="0"/>
        <v>#REF!</v>
      </c>
      <c r="F24" s="28" t="e">
        <f t="shared" si="1"/>
        <v>#REF!</v>
      </c>
      <c r="G24" s="28" t="e">
        <f>CEILING(Политэн!#REF!*1.025,6)</f>
        <v>#REF!</v>
      </c>
    </row>
    <row r="25" spans="1:7" s="40" customFormat="1" ht="30" customHeight="1" x14ac:dyDescent="0.25">
      <c r="A25" s="41">
        <v>10</v>
      </c>
      <c r="B25" s="27" t="e">
        <f>Политэн!#REF!</f>
        <v>#REF!</v>
      </c>
      <c r="C25" s="26" t="s">
        <v>36</v>
      </c>
      <c r="D25" s="26" t="e">
        <f>Политэн!#REF!</f>
        <v>#REF!</v>
      </c>
      <c r="E25" s="28" t="e">
        <f t="shared" si="0"/>
        <v>#REF!</v>
      </c>
      <c r="F25" s="28" t="e">
        <f t="shared" si="1"/>
        <v>#REF!</v>
      </c>
      <c r="G25" s="28" t="e">
        <f>CEILING(Политэн!#REF!*1.025,6)</f>
        <v>#REF!</v>
      </c>
    </row>
    <row r="26" spans="1:7" s="40" customFormat="1" ht="30" customHeight="1" x14ac:dyDescent="0.25">
      <c r="A26" s="41">
        <v>11</v>
      </c>
      <c r="B26" s="27" t="e">
        <f>Политэн!#REF!</f>
        <v>#REF!</v>
      </c>
      <c r="C26" s="26" t="s">
        <v>36</v>
      </c>
      <c r="D26" s="26" t="e">
        <f>Политэн!#REF!</f>
        <v>#REF!</v>
      </c>
      <c r="E26" s="28" t="e">
        <f t="shared" si="0"/>
        <v>#REF!</v>
      </c>
      <c r="F26" s="28" t="e">
        <f t="shared" si="1"/>
        <v>#REF!</v>
      </c>
      <c r="G26" s="28" t="e">
        <f>CEILING(Политэн!#REF!*1.025,6)</f>
        <v>#REF!</v>
      </c>
    </row>
    <row r="27" spans="1:7" s="40" customFormat="1" ht="30" customHeight="1" x14ac:dyDescent="0.25">
      <c r="A27" s="41">
        <v>12</v>
      </c>
      <c r="B27" s="27" t="e">
        <f>Политэн!#REF!</f>
        <v>#REF!</v>
      </c>
      <c r="C27" s="26" t="s">
        <v>36</v>
      </c>
      <c r="D27" s="26" t="e">
        <f>Политэн!#REF!</f>
        <v>#REF!</v>
      </c>
      <c r="E27" s="28" t="e">
        <f t="shared" si="0"/>
        <v>#REF!</v>
      </c>
      <c r="F27" s="28" t="e">
        <f t="shared" si="1"/>
        <v>#REF!</v>
      </c>
      <c r="G27" s="28" t="e">
        <f>CEILING(Политэн!#REF!*1.025,6)</f>
        <v>#REF!</v>
      </c>
    </row>
    <row r="28" spans="1:7" s="40" customFormat="1" ht="30" customHeight="1" x14ac:dyDescent="0.25">
      <c r="A28" s="41">
        <v>13</v>
      </c>
      <c r="B28" s="27" t="e">
        <f>Политэн!#REF!</f>
        <v>#REF!</v>
      </c>
      <c r="C28" s="26" t="s">
        <v>36</v>
      </c>
      <c r="D28" s="26" t="e">
        <f>Политэн!#REF!</f>
        <v>#REF!</v>
      </c>
      <c r="E28" s="28" t="e">
        <f t="shared" si="0"/>
        <v>#REF!</v>
      </c>
      <c r="F28" s="28" t="e">
        <f t="shared" si="1"/>
        <v>#REF!</v>
      </c>
      <c r="G28" s="28" t="e">
        <f>CEILING(Политэн!#REF!*1.025,6)</f>
        <v>#REF!</v>
      </c>
    </row>
    <row r="29" spans="1:7" s="40" customFormat="1" ht="30" customHeight="1" x14ac:dyDescent="0.25">
      <c r="A29" s="41">
        <v>14</v>
      </c>
      <c r="B29" s="27" t="e">
        <f>Политэн!#REF!</f>
        <v>#REF!</v>
      </c>
      <c r="C29" s="26" t="s">
        <v>36</v>
      </c>
      <c r="D29" s="26" t="e">
        <f>Политэн!#REF!</f>
        <v>#REF!</v>
      </c>
      <c r="E29" s="28" t="e">
        <f t="shared" si="0"/>
        <v>#REF!</v>
      </c>
      <c r="F29" s="28" t="e">
        <f t="shared" si="1"/>
        <v>#REF!</v>
      </c>
      <c r="G29" s="28" t="e">
        <f>CEILING(Политэн!#REF!*1.025,6)</f>
        <v>#REF!</v>
      </c>
    </row>
    <row r="30" spans="1:7" s="40" customFormat="1" ht="30" customHeight="1" x14ac:dyDescent="0.25">
      <c r="A30" s="41">
        <v>15</v>
      </c>
      <c r="B30" s="27" t="e">
        <f>Политэн!#REF!</f>
        <v>#REF!</v>
      </c>
      <c r="C30" s="26" t="s">
        <v>36</v>
      </c>
      <c r="D30" s="26" t="e">
        <f>Политэн!#REF!</f>
        <v>#REF!</v>
      </c>
      <c r="E30" s="28" t="e">
        <f t="shared" si="0"/>
        <v>#REF!</v>
      </c>
      <c r="F30" s="28" t="e">
        <f t="shared" si="1"/>
        <v>#REF!</v>
      </c>
      <c r="G30" s="28" t="e">
        <f>CEILING(Политэн!#REF!*1.025,6)</f>
        <v>#REF!</v>
      </c>
    </row>
    <row r="31" spans="1:7" s="40" customFormat="1" ht="30" customHeight="1" x14ac:dyDescent="0.25">
      <c r="A31" s="41">
        <v>16</v>
      </c>
      <c r="B31" s="27" t="e">
        <f>Политэн!#REF!</f>
        <v>#REF!</v>
      </c>
      <c r="C31" s="26" t="s">
        <v>36</v>
      </c>
      <c r="D31" s="26" t="e">
        <f>Политэн!#REF!</f>
        <v>#REF!</v>
      </c>
      <c r="E31" s="28" t="e">
        <f t="shared" si="0"/>
        <v>#REF!</v>
      </c>
      <c r="F31" s="28" t="e">
        <f t="shared" si="1"/>
        <v>#REF!</v>
      </c>
      <c r="G31" s="28" t="e">
        <f>CEILING(Политэн!#REF!*1.025,6)</f>
        <v>#REF!</v>
      </c>
    </row>
    <row r="32" spans="1:7" s="40" customFormat="1" ht="30" customHeight="1" x14ac:dyDescent="0.25">
      <c r="A32" s="41">
        <v>17</v>
      </c>
      <c r="B32" s="27" t="e">
        <f>Политэн!#REF!</f>
        <v>#REF!</v>
      </c>
      <c r="C32" s="26" t="s">
        <v>36</v>
      </c>
      <c r="D32" s="26" t="e">
        <f>Политэн!#REF!</f>
        <v>#REF!</v>
      </c>
      <c r="E32" s="28" t="e">
        <f t="shared" si="0"/>
        <v>#REF!</v>
      </c>
      <c r="F32" s="28" t="e">
        <f t="shared" si="1"/>
        <v>#REF!</v>
      </c>
      <c r="G32" s="28" t="e">
        <f>CEILING(Политэн!#REF!*1.025,6)</f>
        <v>#REF!</v>
      </c>
    </row>
    <row r="33" spans="1:7" s="40" customFormat="1" ht="30" customHeight="1" x14ac:dyDescent="0.25">
      <c r="A33" s="56">
        <v>18</v>
      </c>
      <c r="B33" s="27" t="e">
        <f>Политэн!#REF!</f>
        <v>#REF!</v>
      </c>
      <c r="C33" s="46" t="s">
        <v>36</v>
      </c>
      <c r="D33" s="46" t="e">
        <f>Политэн!#REF!</f>
        <v>#REF!</v>
      </c>
      <c r="E33" s="47" t="e">
        <f>F33-F33*20/120</f>
        <v>#REF!</v>
      </c>
      <c r="F33" s="47" t="e">
        <f>G33/D33</f>
        <v>#REF!</v>
      </c>
      <c r="G33" s="47" t="e">
        <f>CEILING(Политэн!#REF!*1.025,6)</f>
        <v>#REF!</v>
      </c>
    </row>
    <row r="34" spans="1:7" ht="15.75" x14ac:dyDescent="0.25">
      <c r="A34" s="101" t="s">
        <v>51</v>
      </c>
      <c r="B34" s="101"/>
      <c r="C34" s="101"/>
      <c r="D34" s="101"/>
      <c r="E34" s="101"/>
      <c r="F34" s="101"/>
      <c r="G34" s="43" t="e">
        <f>SUM(G16:G33)</f>
        <v>#REF!</v>
      </c>
    </row>
    <row r="35" spans="1:7" ht="15.75" x14ac:dyDescent="0.25">
      <c r="A35" s="101" t="s">
        <v>52</v>
      </c>
      <c r="B35" s="101"/>
      <c r="C35" s="101"/>
      <c r="D35" s="101"/>
      <c r="E35" s="101"/>
      <c r="F35" s="101"/>
      <c r="G35" s="43" t="e">
        <f>G34*20/120</f>
        <v>#REF!</v>
      </c>
    </row>
    <row r="36" spans="1:7" ht="42" customHeight="1" x14ac:dyDescent="0.25">
      <c r="A36" s="100" t="s">
        <v>53</v>
      </c>
      <c r="B36" s="100"/>
      <c r="C36" s="100"/>
      <c r="D36" s="100"/>
      <c r="E36" s="100"/>
      <c r="F36" s="100"/>
      <c r="G36" s="100"/>
    </row>
    <row r="37" spans="1:7" ht="16.5" customHeight="1" x14ac:dyDescent="0.25">
      <c r="A37" s="94" t="s">
        <v>60</v>
      </c>
      <c r="B37" s="94"/>
      <c r="C37" s="94"/>
      <c r="D37" s="94"/>
      <c r="E37" s="94"/>
      <c r="F37" s="94"/>
      <c r="G37" s="94"/>
    </row>
    <row r="38" spans="1:7" x14ac:dyDescent="0.25">
      <c r="A38" s="94" t="s">
        <v>61</v>
      </c>
      <c r="B38" s="94"/>
      <c r="C38" s="94"/>
      <c r="D38" s="94"/>
      <c r="E38" s="94"/>
      <c r="F38" s="94"/>
      <c r="G38" s="94"/>
    </row>
    <row r="40" spans="1:7" ht="31.5" customHeight="1" x14ac:dyDescent="0.25"/>
    <row r="41" spans="1:7" x14ac:dyDescent="0.25">
      <c r="B41" t="s">
        <v>18</v>
      </c>
    </row>
    <row r="43" spans="1:7" x14ac:dyDescent="0.25">
      <c r="B43" s="54" t="s">
        <v>62</v>
      </c>
      <c r="E43" t="s">
        <v>63</v>
      </c>
    </row>
  </sheetData>
  <mergeCells count="7">
    <mergeCell ref="A12:W12"/>
    <mergeCell ref="A13:G13"/>
    <mergeCell ref="A36:G36"/>
    <mergeCell ref="A37:G37"/>
    <mergeCell ref="A38:G38"/>
    <mergeCell ref="A34:F34"/>
    <mergeCell ref="A35:F35"/>
  </mergeCells>
  <pageMargins left="0.23622047244094488" right="0.23622047244094488" top="0.23622047244094488" bottom="0.23622047244094488" header="0.31496062992125984" footer="0.31496062992125984"/>
  <pageSetup paperSize="9" scale="64" fitToHeight="0" orientation="portrait" r:id="rId1"/>
  <colBreaks count="1" manualBreakCount="1">
    <brk id="8" max="23"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4"/>
  <sheetViews>
    <sheetView view="pageBreakPreview" zoomScale="80" zoomScaleNormal="100" zoomScaleSheetLayoutView="80" workbookViewId="0">
      <selection activeCell="A33" sqref="A33"/>
    </sheetView>
  </sheetViews>
  <sheetFormatPr defaultRowHeight="15" x14ac:dyDescent="0.2"/>
  <cols>
    <col min="1" max="1" width="9" style="35" customWidth="1"/>
    <col min="2" max="2" width="103" style="35" customWidth="1"/>
    <col min="3" max="3" width="12.5703125" style="35" customWidth="1"/>
    <col min="4" max="4" width="17.42578125" style="35" customWidth="1"/>
    <col min="5" max="5" width="15.5703125" style="35" customWidth="1"/>
    <col min="6" max="6" width="17.85546875" style="35" customWidth="1"/>
    <col min="7" max="16384" width="9.140625" style="35"/>
  </cols>
  <sheetData>
    <row r="1" spans="1:6" ht="23.25" customHeight="1" x14ac:dyDescent="0.2"/>
    <row r="2" spans="1:6" s="57" customFormat="1" ht="20.100000000000001" customHeight="1" x14ac:dyDescent="0.25">
      <c r="A2" s="102"/>
      <c r="B2" s="102"/>
      <c r="C2" s="102"/>
      <c r="D2" s="102"/>
      <c r="E2" s="102"/>
      <c r="F2" s="102"/>
    </row>
    <row r="3" spans="1:6" s="57" customFormat="1" ht="20.100000000000001" customHeight="1" x14ac:dyDescent="0.25">
      <c r="A3" s="102"/>
      <c r="B3" s="102"/>
      <c r="C3" s="102"/>
      <c r="D3" s="102"/>
      <c r="E3" s="102"/>
      <c r="F3" s="102"/>
    </row>
    <row r="4" spans="1:6" s="57" customFormat="1" ht="20.100000000000001" customHeight="1" x14ac:dyDescent="0.25">
      <c r="A4" s="102"/>
      <c r="B4" s="102"/>
      <c r="C4" s="102"/>
      <c r="D4" s="102"/>
      <c r="E4" s="102"/>
      <c r="F4" s="102"/>
    </row>
    <row r="5" spans="1:6" ht="42" customHeight="1" x14ac:dyDescent="0.2">
      <c r="A5" s="103" t="s">
        <v>71</v>
      </c>
      <c r="B5" s="103"/>
      <c r="C5" s="103"/>
      <c r="D5" s="103"/>
      <c r="E5" s="103"/>
      <c r="F5" s="103"/>
    </row>
    <row r="6" spans="1:6" ht="36" x14ac:dyDescent="0.2">
      <c r="A6" s="33" t="s">
        <v>21</v>
      </c>
      <c r="B6" s="33" t="s">
        <v>6</v>
      </c>
      <c r="C6" s="33" t="s">
        <v>43</v>
      </c>
      <c r="D6" s="33" t="s">
        <v>54</v>
      </c>
      <c r="E6" s="33" t="s">
        <v>44</v>
      </c>
      <c r="F6" s="33" t="s">
        <v>45</v>
      </c>
    </row>
    <row r="7" spans="1:6" ht="30" customHeight="1" x14ac:dyDescent="0.2">
      <c r="A7" s="34">
        <v>1</v>
      </c>
      <c r="B7" s="36" t="str">
        <f>Политэн!B13</f>
        <v>СП-120.64.90.НРЖ Стол лабораторный подкатной</v>
      </c>
      <c r="C7" s="34">
        <f>Политэн!D13</f>
        <v>2</v>
      </c>
      <c r="D7" s="42">
        <f t="shared" ref="D7:D23" si="0">E7-E7*20/120</f>
        <v>33072.5</v>
      </c>
      <c r="E7" s="42">
        <f>F7/C7</f>
        <v>39687</v>
      </c>
      <c r="F7" s="42">
        <f>CEILING(Политэн!F13*1.02,6)</f>
        <v>79374</v>
      </c>
    </row>
    <row r="8" spans="1:6" ht="30" customHeight="1" x14ac:dyDescent="0.2">
      <c r="A8" s="34">
        <v>2</v>
      </c>
      <c r="B8" s="36" t="e">
        <f>Политэн!#REF!</f>
        <v>#REF!</v>
      </c>
      <c r="C8" s="34" t="e">
        <f>Политэн!#REF!</f>
        <v>#REF!</v>
      </c>
      <c r="D8" s="42" t="e">
        <f t="shared" si="0"/>
        <v>#REF!</v>
      </c>
      <c r="E8" s="42" t="e">
        <f t="shared" ref="E8:E23" si="1">F8/C8</f>
        <v>#REF!</v>
      </c>
      <c r="F8" s="42" t="e">
        <f>CEILING(Политэн!#REF!*1.02,6)</f>
        <v>#REF!</v>
      </c>
    </row>
    <row r="9" spans="1:6" ht="30" customHeight="1" x14ac:dyDescent="0.2">
      <c r="A9" s="34">
        <v>3</v>
      </c>
      <c r="B9" s="36" t="e">
        <f>Политэн!#REF!</f>
        <v>#REF!</v>
      </c>
      <c r="C9" s="34" t="e">
        <f>Политэн!#REF!</f>
        <v>#REF!</v>
      </c>
      <c r="D9" s="42" t="e">
        <f t="shared" si="0"/>
        <v>#REF!</v>
      </c>
      <c r="E9" s="42" t="e">
        <f t="shared" si="1"/>
        <v>#REF!</v>
      </c>
      <c r="F9" s="42" t="e">
        <f>CEILING(Политэн!#REF!*1.02,6)</f>
        <v>#REF!</v>
      </c>
    </row>
    <row r="10" spans="1:6" ht="30" customHeight="1" x14ac:dyDescent="0.2">
      <c r="A10" s="34">
        <v>4</v>
      </c>
      <c r="B10" s="36" t="e">
        <f>Политэн!#REF!</f>
        <v>#REF!</v>
      </c>
      <c r="C10" s="34" t="e">
        <f>Политэн!#REF!</f>
        <v>#REF!</v>
      </c>
      <c r="D10" s="42" t="e">
        <f t="shared" si="0"/>
        <v>#REF!</v>
      </c>
      <c r="E10" s="42" t="e">
        <f t="shared" si="1"/>
        <v>#REF!</v>
      </c>
      <c r="F10" s="42" t="e">
        <f>CEILING(Политэн!#REF!*1.02,6)</f>
        <v>#REF!</v>
      </c>
    </row>
    <row r="11" spans="1:6" ht="30" customHeight="1" x14ac:dyDescent="0.2">
      <c r="A11" s="34">
        <v>5</v>
      </c>
      <c r="B11" s="36" t="e">
        <f>Политэн!#REF!</f>
        <v>#REF!</v>
      </c>
      <c r="C11" s="34" t="e">
        <f>Политэн!#REF!</f>
        <v>#REF!</v>
      </c>
      <c r="D11" s="42" t="e">
        <f t="shared" si="0"/>
        <v>#REF!</v>
      </c>
      <c r="E11" s="42" t="e">
        <f t="shared" si="1"/>
        <v>#REF!</v>
      </c>
      <c r="F11" s="42" t="e">
        <f>CEILING(Политэн!#REF!*1.02,6)</f>
        <v>#REF!</v>
      </c>
    </row>
    <row r="12" spans="1:6" ht="30" customHeight="1" x14ac:dyDescent="0.2">
      <c r="A12" s="34">
        <v>6</v>
      </c>
      <c r="B12" s="36" t="e">
        <f>Политэн!#REF!</f>
        <v>#REF!</v>
      </c>
      <c r="C12" s="34" t="e">
        <f>Политэн!#REF!</f>
        <v>#REF!</v>
      </c>
      <c r="D12" s="42" t="e">
        <f t="shared" si="0"/>
        <v>#REF!</v>
      </c>
      <c r="E12" s="42" t="e">
        <f t="shared" si="1"/>
        <v>#REF!</v>
      </c>
      <c r="F12" s="42" t="e">
        <f>CEILING(Политэн!#REF!*1.02,6)</f>
        <v>#REF!</v>
      </c>
    </row>
    <row r="13" spans="1:6" ht="30" customHeight="1" x14ac:dyDescent="0.2">
      <c r="A13" s="49">
        <v>7</v>
      </c>
      <c r="B13" s="36" t="e">
        <f>Политэн!#REF!</f>
        <v>#REF!</v>
      </c>
      <c r="C13" s="49" t="e">
        <f>Политэн!#REF!</f>
        <v>#REF!</v>
      </c>
      <c r="D13" s="48" t="e">
        <f>E13-E13*20/120</f>
        <v>#REF!</v>
      </c>
      <c r="E13" s="48" t="e">
        <f>F13/C13</f>
        <v>#REF!</v>
      </c>
      <c r="F13" s="48" t="e">
        <f>CEILING(Политэн!#REF!*1.02,6)</f>
        <v>#REF!</v>
      </c>
    </row>
    <row r="14" spans="1:6" ht="30" customHeight="1" x14ac:dyDescent="0.2">
      <c r="A14" s="49">
        <v>8</v>
      </c>
      <c r="B14" s="36" t="e">
        <f>Политэн!#REF!</f>
        <v>#REF!</v>
      </c>
      <c r="C14" s="49" t="e">
        <f>Политэн!#REF!</f>
        <v>#REF!</v>
      </c>
      <c r="D14" s="48" t="e">
        <f>E14-E14*20/120</f>
        <v>#REF!</v>
      </c>
      <c r="E14" s="48" t="e">
        <f>F14/C14</f>
        <v>#REF!</v>
      </c>
      <c r="F14" s="48" t="e">
        <f>CEILING(Политэн!#REF!*1.02,6)</f>
        <v>#REF!</v>
      </c>
    </row>
    <row r="15" spans="1:6" ht="30" customHeight="1" x14ac:dyDescent="0.2">
      <c r="A15" s="34">
        <v>9</v>
      </c>
      <c r="B15" s="36" t="e">
        <f>Политэн!#REF!</f>
        <v>#REF!</v>
      </c>
      <c r="C15" s="34" t="e">
        <f>Политэн!#REF!</f>
        <v>#REF!</v>
      </c>
      <c r="D15" s="42" t="e">
        <f t="shared" si="0"/>
        <v>#REF!</v>
      </c>
      <c r="E15" s="42" t="e">
        <f t="shared" si="1"/>
        <v>#REF!</v>
      </c>
      <c r="F15" s="42" t="e">
        <f>CEILING(Политэн!#REF!*1.02,6)</f>
        <v>#REF!</v>
      </c>
    </row>
    <row r="16" spans="1:6" ht="30" customHeight="1" x14ac:dyDescent="0.2">
      <c r="A16" s="34">
        <v>10</v>
      </c>
      <c r="B16" s="36" t="e">
        <f>Политэн!#REF!</f>
        <v>#REF!</v>
      </c>
      <c r="C16" s="34" t="e">
        <f>Политэн!#REF!</f>
        <v>#REF!</v>
      </c>
      <c r="D16" s="42" t="e">
        <f t="shared" si="0"/>
        <v>#REF!</v>
      </c>
      <c r="E16" s="42" t="e">
        <f t="shared" si="1"/>
        <v>#REF!</v>
      </c>
      <c r="F16" s="42" t="e">
        <f>CEILING(Политэн!#REF!*1.02,6)</f>
        <v>#REF!</v>
      </c>
    </row>
    <row r="17" spans="1:6" ht="30" customHeight="1" x14ac:dyDescent="0.2">
      <c r="A17" s="34">
        <v>11</v>
      </c>
      <c r="B17" s="36" t="e">
        <f>Политэн!#REF!</f>
        <v>#REF!</v>
      </c>
      <c r="C17" s="34" t="e">
        <f>Политэн!#REF!</f>
        <v>#REF!</v>
      </c>
      <c r="D17" s="42" t="e">
        <f t="shared" si="0"/>
        <v>#REF!</v>
      </c>
      <c r="E17" s="42" t="e">
        <f t="shared" si="1"/>
        <v>#REF!</v>
      </c>
      <c r="F17" s="42" t="e">
        <f>CEILING(Политэн!#REF!*1.02,6)</f>
        <v>#REF!</v>
      </c>
    </row>
    <row r="18" spans="1:6" ht="30" customHeight="1" x14ac:dyDescent="0.2">
      <c r="A18" s="34">
        <v>12</v>
      </c>
      <c r="B18" s="36" t="e">
        <f>Политэн!#REF!</f>
        <v>#REF!</v>
      </c>
      <c r="C18" s="34" t="e">
        <f>Политэн!#REF!</f>
        <v>#REF!</v>
      </c>
      <c r="D18" s="42" t="e">
        <f t="shared" si="0"/>
        <v>#REF!</v>
      </c>
      <c r="E18" s="42" t="e">
        <f t="shared" si="1"/>
        <v>#REF!</v>
      </c>
      <c r="F18" s="42" t="e">
        <f>CEILING(Политэн!#REF!*1.02,6)</f>
        <v>#REF!</v>
      </c>
    </row>
    <row r="19" spans="1:6" ht="30" customHeight="1" x14ac:dyDescent="0.2">
      <c r="A19" s="34">
        <v>13</v>
      </c>
      <c r="B19" s="36" t="e">
        <f>Политэн!#REF!</f>
        <v>#REF!</v>
      </c>
      <c r="C19" s="34" t="e">
        <f>Политэн!#REF!</f>
        <v>#REF!</v>
      </c>
      <c r="D19" s="42" t="e">
        <f t="shared" si="0"/>
        <v>#REF!</v>
      </c>
      <c r="E19" s="42" t="e">
        <f t="shared" si="1"/>
        <v>#REF!</v>
      </c>
      <c r="F19" s="42" t="e">
        <f>CEILING(Политэн!#REF!*1.02,6)</f>
        <v>#REF!</v>
      </c>
    </row>
    <row r="20" spans="1:6" ht="30" customHeight="1" x14ac:dyDescent="0.2">
      <c r="A20" s="34">
        <v>14</v>
      </c>
      <c r="B20" s="36" t="e">
        <f>Политэн!#REF!</f>
        <v>#REF!</v>
      </c>
      <c r="C20" s="34" t="e">
        <f>Политэн!#REF!</f>
        <v>#REF!</v>
      </c>
      <c r="D20" s="42" t="e">
        <f t="shared" si="0"/>
        <v>#REF!</v>
      </c>
      <c r="E20" s="42" t="e">
        <f t="shared" si="1"/>
        <v>#REF!</v>
      </c>
      <c r="F20" s="42" t="e">
        <f>CEILING(Политэн!#REF!*1.02,6)</f>
        <v>#REF!</v>
      </c>
    </row>
    <row r="21" spans="1:6" ht="30" customHeight="1" x14ac:dyDescent="0.2">
      <c r="A21" s="34">
        <v>15</v>
      </c>
      <c r="B21" s="36" t="e">
        <f>Политэн!#REF!</f>
        <v>#REF!</v>
      </c>
      <c r="C21" s="34" t="e">
        <f>Политэн!#REF!</f>
        <v>#REF!</v>
      </c>
      <c r="D21" s="42" t="e">
        <f t="shared" si="0"/>
        <v>#REF!</v>
      </c>
      <c r="E21" s="42" t="e">
        <f t="shared" si="1"/>
        <v>#REF!</v>
      </c>
      <c r="F21" s="42" t="e">
        <f>CEILING(Политэн!#REF!*1.02,6)</f>
        <v>#REF!</v>
      </c>
    </row>
    <row r="22" spans="1:6" ht="30" customHeight="1" x14ac:dyDescent="0.2">
      <c r="A22" s="34">
        <v>16</v>
      </c>
      <c r="B22" s="36" t="e">
        <f>Политэн!#REF!</f>
        <v>#REF!</v>
      </c>
      <c r="C22" s="34" t="e">
        <f>Политэн!#REF!</f>
        <v>#REF!</v>
      </c>
      <c r="D22" s="42" t="e">
        <f t="shared" si="0"/>
        <v>#REF!</v>
      </c>
      <c r="E22" s="42" t="e">
        <f t="shared" si="1"/>
        <v>#REF!</v>
      </c>
      <c r="F22" s="42" t="e">
        <f>CEILING(Политэн!#REF!*1.02,6)</f>
        <v>#REF!</v>
      </c>
    </row>
    <row r="23" spans="1:6" ht="30" customHeight="1" x14ac:dyDescent="0.2">
      <c r="A23" s="34">
        <v>17</v>
      </c>
      <c r="B23" s="36" t="e">
        <f>Политэн!#REF!</f>
        <v>#REF!</v>
      </c>
      <c r="C23" s="34" t="e">
        <f>Политэн!#REF!</f>
        <v>#REF!</v>
      </c>
      <c r="D23" s="42" t="e">
        <f t="shared" si="0"/>
        <v>#REF!</v>
      </c>
      <c r="E23" s="42" t="e">
        <f t="shared" si="1"/>
        <v>#REF!</v>
      </c>
      <c r="F23" s="42" t="e">
        <f>CEILING(Политэн!#REF!*1.02,6)</f>
        <v>#REF!</v>
      </c>
    </row>
    <row r="24" spans="1:6" ht="30" customHeight="1" x14ac:dyDescent="0.2">
      <c r="A24" s="49">
        <v>18</v>
      </c>
      <c r="B24" s="36" t="e">
        <f>Политэн!#REF!</f>
        <v>#REF!</v>
      </c>
      <c r="C24" s="49" t="e">
        <f>Политэн!#REF!</f>
        <v>#REF!</v>
      </c>
      <c r="D24" s="48" t="e">
        <f>E24-E24*20/120</f>
        <v>#REF!</v>
      </c>
      <c r="E24" s="48" t="e">
        <f>F24/C24</f>
        <v>#REF!</v>
      </c>
      <c r="F24" s="48" t="e">
        <f>CEILING(Политэн!#REF!*1.02,6)</f>
        <v>#REF!</v>
      </c>
    </row>
    <row r="25" spans="1:6" ht="24.95" customHeight="1" x14ac:dyDescent="0.2">
      <c r="A25" s="104" t="s">
        <v>46</v>
      </c>
      <c r="B25" s="104"/>
      <c r="C25" s="104"/>
      <c r="D25" s="104"/>
      <c r="E25" s="104"/>
      <c r="F25" s="37" t="e">
        <f>F27-F26</f>
        <v>#REF!</v>
      </c>
    </row>
    <row r="26" spans="1:6" ht="24.95" customHeight="1" x14ac:dyDescent="0.2">
      <c r="A26" s="104" t="s">
        <v>47</v>
      </c>
      <c r="B26" s="104"/>
      <c r="C26" s="104"/>
      <c r="D26" s="104"/>
      <c r="E26" s="104"/>
      <c r="F26" s="37" t="e">
        <f>F27*20/120</f>
        <v>#REF!</v>
      </c>
    </row>
    <row r="27" spans="1:6" ht="24.95" customHeight="1" x14ac:dyDescent="0.2">
      <c r="A27" s="104" t="s">
        <v>48</v>
      </c>
      <c r="B27" s="104"/>
      <c r="C27" s="104"/>
      <c r="D27" s="104"/>
      <c r="E27" s="104"/>
      <c r="F27" s="37" t="e">
        <f>SUM(F7:F24)</f>
        <v>#REF!</v>
      </c>
    </row>
    <row r="28" spans="1:6" ht="24.95" customHeight="1" x14ac:dyDescent="0.2">
      <c r="A28" s="58"/>
      <c r="B28" s="58"/>
      <c r="C28" s="58"/>
      <c r="D28" s="58"/>
      <c r="E28" s="58"/>
      <c r="F28" s="59"/>
    </row>
    <row r="29" spans="1:6" ht="19.5" customHeight="1" x14ac:dyDescent="0.2">
      <c r="A29" s="102" t="s">
        <v>58</v>
      </c>
      <c r="B29" s="102"/>
      <c r="C29" s="102"/>
      <c r="D29" s="102"/>
      <c r="E29" s="102"/>
      <c r="F29" s="102"/>
    </row>
    <row r="30" spans="1:6" ht="20.100000000000001" customHeight="1" x14ac:dyDescent="0.2">
      <c r="A30" s="102" t="s">
        <v>57</v>
      </c>
      <c r="B30" s="102"/>
      <c r="C30" s="102"/>
      <c r="D30" s="102"/>
      <c r="E30" s="102"/>
      <c r="F30" s="102"/>
    </row>
    <row r="31" spans="1:6" ht="20.100000000000001" customHeight="1" x14ac:dyDescent="0.2">
      <c r="A31" s="102" t="s">
        <v>72</v>
      </c>
      <c r="B31" s="102"/>
      <c r="C31" s="102"/>
      <c r="D31" s="102"/>
      <c r="E31" s="102"/>
      <c r="F31" s="102"/>
    </row>
    <row r="32" spans="1:6" ht="20.100000000000001" customHeight="1" x14ac:dyDescent="0.2">
      <c r="A32" s="102" t="s">
        <v>73</v>
      </c>
      <c r="B32" s="102"/>
      <c r="C32" s="102"/>
      <c r="D32" s="102"/>
      <c r="E32" s="102"/>
      <c r="F32" s="102"/>
    </row>
    <row r="43" ht="70.5" customHeight="1" x14ac:dyDescent="0.2"/>
    <row r="44" ht="69" customHeight="1" x14ac:dyDescent="0.2"/>
  </sheetData>
  <mergeCells count="11">
    <mergeCell ref="A2:F2"/>
    <mergeCell ref="A31:F31"/>
    <mergeCell ref="A32:F32"/>
    <mergeCell ref="A5:F5"/>
    <mergeCell ref="A4:F4"/>
    <mergeCell ref="A25:E25"/>
    <mergeCell ref="A26:E26"/>
    <mergeCell ref="A27:E27"/>
    <mergeCell ref="A29:F29"/>
    <mergeCell ref="A30:F30"/>
    <mergeCell ref="A3:F3"/>
  </mergeCells>
  <pageMargins left="0.23622047244094488" right="0.23622047244094488" top="0.23622047244094488" bottom="0.23622047244094488" header="0.31496062992125984" footer="0.31496062992125984"/>
  <pageSetup paperSize="9" scale="5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Политэн</vt:lpstr>
      <vt:lpstr>Альфа</vt:lpstr>
      <vt:lpstr>Промтех</vt:lpstr>
      <vt:lpstr>Терра</vt:lpstr>
      <vt:lpstr>Пустой</vt:lpstr>
      <vt:lpstr>Альфа!Область_печати</vt:lpstr>
      <vt:lpstr>Политэн!Область_печати</vt:lpstr>
      <vt:lpstr>Промтех!Область_печати</vt:lpstr>
      <vt:lpstr>Пустой!Область_печати</vt:lpstr>
      <vt:lpstr>Терра!Область_печати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Андрей В. Швейн</cp:lastModifiedBy>
  <cp:lastPrinted>2026-06-09T09:51:11Z</cp:lastPrinted>
  <dcterms:created xsi:type="dcterms:W3CDTF">2021-06-03T06:44:28Z</dcterms:created>
  <dcterms:modified xsi:type="dcterms:W3CDTF">2026-06-24T07:09:23Z</dcterms:modified>
</cp:coreProperties>
</file>