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8800" windowHeight="11685" tabRatio="304"/>
  </bookViews>
  <sheets>
    <sheet name="Исправленный" sheetId="5" r:id="rId1"/>
    <sheet name="Лист2" sheetId="4" state="hidden" r:id="rId2"/>
  </sheets>
  <definedNames>
    <definedName name="_xlnm.Print_Area" localSheetId="0">Исправленный!$A$1:$R$19</definedName>
  </definedNames>
  <calcPr calcId="145621"/>
</workbook>
</file>

<file path=xl/calcChain.xml><?xml version="1.0" encoding="utf-8"?>
<calcChain xmlns="http://schemas.openxmlformats.org/spreadsheetml/2006/main">
  <c r="R18" i="5" l="1"/>
  <c r="R15" i="5"/>
  <c r="R16" i="5" l="1"/>
  <c r="R17" i="5"/>
  <c r="D12" i="5" l="1"/>
  <c r="P18" i="5"/>
  <c r="P17" i="5"/>
  <c r="M17" i="5" l="1"/>
  <c r="L17" i="5"/>
  <c r="K17" i="5"/>
  <c r="N17" i="5" l="1"/>
  <c r="O17" i="5" s="1"/>
  <c r="P16" i="5"/>
  <c r="P15" i="5"/>
  <c r="M16" i="5"/>
  <c r="L16" i="5"/>
  <c r="K16" i="5"/>
  <c r="N16" i="5" l="1"/>
  <c r="O16" i="5" s="1"/>
  <c r="M15" i="5"/>
  <c r="L15" i="5"/>
  <c r="K15" i="5"/>
  <c r="N15" i="5" l="1"/>
  <c r="O15" i="5" s="1"/>
</calcChain>
</file>

<file path=xl/sharedStrings.xml><?xml version="1.0" encoding="utf-8"?>
<sst xmlns="http://schemas.openxmlformats.org/spreadsheetml/2006/main" count="53" uniqueCount="41">
  <si>
    <t>№ п/п</t>
  </si>
  <si>
    <t>Объем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</si>
  <si>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</si>
  <si>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</si>
  <si>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</si>
  <si>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</si>
  <si>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</si>
  <si>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</si>
  <si>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Ед.изм.</t>
  </si>
  <si>
    <t>Кол-во</t>
  </si>
  <si>
    <t xml:space="preserve">Источник №4                        </t>
  </si>
  <si>
    <r>
      <t xml:space="preserve">Источник №1                </t>
    </r>
    <r>
      <rPr>
        <b/>
        <sz val="8"/>
        <color theme="1"/>
        <rFont val="Times New Roman"/>
        <family val="1"/>
        <charset val="204"/>
      </rPr>
      <t/>
    </r>
  </si>
  <si>
    <t xml:space="preserve">Источник №3                      </t>
  </si>
  <si>
    <t xml:space="preserve">Источник №2               </t>
  </si>
  <si>
    <t>Рыночная стоимость (с НДС), руб.</t>
  </si>
  <si>
    <t xml:space="preserve"> </t>
  </si>
  <si>
    <t xml:space="preserve">3.3. Коэффициент вариации цены рассчитывается по формуле:                                      
</t>
  </si>
  <si>
    <r>
      <t xml:space="preserve">6. Результаты расчетов представлены в </t>
    </r>
    <r>
      <rPr>
        <b/>
        <sz val="11"/>
        <rFont val="Times New Roman"/>
        <family val="1"/>
        <charset val="204"/>
      </rPr>
      <t>Таблице № 1</t>
    </r>
    <r>
      <rPr>
        <sz val="11"/>
        <rFont val="Times New Roman"/>
        <family val="1"/>
        <charset val="204"/>
      </rPr>
      <t>:</t>
    </r>
  </si>
  <si>
    <t>ИТОГО</t>
  </si>
  <si>
    <t>3. Порядок определения начальной (максимальной) цены контракта определен в соответствии с п.3.20 и п.3.21 части 3 приказа Минэкономразвития  России от 2.10.2013 №567:</t>
  </si>
  <si>
    <t xml:space="preserve">3.2. Среднее квадратичное отклонение определяется по формуле:                                                                                  , где
     - цена, услуги, указанная в источнике с номером I;
 &lt;ц&gt;  - средняя арифметическая величина цены товара (работы,услуги);
     - количество значений, используемых в расчете.
</t>
  </si>
  <si>
    <t>1. В соответствии с ч.2-6  статьи 22 Федерального закона от 05.04.2013 № 44-ФЗ "О контрактной системе в сфере закупок товаров,  для обеспечения государственных и муниципальных нужд" и в соответствии с п.3.2 части 3 приказа Минэкономразвития  России от 2.10.2013 №567 "Об утверждении методических рекомендаций по применению методов определения начальной (максимальной) цены, цены контракта, заключаемого с единственным поставщиком (подрядчиком, исполнителем)" метод сопоставимых рыночных цен (анализа рынка) выбран как приоритетный для определения и обоснования начальной (максимальной) цены контракта.</t>
  </si>
  <si>
    <r>
      <t xml:space="preserve">3.1.Средняя  цена контракта методом сопоставимых рыночных цен (анализа рынка) определяется по формуле:                                                                        , где 
v - количество (объем) закупаемого товара (работы, услуги);
n - количество значений, используемых в расчете;
i - номер источника ценовой информации;
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  - цена единицы товара, работы, услуги, представленная в источнике с номером i</t>
    </r>
  </si>
  <si>
    <t>Цена за ед.изм. (с НДС), руб.</t>
  </si>
  <si>
    <t>-</t>
  </si>
  <si>
    <t>Начальная (максимальная) цена контракта</t>
  </si>
  <si>
    <t>по месту нахождения  Исполнителя в городе Москва</t>
  </si>
  <si>
    <t>Предварительный (периодический) медицинский осмотр по приказу 29н</t>
  </si>
  <si>
    <t>Обязательное психиатрическое освидетельствование</t>
  </si>
  <si>
    <t>чел</t>
  </si>
  <si>
    <t>Предмет закупки: Оказание услуг по медицинскому освидетельствованию водителей</t>
  </si>
  <si>
    <t>Наименование Услуг</t>
  </si>
  <si>
    <t>Адрес поставки Услуг</t>
  </si>
  <si>
    <t>Справка-обоснование с расчетом начальной (максимальной) цены контракта на оказание услуг по медицинскому освидетельствованию водителей</t>
  </si>
  <si>
    <r>
      <rPr>
        <sz val="11"/>
        <color theme="1"/>
        <rFont val="Times New Roman"/>
        <family val="1"/>
        <charset val="204"/>
      </rPr>
      <t xml:space="preserve">2.Начальная (максимальная) цена контракта на оказание услуг по медицинскому освидетельствованию водителей,  </t>
    </r>
    <r>
      <rPr>
        <sz val="11"/>
        <rFont val="Times New Roman"/>
        <family val="1"/>
        <charset val="204"/>
      </rPr>
      <t>включает в себя стоимость оказываемых услуг, расходов на перевозку, перегрузку, выгрузку, страхование, налоги, прочие сборы и другие обязательные платежи, уплачиваемые на территории Российской Федерации, а так же все расходы, связанные с оказанием услуг, в том числе все затраты, издержки и иные расходы, связанные с исполнением Контракта.</t>
    </r>
  </si>
  <si>
    <r>
      <t>4</t>
    </r>
    <r>
      <rPr>
        <sz val="11"/>
        <color theme="1"/>
        <rFont val="Times New Roman"/>
        <family val="1"/>
        <charset val="204"/>
      </rPr>
      <t>. Основные (функциональные, технические, качественные, а также эксплуатационные) характеристики объекта закупки, финансовые и коммерческие условия закупки на оказание услуг по медицинскому освидетельствованию водителей,</t>
    </r>
    <r>
      <rPr>
        <sz val="11"/>
        <rFont val="Times New Roman"/>
        <family val="1"/>
        <charset val="204"/>
      </rPr>
      <t xml:space="preserve"> приведены в Техническом задании. 
</t>
    </r>
  </si>
  <si>
    <t xml:space="preserve">Химико-токсикологические исследования наличия (отсутствия) в организме человека наркотических средств, психотропных веществ и их метаболитов </t>
  </si>
  <si>
    <t>Цена за единицу на основании доведенных ЛБО</t>
  </si>
  <si>
    <t>НМЦК на основании доведенных ЛБО</t>
  </si>
  <si>
    <t>Принимая во внимание доведенные лимиты бюджетных обязательств Государственному заказчику на оказание услуг по медицинскому освидетельствованию водителей начальная (максимальная) цена контракта устанавливается в размере 45 999 (Сорок пять тысяч девятьсот девяносто девять) рублей 96 копеек.</t>
  </si>
  <si>
    <r>
      <rPr>
        <sz val="11"/>
        <rFont val="Times New Roman"/>
        <family val="1"/>
        <charset val="204"/>
      </rPr>
      <t xml:space="preserve">5. Источники ценовой информации 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Источник № 1: Коммерческое предложение исх. № 1/1305 от 13.05.2026, вх. № Т52/5164-ДР от 13.05.2026;                                                                                                                                                                                                                                                                                                                                                                                                                                                              Источник № 2: Коммерческое предложение исх. № б/н от 13.05.2026, вх. № Т52/5163-ДР от 13.05.2026;                                                                                                                                                                                                                                                                                                                                                                                                                                                                                                        Источник № 3: Коммерческое предложение исх. № 296/26 от 13.05.2026, вх. № Т52/5162-ДР от 13.05.2026.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</si>
</sst>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#,##0.00_р_."/>
    <numFmt numFmtId="166" formatCode="_-* #,##0.00_р_._-;\-* #,##0.00_р_._-;_-* \-??_р_._-;_-@_-"/>
    <numFmt numFmtId="167" formatCode="0.00_ "/>
    <numFmt numFmtId="168" formatCode="#,##0.00\ _₽"/>
  </numFmts>
  <fonts count="25" x14ac:knownFonts="1">
    <font>
      <sz val="11"/>
      <color theme="1"/>
      <name val="Calibri"/>
      <charset val="204"/>
      <scheme val="minor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SimSun"/>
    </font>
    <font>
      <sz val="10"/>
      <name val="Arial Cyr"/>
      <charset val="204"/>
    </font>
    <font>
      <b/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0">
    <xf numFmtId="0" fontId="0" fillId="0" borderId="0"/>
    <xf numFmtId="164" fontId="6" fillId="0" borderId="0" applyFill="0" applyBorder="0" applyAlignment="0" applyProtection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166" fontId="6" fillId="0" borderId="0" applyBorder="0" applyAlignment="0" applyProtection="0"/>
    <xf numFmtId="0" fontId="5" fillId="0" borderId="0"/>
    <xf numFmtId="0" fontId="5" fillId="0" borderId="0"/>
    <xf numFmtId="0" fontId="11" fillId="0" borderId="0">
      <alignment vertical="center"/>
    </xf>
    <xf numFmtId="0" fontId="6" fillId="0" borderId="0" applyNumberFormat="0" applyFont="0" applyFill="0" applyBorder="0" applyAlignment="0" applyProtection="0">
      <alignment vertical="top"/>
    </xf>
    <xf numFmtId="0" fontId="5" fillId="0" borderId="0"/>
  </cellStyleXfs>
  <cellXfs count="75">
    <xf numFmtId="0" fontId="0" fillId="0" borderId="0" xfId="0"/>
    <xf numFmtId="0" fontId="2" fillId="0" borderId="0" xfId="0" applyFont="1" applyFill="1" applyAlignment="1" applyProtection="1">
      <alignment horizontal="center" vertical="center" wrapText="1"/>
      <protection locked="0"/>
    </xf>
    <xf numFmtId="0" fontId="10" fillId="0" borderId="0" xfId="17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16" fillId="0" borderId="0" xfId="17" applyFont="1" applyFill="1" applyBorder="1" applyAlignment="1">
      <alignment horizontal="left" vertical="top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17" applyFont="1" applyFill="1" applyBorder="1" applyAlignment="1">
      <alignment horizontal="center" vertical="top"/>
    </xf>
    <xf numFmtId="0" fontId="2" fillId="0" borderId="0" xfId="0" applyFont="1" applyFill="1" applyAlignment="1" applyProtection="1">
      <alignment horizontal="center" vertical="top" wrapText="1"/>
      <protection locked="0"/>
    </xf>
    <xf numFmtId="165" fontId="2" fillId="0" borderId="0" xfId="0" applyNumberFormat="1" applyFont="1" applyFill="1" applyAlignment="1" applyProtection="1">
      <alignment horizontal="center" vertical="top" wrapText="1"/>
      <protection locked="0"/>
    </xf>
    <xf numFmtId="168" fontId="2" fillId="0" borderId="0" xfId="0" applyNumberFormat="1" applyFont="1" applyFill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165" fontId="2" fillId="0" borderId="0" xfId="0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Font="1" applyFill="1" applyBorder="1" applyAlignment="1">
      <alignment vertical="top"/>
    </xf>
    <xf numFmtId="0" fontId="17" fillId="0" borderId="0" xfId="17" applyFont="1" applyFill="1" applyBorder="1" applyAlignment="1">
      <alignment horizontal="center" vertical="top"/>
    </xf>
    <xf numFmtId="168" fontId="4" fillId="0" borderId="0" xfId="17" applyNumberFormat="1" applyFont="1" applyFill="1" applyBorder="1" applyAlignment="1">
      <alignment horizontal="center" vertical="top" wrapText="1"/>
    </xf>
    <xf numFmtId="165" fontId="17" fillId="0" borderId="0" xfId="17" applyNumberFormat="1" applyFont="1" applyFill="1" applyBorder="1" applyAlignment="1">
      <alignment horizontal="center" vertical="top" wrapText="1"/>
    </xf>
    <xf numFmtId="167" fontId="15" fillId="0" borderId="0" xfId="0" applyNumberFormat="1" applyFont="1" applyFill="1" applyBorder="1" applyAlignment="1">
      <alignment vertical="top"/>
    </xf>
    <xf numFmtId="2" fontId="2" fillId="0" borderId="0" xfId="0" applyNumberFormat="1" applyFont="1" applyFill="1" applyBorder="1" applyAlignment="1">
      <alignment horizontal="center" vertical="top"/>
    </xf>
    <xf numFmtId="168" fontId="2" fillId="0" borderId="0" xfId="0" applyNumberFormat="1" applyFont="1" applyFill="1" applyBorder="1" applyAlignment="1" applyProtection="1">
      <alignment horizontal="center" vertical="top" wrapText="1"/>
      <protection locked="0"/>
    </xf>
    <xf numFmtId="0" fontId="14" fillId="0" borderId="0" xfId="0" applyFont="1" applyBorder="1" applyAlignment="1" applyProtection="1">
      <alignment vertical="top"/>
      <protection locked="0"/>
    </xf>
    <xf numFmtId="4" fontId="18" fillId="5" borderId="1" xfId="0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165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65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Fill="1" applyBorder="1" applyAlignment="1">
      <alignment horizontal="center" vertical="center" wrapText="1"/>
    </xf>
    <xf numFmtId="1" fontId="18" fillId="0" borderId="9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4" fontId="18" fillId="0" borderId="9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1" xfId="0" applyNumberFormat="1" applyFont="1" applyFill="1" applyBorder="1" applyAlignment="1" applyProtection="1">
      <alignment horizontal="center" vertical="top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24" fillId="6" borderId="13" xfId="0" applyFont="1" applyFill="1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165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18" fillId="5" borderId="9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8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3" xfId="0" applyFont="1" applyFill="1" applyBorder="1" applyAlignment="1" applyProtection="1">
      <alignment horizontal="center" vertical="center" wrapText="1"/>
      <protection locked="0"/>
    </xf>
    <xf numFmtId="0" fontId="18" fillId="8" borderId="20" xfId="0" applyFont="1" applyFill="1" applyBorder="1" applyAlignment="1" applyProtection="1">
      <alignment horizontal="center" vertical="center" wrapText="1"/>
      <protection locked="0"/>
    </xf>
    <xf numFmtId="0" fontId="18" fillId="0" borderId="1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top" wrapText="1"/>
    </xf>
    <xf numFmtId="165" fontId="3" fillId="0" borderId="0" xfId="0" applyNumberFormat="1" applyFont="1" applyFill="1" applyAlignment="1" applyProtection="1">
      <alignment horizontal="center" vertical="top" wrapText="1"/>
      <protection locked="0"/>
    </xf>
    <xf numFmtId="0" fontId="12" fillId="7" borderId="0" xfId="0" applyFont="1" applyFill="1" applyAlignment="1" applyProtection="1">
      <alignment horizontal="left" vertical="top" wrapText="1"/>
      <protection locked="0"/>
    </xf>
    <xf numFmtId="2" fontId="21" fillId="0" borderId="0" xfId="0" applyNumberFormat="1" applyFont="1" applyFill="1" applyBorder="1" applyAlignment="1" applyProtection="1">
      <alignment horizontal="left" vertical="top" wrapText="1"/>
      <protection locked="0"/>
    </xf>
    <xf numFmtId="0" fontId="14" fillId="0" borderId="0" xfId="0" applyFont="1" applyBorder="1" applyAlignment="1" applyProtection="1">
      <alignment horizontal="left" vertical="top"/>
      <protection locked="0"/>
    </xf>
    <xf numFmtId="165" fontId="3" fillId="4" borderId="11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>
      <alignment horizontal="left" vertical="top" wrapText="1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165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7" borderId="0" xfId="0" applyFont="1" applyFill="1" applyBorder="1" applyAlignment="1" applyProtection="1">
      <alignment horizontal="left" vertical="top" wrapText="1"/>
      <protection locked="0"/>
    </xf>
    <xf numFmtId="0" fontId="20" fillId="0" borderId="0" xfId="0" applyFont="1" applyFill="1" applyBorder="1" applyAlignment="1" applyProtection="1">
      <alignment horizontal="left" vertical="top" wrapText="1"/>
      <protection locked="0"/>
    </xf>
  </cellXfs>
  <cellStyles count="20">
    <cellStyle name="Excel Built-in Explanatory Text" xfId="19"/>
    <cellStyle name="Excel Built-in Normal" xfId="11"/>
    <cellStyle name="Excel Built-in Normal 1" xfId="12"/>
    <cellStyle name="Excel Built-in Normal_ЗФО" xfId="10"/>
    <cellStyle name="Normal" xfId="17"/>
    <cellStyle name="TableStyleLight1" xfId="14"/>
    <cellStyle name="Обычный" xfId="0" builtinId="0"/>
    <cellStyle name="Обычный 2" xfId="16"/>
    <cellStyle name="Обычный 2 103" xfId="18"/>
    <cellStyle name="Обычный 2 2" xfId="9"/>
    <cellStyle name="Обычный 2 3" xfId="15"/>
    <cellStyle name="Обычный 2_ЗФО" xfId="8"/>
    <cellStyle name="Обычный 3" xfId="7"/>
    <cellStyle name="Обычный 4" xfId="6"/>
    <cellStyle name="Обычный 5" xfId="5"/>
    <cellStyle name="Обычный 6" xfId="13"/>
    <cellStyle name="Обычный 7" xfId="4"/>
    <cellStyle name="Обычный 8" xfId="3"/>
    <cellStyle name="Обычный 9" xfId="2"/>
    <cellStyle name="Финансовый 2" xfId="1"/>
  </cellStyles>
  <dxfs count="9">
    <dxf>
      <font>
        <b val="0"/>
        <i val="0"/>
        <color rgb="FF9C0006"/>
      </font>
      <fill>
        <patternFill patternType="solid">
          <bgColor rgb="FFFFC7CE"/>
        </patternFill>
      </fill>
    </dxf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191403</xdr:colOff>
      <xdr:row>5</xdr:row>
      <xdr:rowOff>162980</xdr:rowOff>
    </xdr:from>
    <xdr:to>
      <xdr:col>9</xdr:col>
      <xdr:colOff>88771</xdr:colOff>
      <xdr:row>5</xdr:row>
      <xdr:rowOff>601130</xdr:rowOff>
    </xdr:to>
    <xdr:pic>
      <xdr:nvPicPr>
        <xdr:cNvPr id="2" name="Рисунок 1" descr="base_1_153376_32776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4028" y="3226855"/>
          <a:ext cx="1786493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</xdr:row>
      <xdr:rowOff>715538</xdr:rowOff>
    </xdr:from>
    <xdr:to>
      <xdr:col>0</xdr:col>
      <xdr:colOff>180975</xdr:colOff>
      <xdr:row>5</xdr:row>
      <xdr:rowOff>965388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5538"/>
          <a:ext cx="180975" cy="24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206375</xdr:colOff>
      <xdr:row>6</xdr:row>
      <xdr:rowOff>8405</xdr:rowOff>
    </xdr:from>
    <xdr:to>
      <xdr:col>6</xdr:col>
      <xdr:colOff>523875</xdr:colOff>
      <xdr:row>6</xdr:row>
      <xdr:rowOff>503705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6625" y="4024780"/>
          <a:ext cx="18573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56030</xdr:colOff>
      <xdr:row>6</xdr:row>
      <xdr:rowOff>190500</xdr:rowOff>
    </xdr:from>
    <xdr:to>
      <xdr:col>0</xdr:col>
      <xdr:colOff>208430</xdr:colOff>
      <xdr:row>6</xdr:row>
      <xdr:rowOff>419100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0" y="495300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67236</xdr:colOff>
      <xdr:row>6</xdr:row>
      <xdr:rowOff>593912</xdr:rowOff>
    </xdr:from>
    <xdr:to>
      <xdr:col>0</xdr:col>
      <xdr:colOff>162486</xdr:colOff>
      <xdr:row>6</xdr:row>
      <xdr:rowOff>774887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6" y="5356412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565898</xdr:colOff>
      <xdr:row>7</xdr:row>
      <xdr:rowOff>63499</xdr:rowOff>
    </xdr:from>
    <xdr:to>
      <xdr:col>5</xdr:col>
      <xdr:colOff>756718</xdr:colOff>
      <xdr:row>7</xdr:row>
      <xdr:rowOff>381000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2898" y="4857749"/>
          <a:ext cx="1397320" cy="317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A71"/>
  <sheetViews>
    <sheetView tabSelected="1" view="pageBreakPreview" zoomScale="90" zoomScaleNormal="80" zoomScaleSheetLayoutView="90" workbookViewId="0">
      <selection activeCell="J15" sqref="J15"/>
    </sheetView>
  </sheetViews>
  <sheetFormatPr defaultColWidth="9.140625" defaultRowHeight="15" x14ac:dyDescent="0.25"/>
  <cols>
    <col min="1" max="1" width="6.42578125" style="9" customWidth="1"/>
    <col min="2" max="2" width="26.28515625" style="9" customWidth="1"/>
    <col min="3" max="3" width="33.28515625" style="9" customWidth="1"/>
    <col min="4" max="5" width="9.140625" style="9"/>
    <col min="6" max="6" width="14" style="10" customWidth="1"/>
    <col min="7" max="7" width="14.140625" style="10" customWidth="1"/>
    <col min="8" max="8" width="14.140625" style="11" customWidth="1"/>
    <col min="9" max="10" width="14.28515625" style="10" customWidth="1"/>
    <col min="11" max="11" width="14" style="10" customWidth="1"/>
    <col min="12" max="12" width="9.42578125" style="9" customWidth="1"/>
    <col min="13" max="13" width="13.140625" style="9" customWidth="1"/>
    <col min="14" max="14" width="12.85546875" style="9" customWidth="1"/>
    <col min="15" max="15" width="21.140625" style="9" customWidth="1"/>
    <col min="16" max="16" width="20.7109375" style="10" customWidth="1"/>
    <col min="17" max="18" width="17.7109375" style="1" customWidth="1"/>
    <col min="19" max="19" width="9.140625" style="1"/>
    <col min="20" max="20" width="12.42578125" style="1" bestFit="1" customWidth="1"/>
    <col min="21" max="16384" width="9.140625" style="1"/>
  </cols>
  <sheetData>
    <row r="1" spans="1:1015" s="6" customFormat="1" x14ac:dyDescent="0.25">
      <c r="A1" s="9"/>
      <c r="B1" s="9"/>
      <c r="C1" s="9"/>
      <c r="D1" s="9"/>
      <c r="E1" s="9"/>
      <c r="F1" s="10"/>
      <c r="G1" s="10"/>
      <c r="H1" s="11"/>
      <c r="I1" s="10"/>
      <c r="J1" s="10"/>
      <c r="K1" s="10"/>
      <c r="L1" s="9"/>
      <c r="M1" s="9"/>
    </row>
    <row r="2" spans="1:1015" ht="24" customHeight="1" x14ac:dyDescent="0.25">
      <c r="A2" s="59" t="s">
        <v>33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015" s="3" customFormat="1" ht="54" customHeight="1" x14ac:dyDescent="0.25">
      <c r="A3" s="38" t="s">
        <v>21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AMA3" s="2"/>
    </row>
    <row r="4" spans="1:1015" s="3" customFormat="1" ht="36.75" customHeight="1" x14ac:dyDescent="0.25">
      <c r="A4" s="38" t="s">
        <v>34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AMA4" s="2"/>
    </row>
    <row r="5" spans="1:1015" s="3" customFormat="1" x14ac:dyDescent="0.25">
      <c r="A5" s="38" t="s">
        <v>19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AMA5" s="2"/>
    </row>
    <row r="6" spans="1:1015" s="3" customFormat="1" ht="83.25" customHeight="1" x14ac:dyDescent="0.25">
      <c r="A6" s="58" t="s">
        <v>22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AMA6" s="2"/>
    </row>
    <row r="7" spans="1:1015" s="3" customFormat="1" ht="60.75" customHeight="1" x14ac:dyDescent="0.25">
      <c r="A7" s="58" t="s">
        <v>20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AMA7" s="2"/>
    </row>
    <row r="8" spans="1:1015" s="3" customFormat="1" ht="34.5" customHeight="1" x14ac:dyDescent="0.25">
      <c r="A8" s="58" t="s">
        <v>16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AMA8" s="2"/>
    </row>
    <row r="9" spans="1:1015" s="3" customFormat="1" ht="24.75" customHeight="1" x14ac:dyDescent="0.25">
      <c r="A9" s="38" t="s">
        <v>35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AMA9" s="2"/>
    </row>
    <row r="10" spans="1:1015" s="3" customFormat="1" ht="66.75" customHeight="1" x14ac:dyDescent="0.25">
      <c r="A10" s="60" t="s">
        <v>40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AMA10" s="2"/>
    </row>
    <row r="11" spans="1:1015" s="3" customFormat="1" ht="18.75" customHeight="1" thickBot="1" x14ac:dyDescent="0.3">
      <c r="A11" s="38" t="s">
        <v>17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AMA11" s="2"/>
    </row>
    <row r="12" spans="1:1015" ht="36.6" customHeight="1" thickBot="1" x14ac:dyDescent="0.3">
      <c r="A12" s="43" t="s">
        <v>25</v>
      </c>
      <c r="B12" s="44"/>
      <c r="C12" s="43"/>
      <c r="D12" s="45">
        <f>R18</f>
        <v>45999.96</v>
      </c>
      <c r="E12" s="46"/>
      <c r="F12" s="52" t="s">
        <v>30</v>
      </c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4"/>
    </row>
    <row r="13" spans="1:1015" ht="32.25" customHeight="1" thickBot="1" x14ac:dyDescent="0.3">
      <c r="A13" s="66" t="s">
        <v>0</v>
      </c>
      <c r="B13" s="68" t="s">
        <v>32</v>
      </c>
      <c r="C13" s="70" t="s">
        <v>31</v>
      </c>
      <c r="D13" s="70" t="s">
        <v>1</v>
      </c>
      <c r="E13" s="70"/>
      <c r="F13" s="24" t="s">
        <v>11</v>
      </c>
      <c r="G13" s="24" t="s">
        <v>13</v>
      </c>
      <c r="H13" s="25" t="s">
        <v>12</v>
      </c>
      <c r="I13" s="24" t="s">
        <v>10</v>
      </c>
      <c r="J13" s="24" t="s">
        <v>2</v>
      </c>
      <c r="K13" s="71" t="s">
        <v>3</v>
      </c>
      <c r="L13" s="47" t="s">
        <v>4</v>
      </c>
      <c r="M13" s="47" t="s">
        <v>5</v>
      </c>
      <c r="N13" s="47" t="s">
        <v>6</v>
      </c>
      <c r="O13" s="47" t="s">
        <v>7</v>
      </c>
      <c r="P13" s="63" t="s">
        <v>14</v>
      </c>
      <c r="Q13" s="55" t="s">
        <v>37</v>
      </c>
      <c r="R13" s="55" t="s">
        <v>38</v>
      </c>
    </row>
    <row r="14" spans="1:1015" ht="54.75" customHeight="1" x14ac:dyDescent="0.25">
      <c r="A14" s="67"/>
      <c r="B14" s="69"/>
      <c r="C14" s="48"/>
      <c r="D14" s="26" t="s">
        <v>8</v>
      </c>
      <c r="E14" s="26" t="s">
        <v>9</v>
      </c>
      <c r="F14" s="27" t="s">
        <v>23</v>
      </c>
      <c r="G14" s="27" t="s">
        <v>23</v>
      </c>
      <c r="H14" s="27" t="s">
        <v>23</v>
      </c>
      <c r="I14" s="27" t="s">
        <v>23</v>
      </c>
      <c r="J14" s="27" t="s">
        <v>23</v>
      </c>
      <c r="K14" s="72"/>
      <c r="L14" s="48"/>
      <c r="M14" s="48"/>
      <c r="N14" s="48"/>
      <c r="O14" s="48"/>
      <c r="P14" s="64"/>
      <c r="Q14" s="56"/>
      <c r="R14" s="56"/>
    </row>
    <row r="15" spans="1:1015" s="6" customFormat="1" ht="49.5" customHeight="1" x14ac:dyDescent="0.25">
      <c r="A15" s="28">
        <v>1</v>
      </c>
      <c r="B15" s="49" t="s">
        <v>26</v>
      </c>
      <c r="C15" s="29" t="s">
        <v>27</v>
      </c>
      <c r="D15" s="23" t="s">
        <v>29</v>
      </c>
      <c r="E15" s="30">
        <v>6</v>
      </c>
      <c r="F15" s="31">
        <v>2900</v>
      </c>
      <c r="G15" s="32">
        <v>4200</v>
      </c>
      <c r="H15" s="22">
        <v>3000</v>
      </c>
      <c r="I15" s="33" t="s">
        <v>24</v>
      </c>
      <c r="J15" s="33" t="s">
        <v>24</v>
      </c>
      <c r="K15" s="33">
        <f t="shared" ref="K15" si="0">AVERAGE(F15:J15)</f>
        <v>3366.6666666666665</v>
      </c>
      <c r="L15" s="34">
        <f t="shared" ref="L15" si="1">COUNT(F15:J15)</f>
        <v>3</v>
      </c>
      <c r="M15" s="34">
        <f t="shared" ref="M15" si="2">STDEV(F15,G15,H15,I15,J15)</f>
        <v>723.41781380702264</v>
      </c>
      <c r="N15" s="34">
        <f t="shared" ref="N15" si="3">M15/K15*100</f>
        <v>21.487657835852158</v>
      </c>
      <c r="O15" s="34" t="str">
        <f t="shared" ref="O15" si="4">IF(N15&lt;33,"ОДНОРОДНЫЕ","НЕОДНОРОДНЫЕ")</f>
        <v>ОДНОРОДНЫЕ</v>
      </c>
      <c r="P15" s="35">
        <f>6*3366.67</f>
        <v>20200.02</v>
      </c>
      <c r="Q15" s="32">
        <v>3006.5</v>
      </c>
      <c r="R15" s="32">
        <f>Q15*6</f>
        <v>18039</v>
      </c>
    </row>
    <row r="16" spans="1:1015" s="6" customFormat="1" ht="49.5" customHeight="1" x14ac:dyDescent="0.25">
      <c r="A16" s="28">
        <v>2</v>
      </c>
      <c r="B16" s="50"/>
      <c r="C16" s="29" t="s">
        <v>28</v>
      </c>
      <c r="D16" s="23" t="s">
        <v>29</v>
      </c>
      <c r="E16" s="30">
        <v>6</v>
      </c>
      <c r="F16" s="31">
        <v>1900</v>
      </c>
      <c r="G16" s="32">
        <v>2000</v>
      </c>
      <c r="H16" s="22">
        <v>3000</v>
      </c>
      <c r="I16" s="33" t="s">
        <v>24</v>
      </c>
      <c r="J16" s="33" t="s">
        <v>24</v>
      </c>
      <c r="K16" s="33">
        <f t="shared" ref="K16" si="5">AVERAGE(F16:J16)</f>
        <v>2300</v>
      </c>
      <c r="L16" s="34">
        <f t="shared" ref="L16" si="6">COUNT(F16:J16)</f>
        <v>3</v>
      </c>
      <c r="M16" s="34">
        <f t="shared" ref="M16" si="7">STDEV(F16,G16,H16,I16,J16)</f>
        <v>608.27625302982199</v>
      </c>
      <c r="N16" s="34">
        <f t="shared" ref="N16" si="8">M16/K16*100</f>
        <v>26.446793609992259</v>
      </c>
      <c r="O16" s="34" t="str">
        <f t="shared" ref="O16" si="9">IF(N16&lt;33,"ОДНОРОДНЫЕ","НЕОДНОРОДНЫЕ")</f>
        <v>ОДНОРОДНЫЕ</v>
      </c>
      <c r="P16" s="35">
        <f>6*2300</f>
        <v>13800</v>
      </c>
      <c r="Q16" s="32">
        <v>2050.87</v>
      </c>
      <c r="R16" s="32">
        <f t="shared" ref="R16:R17" si="10">Q16*6</f>
        <v>12305.22</v>
      </c>
    </row>
    <row r="17" spans="1:18" s="6" customFormat="1" ht="98.25" customHeight="1" x14ac:dyDescent="0.25">
      <c r="A17" s="28">
        <v>3</v>
      </c>
      <c r="B17" s="51"/>
      <c r="C17" s="29" t="s">
        <v>36</v>
      </c>
      <c r="D17" s="23" t="s">
        <v>29</v>
      </c>
      <c r="E17" s="30">
        <v>6</v>
      </c>
      <c r="F17" s="31">
        <v>2900</v>
      </c>
      <c r="G17" s="32">
        <v>2870</v>
      </c>
      <c r="H17" s="22">
        <v>3000</v>
      </c>
      <c r="I17" s="33" t="s">
        <v>24</v>
      </c>
      <c r="J17" s="33" t="s">
        <v>24</v>
      </c>
      <c r="K17" s="33">
        <f t="shared" ref="K17" si="11">AVERAGE(F17:J17)</f>
        <v>2923.3333333333335</v>
      </c>
      <c r="L17" s="34">
        <f t="shared" ref="L17" si="12">COUNT(F17:J17)</f>
        <v>3</v>
      </c>
      <c r="M17" s="34">
        <f t="shared" ref="M17" si="13">STDEV(F17,G17,H17,I17,J17)</f>
        <v>68.068592855540459</v>
      </c>
      <c r="N17" s="34">
        <f t="shared" ref="N17" si="14">M17/K17*100</f>
        <v>2.3284581364495023</v>
      </c>
      <c r="O17" s="34" t="str">
        <f t="shared" ref="O17" si="15">IF(N17&lt;33,"ОДНОРОДНЫЕ","НЕОДНОРОДНЫЕ")</f>
        <v>ОДНОРОДНЫЕ</v>
      </c>
      <c r="P17" s="35">
        <f>6*2890</f>
        <v>17340</v>
      </c>
      <c r="Q17" s="32">
        <v>2609.29</v>
      </c>
      <c r="R17" s="32">
        <f t="shared" si="10"/>
        <v>15655.74</v>
      </c>
    </row>
    <row r="18" spans="1:18" ht="15.75" customHeight="1" x14ac:dyDescent="0.25">
      <c r="A18" s="39" t="s">
        <v>18</v>
      </c>
      <c r="B18" s="40"/>
      <c r="C18" s="40"/>
      <c r="D18" s="40"/>
      <c r="E18" s="40"/>
      <c r="F18" s="41"/>
      <c r="G18" s="41"/>
      <c r="H18" s="41"/>
      <c r="I18" s="41"/>
      <c r="J18" s="41"/>
      <c r="K18" s="41"/>
      <c r="L18" s="41"/>
      <c r="M18" s="41"/>
      <c r="N18" s="41"/>
      <c r="O18" s="42"/>
      <c r="P18" s="36">
        <f>SUM(P15:P17)</f>
        <v>51340.020000000004</v>
      </c>
      <c r="Q18" s="34"/>
      <c r="R18" s="37">
        <f>SUM(R15:R17)</f>
        <v>45999.96</v>
      </c>
    </row>
    <row r="19" spans="1:18" s="6" customFormat="1" ht="38.25" customHeight="1" x14ac:dyDescent="0.25">
      <c r="A19" s="57" t="s">
        <v>39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</row>
    <row r="20" spans="1:18" s="5" customFormat="1" ht="42" customHeight="1" x14ac:dyDescent="0.2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"/>
      <c r="R20" s="7"/>
    </row>
    <row r="21" spans="1:18" s="5" customFormat="1" ht="48.75" customHeight="1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7"/>
      <c r="R21" s="7"/>
    </row>
    <row r="22" spans="1:18" s="5" customFormat="1" ht="39" customHeight="1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</row>
    <row r="23" spans="1:18" s="5" customFormat="1" ht="18.75" hidden="1" customHeight="1" x14ac:dyDescent="0.25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</row>
    <row r="24" spans="1:18" s="5" customFormat="1" ht="23.25" hidden="1" customHeight="1" x14ac:dyDescent="0.25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</row>
    <row r="25" spans="1:18" s="5" customFormat="1" ht="19.5" x14ac:dyDescent="0.25">
      <c r="A25" s="14"/>
      <c r="B25" s="4"/>
      <c r="C25" s="4"/>
      <c r="D25" s="8"/>
      <c r="E25" s="8"/>
      <c r="F25" s="8" t="s">
        <v>15</v>
      </c>
      <c r="G25" s="15"/>
      <c r="H25" s="16"/>
      <c r="I25" s="17"/>
      <c r="J25" s="14"/>
      <c r="K25" s="18"/>
      <c r="L25" s="14"/>
      <c r="M25" s="12"/>
      <c r="N25" s="12"/>
      <c r="O25" s="12"/>
      <c r="P25" s="13"/>
    </row>
    <row r="26" spans="1:18" x14ac:dyDescent="0.25">
      <c r="E26" s="12"/>
      <c r="F26" s="19"/>
      <c r="G26" s="19"/>
      <c r="H26" s="19"/>
      <c r="I26" s="13"/>
      <c r="J26" s="13"/>
      <c r="K26" s="13"/>
      <c r="L26" s="12"/>
    </row>
    <row r="27" spans="1:18" x14ac:dyDescent="0.25">
      <c r="E27" s="12"/>
      <c r="F27" s="13"/>
      <c r="G27" s="13"/>
      <c r="H27" s="20"/>
      <c r="I27" s="13"/>
      <c r="J27" s="13"/>
      <c r="K27" s="13"/>
      <c r="L27" s="12"/>
    </row>
    <row r="28" spans="1:18" x14ac:dyDescent="0.25">
      <c r="E28" s="12"/>
      <c r="F28" s="13"/>
      <c r="G28" s="13"/>
      <c r="H28" s="20"/>
      <c r="I28" s="13"/>
      <c r="J28" s="13"/>
      <c r="K28" s="13"/>
      <c r="L28" s="12"/>
    </row>
    <row r="35" spans="8:8" x14ac:dyDescent="0.25">
      <c r="H35" s="11" t="s">
        <v>15</v>
      </c>
    </row>
    <row r="70" spans="2:5" ht="15.75" x14ac:dyDescent="0.25">
      <c r="B70" s="21"/>
      <c r="C70" s="21"/>
      <c r="D70" s="21"/>
      <c r="E70" s="21"/>
    </row>
    <row r="71" spans="2:5" ht="15.75" x14ac:dyDescent="0.25">
      <c r="B71" s="62"/>
      <c r="C71" s="62"/>
      <c r="D71" s="62"/>
      <c r="E71" s="62"/>
    </row>
  </sheetData>
  <sheetProtection formatCells="0" formatColumns="0" formatRows="0" insertRows="0" deleteRows="0"/>
  <mergeCells count="33">
    <mergeCell ref="B71:E71"/>
    <mergeCell ref="L13:L14"/>
    <mergeCell ref="M13:M14"/>
    <mergeCell ref="N13:N14"/>
    <mergeCell ref="P13:P14"/>
    <mergeCell ref="A23:P24"/>
    <mergeCell ref="A13:A14"/>
    <mergeCell ref="B13:B14"/>
    <mergeCell ref="C13:C14"/>
    <mergeCell ref="D13:E13"/>
    <mergeCell ref="K13:K14"/>
    <mergeCell ref="A22:P22"/>
    <mergeCell ref="A20:P20"/>
    <mergeCell ref="A2:R2"/>
    <mergeCell ref="A3:R3"/>
    <mergeCell ref="A4:R4"/>
    <mergeCell ref="A10:P10"/>
    <mergeCell ref="A21:P21"/>
    <mergeCell ref="A19:R19"/>
    <mergeCell ref="A5:P5"/>
    <mergeCell ref="A6:P6"/>
    <mergeCell ref="A7:P7"/>
    <mergeCell ref="A8:P8"/>
    <mergeCell ref="A9:R9"/>
    <mergeCell ref="A18:O18"/>
    <mergeCell ref="A11:P11"/>
    <mergeCell ref="A12:C12"/>
    <mergeCell ref="D12:E12"/>
    <mergeCell ref="O13:O14"/>
    <mergeCell ref="B15:B17"/>
    <mergeCell ref="F12:R12"/>
    <mergeCell ref="Q13:Q14"/>
    <mergeCell ref="R13:R14"/>
  </mergeCells>
  <conditionalFormatting sqref="O15">
    <cfRule type="expression" dxfId="8" priority="25" stopIfTrue="1">
      <formula>NOT(ISERROR(SEARCH("НЕОДНОРОДНЫЕ",O15)))</formula>
    </cfRule>
    <cfRule type="expression" dxfId="7" priority="26" stopIfTrue="1">
      <formula>NOT(ISERROR(SEARCH("ОДНОРОДНЫЕ",O15)))</formula>
    </cfRule>
    <cfRule type="expression" dxfId="6" priority="27" stopIfTrue="1">
      <formula>NOT(ISERROR(SEARCH("НЕОДНОРОДНЫЕ",O15)))</formula>
    </cfRule>
  </conditionalFormatting>
  <conditionalFormatting sqref="O16">
    <cfRule type="expression" dxfId="5" priority="4" stopIfTrue="1">
      <formula>NOT(ISERROR(SEARCH("НЕОДНОРОДНЫЕ",O16)))</formula>
    </cfRule>
    <cfRule type="expression" dxfId="4" priority="5" stopIfTrue="1">
      <formula>NOT(ISERROR(SEARCH("ОДНОРОДНЫЕ",O16)))</formula>
    </cfRule>
    <cfRule type="expression" dxfId="3" priority="6" stopIfTrue="1">
      <formula>NOT(ISERROR(SEARCH("НЕОДНОРОДНЫЕ",O16)))</formula>
    </cfRule>
  </conditionalFormatting>
  <conditionalFormatting sqref="O17">
    <cfRule type="expression" dxfId="2" priority="1" stopIfTrue="1">
      <formula>NOT(ISERROR(SEARCH("НЕОДНОРОДНЫЕ",O17)))</formula>
    </cfRule>
    <cfRule type="expression" dxfId="1" priority="2" stopIfTrue="1">
      <formula>NOT(ISERROR(SEARCH("ОДНОРОДНЫЕ",O17)))</formula>
    </cfRule>
    <cfRule type="expression" dxfId="0" priority="3" stopIfTrue="1">
      <formula>NOT(ISERROR(SEARCH("НЕОДНОРОДНЫЕ",O17)))</formula>
    </cfRule>
  </conditionalFormatting>
  <pageMargins left="0.62992125984251968" right="0.23622047244094491" top="0.19685039370078741" bottom="0.15748031496062992" header="0.31496062992125984" footer="0.31496062992125984"/>
  <pageSetup paperSize="9"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Исправленный</vt:lpstr>
      <vt:lpstr>Лист2</vt:lpstr>
      <vt:lpstr>Исправленный!Область_печати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Мороженко Анна Геннадьевна</cp:lastModifiedBy>
  <cp:lastPrinted>2026-04-16T07:32:05Z</cp:lastPrinted>
  <dcterms:created xsi:type="dcterms:W3CDTF">2006-09-28T08:33:00Z</dcterms:created>
  <dcterms:modified xsi:type="dcterms:W3CDTF">2026-07-01T12:28:38Z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1049-10.1.0.5672</vt:lpwstr>
  </property>
</Properties>
</file>