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Галина\Desktop\контрактная служба\Березка\Березка 2026\325-26 Мелика строительные\"/>
    </mc:Choice>
  </mc:AlternateContent>
  <bookViews>
    <workbookView xWindow="0" yWindow="0" windowWidth="24000" windowHeight="9630"/>
  </bookViews>
  <sheets>
    <sheet name="Расчет цены" sheetId="1" r:id="rId1"/>
  </sheets>
  <definedNames>
    <definedName name="_xlnm._FilterDatabase" localSheetId="0" hidden="1">'Расчет цены'!$A$5:$W$13</definedName>
  </definedNames>
  <calcPr calcId="162913"/>
</workbook>
</file>

<file path=xl/calcChain.xml><?xml version="1.0" encoding="utf-8"?>
<calcChain xmlns="http://schemas.openxmlformats.org/spreadsheetml/2006/main">
  <c r="R9" i="1" l="1"/>
  <c r="G8" i="1"/>
  <c r="I8" i="1"/>
  <c r="N8" i="1" s="1"/>
  <c r="J8" i="1"/>
  <c r="R8" i="1" s="1"/>
  <c r="J7" i="1"/>
  <c r="R7" i="1" s="1"/>
  <c r="H7" i="1"/>
  <c r="H6" i="1"/>
  <c r="J6" i="1"/>
  <c r="R6" i="1" s="1"/>
  <c r="N6" i="1" l="1"/>
  <c r="O6" i="1"/>
  <c r="N7" i="1"/>
  <c r="S7" i="1" l="1"/>
  <c r="T7" i="1" s="1"/>
  <c r="U7" i="1" s="1"/>
  <c r="S8" i="1"/>
  <c r="T8" i="1" s="1"/>
  <c r="U8" i="1" s="1"/>
  <c r="O7" i="1"/>
  <c r="O8" i="1"/>
  <c r="S6" i="1"/>
  <c r="T6" i="1" s="1"/>
  <c r="U6" i="1" s="1"/>
  <c r="O10" i="1" l="1"/>
  <c r="P7" i="1"/>
  <c r="P8" i="1"/>
  <c r="P6" i="1"/>
</calcChain>
</file>

<file path=xl/sharedStrings.xml><?xml version="1.0" encoding="utf-8"?>
<sst xmlns="http://schemas.openxmlformats.org/spreadsheetml/2006/main" count="49" uniqueCount="43">
  <si>
    <t xml:space="preserve">
</t>
  </si>
  <si>
    <t>Обоснование начальной (максимальной) цены договора
Методом сопостовимых рыночных цен
(анализ рынка)</t>
  </si>
  <si>
    <t>№</t>
  </si>
  <si>
    <t>Наименование предмета Договора</t>
  </si>
  <si>
    <t>ОКПД2</t>
  </si>
  <si>
    <t>Существенные условия исполнения Договора</t>
  </si>
  <si>
    <t>Ед. изм</t>
  </si>
  <si>
    <t>Кол-во</t>
  </si>
  <si>
    <t>Коммерческие предложения  (руб./ед.изм.)</t>
  </si>
  <si>
    <t>Однородность совокупности значений выявленных цен, используемых в расчете НМЦ</t>
  </si>
  <si>
    <t>НМЦ определяемая методом сопоставимых рыночных цен (анализа рынка)*</t>
  </si>
  <si>
    <t>Применяемый коэффициент</t>
  </si>
  <si>
    <t xml:space="preserve">Средняя арифметическая цена за единицу     &lt;ц&gt; </t>
  </si>
  <si>
    <t>Среднее квадратичное отклонение</t>
  </si>
  <si>
    <r>
      <t xml:space="preserve">коэффициент вариации цен V (%)           </t>
    </r>
    <r>
      <rPr>
        <i/>
        <sz val="10"/>
        <color rgb="FF000000"/>
        <rFont val="Times New Roman"/>
      </rPr>
      <t xml:space="preserve">         (не должен превышать 33%)</t>
    </r>
  </si>
  <si>
    <r>
      <t>Расчет НМЦ по формуле</t>
    </r>
    <r>
      <rPr>
        <sz val="10"/>
        <color rgb="FF000000"/>
        <rFont val="Times New Roman"/>
      </rPr>
      <t xml:space="preserve">                             v - количество (объем) закупаемого товара (работы, услуги);</t>
    </r>
    <r>
      <rPr>
        <sz val="11"/>
        <color rgb="FF000000"/>
        <rFont val="Calibri"/>
      </rPr>
      <t xml:space="preserve">
</t>
    </r>
    <r>
      <rPr>
        <sz val="10"/>
        <color rgb="FF000000"/>
        <rFont val="Times New Roman"/>
      </rPr>
      <t>n - количество значений, используемых в расчете;</t>
    </r>
    <r>
      <rPr>
        <sz val="11"/>
        <color rgb="FF000000"/>
        <rFont val="Calibri"/>
      </rPr>
      <t xml:space="preserve">
</t>
    </r>
    <r>
      <rPr>
        <sz val="10"/>
        <color rgb="FF000000"/>
        <rFont val="Times New Roman"/>
      </rPr>
      <t>i - номер источника ценовой информации;</t>
    </r>
    <r>
      <rPr>
        <sz val="11"/>
        <color rgb="FF000000"/>
        <rFont val="Calibri"/>
      </rPr>
      <t xml:space="preserve">
</t>
    </r>
    <r>
      <rPr>
        <sz val="10"/>
        <color rgb="FF000000"/>
        <rFont val="Times New Roman"/>
      </rPr>
      <t xml:space="preserve">     - цена единицы</t>
    </r>
  </si>
  <si>
    <t xml:space="preserve">Цена за единицу изм. (руб.). с округлением </t>
  </si>
  <si>
    <t>Цена за единицу изм. с округлением (вниз) до сотых долей после запятой (руб.)</t>
  </si>
  <si>
    <t>НМЦ с учетом округления цены за единицу (руб.)</t>
  </si>
  <si>
    <t>с НДС</t>
  </si>
  <si>
    <t>шт.</t>
  </si>
  <si>
    <t>-</t>
  </si>
  <si>
    <t>ИТОГО</t>
  </si>
  <si>
    <t>В результате проведенного расчета НМЦ счета составила:</t>
  </si>
  <si>
    <t>рублей</t>
  </si>
  <si>
    <t xml:space="preserve">Расчет НМЦ произведен по формуле: </t>
  </si>
  <si>
    <t xml:space="preserve">"где: НМЦрын  - начальная (максимальная) цена контракта, определяемая методом сопоставимых рыночных цен (анализ рынка);
v - количество (объем) закупаемого товара (работы, услуги);
n - количество значений, используемых в расчете;
i - номер источника ценовой информации;
 - цена единицы товара, работы, услуги, представленная в источнике с номером i."				</t>
  </si>
  <si>
    <t>Подготовил сотрудник ИФТТ РАН</t>
  </si>
  <si>
    <t>Приложение к _____________________________________________________________ от ________________.2026г.</t>
  </si>
  <si>
    <t>_________________     (Мелика Г.А.)</t>
  </si>
  <si>
    <t>Круг лепестковый торцевой 125x22,2GigantGRF-40-A</t>
  </si>
  <si>
    <t>Грунт ТРИОЛЬ ГФ-021 красно-коричневый 00017508 4,5л.</t>
  </si>
  <si>
    <t>Пусковая кнопка выключатель DKLD DZ-6 для бетономешалки 16(15)А</t>
  </si>
  <si>
    <t>23.91.11.140</t>
  </si>
  <si>
    <t>20.30.12 </t>
  </si>
  <si>
    <t>Поставщик № 5, Счет на оплату № 2605-442981-98843 от 22.05.2026г.</t>
  </si>
  <si>
    <t>Поставщик № 1, КП № б/н от 22.05.2026г.</t>
  </si>
  <si>
    <t>Поставщик № 2, КП № б/н от 22.05.2026г.</t>
  </si>
  <si>
    <t>Поставщик № 3, КП № б/н от 22.05.2026г.</t>
  </si>
  <si>
    <t>Поставщик № 4, КП № б/н от 22.05.2026г.</t>
  </si>
  <si>
    <t>"Утверждаю"                                                          ВРИО директора ИФТТ РАН
                                                                                                                                                                                                                                                                                                         ___________________И.Ю. Ибрагимова</t>
  </si>
  <si>
    <t>Поставщик №6, КП № б/н от 22.05.2026г.</t>
  </si>
  <si>
    <t>27.33.13.162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</si>
</sst>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rgb="FF000000"/>
      <name val="Calibri"/>
    </font>
    <font>
      <sz val="10"/>
      <color rgb="FF000000"/>
      <name val="Times New Roman"/>
    </font>
    <font>
      <sz val="12"/>
      <name val="Times New Roman"/>
    </font>
    <font>
      <b/>
      <sz val="12"/>
      <color rgb="FF000000"/>
      <name val="Times New Roman"/>
    </font>
    <font>
      <sz val="3.5"/>
      <color rgb="FF000000"/>
      <name val="Tahoma"/>
    </font>
    <font>
      <b/>
      <sz val="10"/>
      <color rgb="FF000000"/>
      <name val="Times New Roman"/>
    </font>
    <font>
      <sz val="12"/>
      <color rgb="FF000000"/>
      <name val="Times New Roman"/>
    </font>
    <font>
      <sz val="10"/>
      <name val="Times New Roman"/>
    </font>
    <font>
      <sz val="14"/>
      <color rgb="FF000000"/>
      <name val="Times New Roman"/>
    </font>
    <font>
      <i/>
      <sz val="10"/>
      <color rgb="FF000000"/>
      <name val="Times New Roman"/>
    </font>
    <font>
      <b/>
      <sz val="1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3"/>
      <color rgb="FF000000"/>
      <name val="Times New Roman"/>
      <family val="1"/>
      <charset val="204"/>
    </font>
    <font>
      <sz val="12"/>
      <color rgb="FF333333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 applyNumberFormat="1" applyFont="1"/>
    <xf numFmtId="0" fontId="1" fillId="0" borderId="0" xfId="0" applyNumberFormat="1" applyFont="1"/>
    <xf numFmtId="0" fontId="3" fillId="0" borderId="4" xfId="0" applyNumberFormat="1" applyFont="1" applyBorder="1" applyAlignment="1">
      <alignment vertical="center" wrapText="1"/>
    </xf>
    <xf numFmtId="0" fontId="4" fillId="0" borderId="5" xfId="0" applyNumberFormat="1" applyFont="1" applyBorder="1"/>
    <xf numFmtId="0" fontId="3" fillId="0" borderId="7" xfId="0" applyNumberFormat="1" applyFont="1" applyBorder="1" applyAlignment="1">
      <alignment vertical="center" wrapText="1"/>
    </xf>
    <xf numFmtId="0" fontId="5" fillId="0" borderId="13" xfId="0" applyNumberFormat="1" applyFont="1" applyBorder="1" applyAlignment="1">
      <alignment horizontal="center" vertical="center" wrapText="1"/>
    </xf>
    <xf numFmtId="0" fontId="5" fillId="0" borderId="17" xfId="0" applyNumberFormat="1" applyFont="1" applyBorder="1" applyAlignment="1">
      <alignment horizontal="center" vertical="top" wrapText="1"/>
    </xf>
    <xf numFmtId="0" fontId="5" fillId="0" borderId="14" xfId="0" applyNumberFormat="1" applyFont="1" applyBorder="1" applyAlignment="1">
      <alignment horizontal="center" vertical="top" wrapText="1"/>
    </xf>
    <xf numFmtId="0" fontId="5" fillId="0" borderId="13" xfId="0" applyNumberFormat="1" applyFont="1" applyBorder="1" applyAlignment="1">
      <alignment horizontal="center" vertical="top" wrapText="1"/>
    </xf>
    <xf numFmtId="0" fontId="5" fillId="0" borderId="10" xfId="0" applyNumberFormat="1" applyFont="1" applyBorder="1" applyAlignment="1">
      <alignment horizontal="center" vertical="top" wrapText="1"/>
    </xf>
    <xf numFmtId="4" fontId="6" fillId="0" borderId="13" xfId="0" applyNumberFormat="1" applyFont="1" applyBorder="1" applyAlignment="1">
      <alignment horizontal="center" vertical="center" wrapText="1"/>
    </xf>
    <xf numFmtId="4" fontId="6" fillId="0" borderId="0" xfId="0" applyNumberFormat="1" applyFont="1"/>
    <xf numFmtId="4" fontId="1" fillId="0" borderId="0" xfId="0" applyNumberFormat="1" applyFont="1"/>
    <xf numFmtId="0" fontId="1" fillId="0" borderId="0" xfId="0" applyNumberFormat="1" applyFont="1" applyAlignment="1">
      <alignment vertical="center"/>
    </xf>
    <xf numFmtId="0" fontId="3" fillId="0" borderId="0" xfId="0" applyNumberFormat="1" applyFont="1" applyAlignment="1">
      <alignment horizontal="center" vertical="center"/>
    </xf>
    <xf numFmtId="4" fontId="3" fillId="0" borderId="0" xfId="0" applyNumberFormat="1" applyFont="1" applyAlignment="1">
      <alignment vertical="center"/>
    </xf>
    <xf numFmtId="0" fontId="1" fillId="0" borderId="0" xfId="0" applyNumberFormat="1" applyFont="1" applyAlignment="1">
      <alignment vertical="center" wrapText="1"/>
    </xf>
    <xf numFmtId="0" fontId="3" fillId="0" borderId="0" xfId="0" applyNumberFormat="1" applyFont="1" applyAlignment="1">
      <alignment vertical="center"/>
    </xf>
    <xf numFmtId="4" fontId="3" fillId="0" borderId="0" xfId="0" applyNumberFormat="1" applyFont="1" applyAlignment="1">
      <alignment horizontal="center" vertical="center"/>
    </xf>
    <xf numFmtId="0" fontId="1" fillId="0" borderId="0" xfId="0" applyNumberFormat="1" applyFont="1" applyAlignment="1">
      <alignment horizontal="center" wrapText="1"/>
    </xf>
    <xf numFmtId="0" fontId="8" fillId="0" borderId="0" xfId="0" applyNumberFormat="1" applyFont="1"/>
    <xf numFmtId="0" fontId="5" fillId="0" borderId="19" xfId="0" applyNumberFormat="1" applyFont="1" applyBorder="1" applyAlignment="1">
      <alignment horizontal="center" vertical="center" wrapText="1"/>
    </xf>
    <xf numFmtId="0" fontId="5" fillId="0" borderId="14" xfId="0" applyNumberFormat="1" applyFont="1" applyBorder="1" applyAlignment="1">
      <alignment vertical="center" wrapText="1"/>
    </xf>
    <xf numFmtId="0" fontId="5" fillId="0" borderId="14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/>
    </xf>
    <xf numFmtId="0" fontId="5" fillId="0" borderId="13" xfId="0" applyNumberFormat="1" applyFont="1" applyBorder="1" applyAlignment="1">
      <alignment horizontal="center" vertical="top" wrapText="1"/>
    </xf>
    <xf numFmtId="4" fontId="3" fillId="0" borderId="18" xfId="0" applyNumberFormat="1" applyFont="1" applyBorder="1" applyAlignment="1">
      <alignment horizontal="center" vertical="center" wrapText="1"/>
    </xf>
    <xf numFmtId="0" fontId="3" fillId="0" borderId="0" xfId="0" applyNumberFormat="1" applyFont="1" applyBorder="1" applyAlignment="1">
      <alignment vertical="center"/>
    </xf>
    <xf numFmtId="0" fontId="11" fillId="0" borderId="19" xfId="0" applyNumberFormat="1" applyFont="1" applyBorder="1" applyAlignment="1">
      <alignment horizontal="center" vertical="center" wrapText="1"/>
    </xf>
    <xf numFmtId="4" fontId="11" fillId="2" borderId="21" xfId="0" applyNumberFormat="1" applyFont="1" applyFill="1" applyBorder="1" applyAlignment="1">
      <alignment horizontal="center" vertical="center" wrapText="1"/>
    </xf>
    <xf numFmtId="0" fontId="6" fillId="2" borderId="14" xfId="0" applyNumberFormat="1" applyFont="1" applyFill="1" applyBorder="1" applyAlignment="1">
      <alignment horizontal="center" vertical="center" wrapText="1"/>
    </xf>
    <xf numFmtId="0" fontId="6" fillId="2" borderId="4" xfId="0" applyNumberFormat="1" applyFont="1" applyFill="1" applyBorder="1" applyAlignment="1">
      <alignment horizontal="center" vertical="center" wrapText="1"/>
    </xf>
    <xf numFmtId="0" fontId="15" fillId="0" borderId="20" xfId="0" applyNumberFormat="1" applyFont="1" applyBorder="1" applyAlignment="1">
      <alignment horizontal="left" vertical="center" wrapText="1"/>
    </xf>
    <xf numFmtId="0" fontId="10" fillId="2" borderId="17" xfId="0" applyNumberFormat="1" applyFont="1" applyFill="1" applyBorder="1" applyAlignment="1">
      <alignment horizontal="center" vertical="top" wrapText="1"/>
    </xf>
    <xf numFmtId="0" fontId="5" fillId="2" borderId="14" xfId="0" applyNumberFormat="1" applyFont="1" applyFill="1" applyBorder="1" applyAlignment="1">
      <alignment horizontal="center" vertical="top" wrapText="1"/>
    </xf>
    <xf numFmtId="4" fontId="6" fillId="2" borderId="20" xfId="0" applyNumberFormat="1" applyFont="1" applyFill="1" applyBorder="1" applyAlignment="1">
      <alignment horizontal="center" vertical="center" wrapText="1"/>
    </xf>
    <xf numFmtId="4" fontId="6" fillId="2" borderId="21" xfId="0" applyNumberFormat="1" applyFont="1" applyFill="1" applyBorder="1" applyAlignment="1">
      <alignment horizontal="center" vertical="center" wrapText="1"/>
    </xf>
    <xf numFmtId="4" fontId="6" fillId="2" borderId="14" xfId="0" applyNumberFormat="1" applyFont="1" applyFill="1" applyBorder="1" applyAlignment="1">
      <alignment horizontal="center" vertical="center" wrapText="1"/>
    </xf>
    <xf numFmtId="0" fontId="15" fillId="0" borderId="20" xfId="0" applyNumberFormat="1" applyFont="1" applyBorder="1" applyAlignment="1">
      <alignment vertical="center" wrapText="1"/>
    </xf>
    <xf numFmtId="0" fontId="1" fillId="2" borderId="0" xfId="0" applyNumberFormat="1" applyFont="1" applyFill="1"/>
    <xf numFmtId="0" fontId="5" fillId="2" borderId="13" xfId="0" applyNumberFormat="1" applyFont="1" applyFill="1" applyBorder="1" applyAlignment="1">
      <alignment horizontal="center" vertical="top" wrapText="1"/>
    </xf>
    <xf numFmtId="0" fontId="3" fillId="2" borderId="0" xfId="0" applyNumberFormat="1" applyFont="1" applyFill="1" applyAlignment="1">
      <alignment horizontal="center" vertical="center"/>
    </xf>
    <xf numFmtId="0" fontId="1" fillId="2" borderId="0" xfId="0" applyNumberFormat="1" applyFont="1" applyFill="1" applyAlignment="1">
      <alignment horizontal="center" wrapText="1"/>
    </xf>
    <xf numFmtId="0" fontId="12" fillId="2" borderId="17" xfId="0" applyNumberFormat="1" applyFont="1" applyFill="1" applyBorder="1" applyAlignment="1">
      <alignment horizontal="center" vertical="top" wrapText="1"/>
    </xf>
    <xf numFmtId="4" fontId="6" fillId="0" borderId="21" xfId="0" applyNumberFormat="1" applyFont="1" applyBorder="1" applyAlignment="1">
      <alignment horizontal="center" vertical="center"/>
    </xf>
    <xf numFmtId="0" fontId="3" fillId="0" borderId="14" xfId="0" applyNumberFormat="1" applyFont="1" applyBorder="1" applyAlignment="1">
      <alignment horizontal="center" vertical="center" wrapText="1"/>
    </xf>
    <xf numFmtId="0" fontId="3" fillId="0" borderId="16" xfId="0" applyNumberFormat="1" applyFont="1" applyBorder="1" applyAlignment="1">
      <alignment horizontal="center" vertical="center" wrapText="1"/>
    </xf>
    <xf numFmtId="0" fontId="3" fillId="0" borderId="7" xfId="0" applyNumberFormat="1" applyFont="1" applyBorder="1" applyAlignment="1">
      <alignment horizontal="center" vertical="center" wrapText="1"/>
    </xf>
    <xf numFmtId="0" fontId="3" fillId="0" borderId="8" xfId="0" applyNumberFormat="1" applyFont="1" applyBorder="1" applyAlignment="1">
      <alignment horizontal="center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3" xfId="0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vertical="center" wrapText="1"/>
    </xf>
    <xf numFmtId="0" fontId="3" fillId="0" borderId="12" xfId="0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left" vertical="center" wrapText="1"/>
    </xf>
    <xf numFmtId="0" fontId="3" fillId="0" borderId="12" xfId="0" applyNumberFormat="1" applyFont="1" applyBorder="1" applyAlignment="1">
      <alignment horizontal="left" vertical="center" wrapText="1"/>
    </xf>
    <xf numFmtId="4" fontId="6" fillId="0" borderId="14" xfId="0" applyNumberFormat="1" applyFont="1" applyBorder="1" applyAlignment="1">
      <alignment horizontal="center" vertical="center"/>
    </xf>
    <xf numFmtId="4" fontId="6" fillId="0" borderId="2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left" wrapText="1"/>
    </xf>
    <xf numFmtId="0" fontId="2" fillId="0" borderId="2" xfId="0" applyNumberFormat="1" applyFont="1" applyBorder="1" applyAlignment="1">
      <alignment horizontal="left" wrapText="1"/>
    </xf>
    <xf numFmtId="0" fontId="2" fillId="0" borderId="3" xfId="0" applyNumberFormat="1" applyFont="1" applyBorder="1" applyAlignment="1">
      <alignment horizontal="left" wrapText="1"/>
    </xf>
    <xf numFmtId="2" fontId="3" fillId="0" borderId="10" xfId="0" applyNumberFormat="1" applyFont="1" applyBorder="1" applyAlignment="1">
      <alignment horizontal="center" vertical="center" wrapText="1"/>
    </xf>
    <xf numFmtId="2" fontId="3" fillId="0" borderId="11" xfId="0" applyNumberFormat="1" applyFont="1" applyBorder="1" applyAlignment="1">
      <alignment horizontal="center" vertical="center" wrapText="1"/>
    </xf>
    <xf numFmtId="2" fontId="3" fillId="0" borderId="12" xfId="0" applyNumberFormat="1" applyFont="1" applyBorder="1" applyAlignment="1">
      <alignment horizontal="center" vertical="center" wrapText="1"/>
    </xf>
    <xf numFmtId="0" fontId="5" fillId="0" borderId="13" xfId="0" applyNumberFormat="1" applyFont="1" applyBorder="1" applyAlignment="1">
      <alignment horizontal="center" vertical="top" wrapText="1"/>
    </xf>
    <xf numFmtId="0" fontId="5" fillId="0" borderId="12" xfId="0" applyNumberFormat="1" applyFont="1" applyBorder="1" applyAlignment="1">
      <alignment horizontal="center" vertical="top" wrapText="1"/>
    </xf>
    <xf numFmtId="0" fontId="3" fillId="0" borderId="5" xfId="0" applyNumberFormat="1" applyFont="1" applyBorder="1" applyAlignment="1">
      <alignment vertical="center" wrapText="1"/>
    </xf>
    <xf numFmtId="0" fontId="3" fillId="0" borderId="6" xfId="0" applyNumberFormat="1" applyFont="1" applyBorder="1" applyAlignment="1">
      <alignment vertical="center" wrapText="1"/>
    </xf>
    <xf numFmtId="0" fontId="5" fillId="0" borderId="13" xfId="0" applyNumberFormat="1" applyFont="1" applyBorder="1" applyAlignment="1">
      <alignment horizontal="center" vertical="center" wrapText="1"/>
    </xf>
    <xf numFmtId="0" fontId="5" fillId="0" borderId="15" xfId="0" applyNumberFormat="1" applyFont="1" applyBorder="1" applyAlignment="1">
      <alignment horizontal="center" vertical="center" wrapText="1"/>
    </xf>
    <xf numFmtId="0" fontId="3" fillId="0" borderId="15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/>
    </xf>
    <xf numFmtId="0" fontId="14" fillId="0" borderId="0" xfId="0" applyNumberFormat="1" applyFont="1" applyAlignment="1">
      <alignment horizontal="center" vertical="center"/>
    </xf>
    <xf numFmtId="0" fontId="7" fillId="0" borderId="0" xfId="0" applyNumberFormat="1" applyFont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4" fontId="3" fillId="0" borderId="9" xfId="0" applyNumberFormat="1" applyFont="1" applyBorder="1" applyAlignment="1">
      <alignment horizontal="center" vertical="center"/>
    </xf>
    <xf numFmtId="0" fontId="3" fillId="0" borderId="0" xfId="0" applyNumberFormat="1" applyFont="1" applyBorder="1" applyAlignment="1">
      <alignment horizontal="center" vertical="center"/>
    </xf>
    <xf numFmtId="0" fontId="12" fillId="0" borderId="22" xfId="0" applyNumberFormat="1" applyFont="1" applyBorder="1" applyAlignment="1">
      <alignment horizontal="center" wrapText="1"/>
    </xf>
    <xf numFmtId="0" fontId="12" fillId="0" borderId="23" xfId="0" applyNumberFormat="1" applyFont="1" applyBorder="1" applyAlignment="1">
      <alignment horizontal="center" wrapText="1"/>
    </xf>
    <xf numFmtId="0" fontId="12" fillId="0" borderId="24" xfId="0" applyNumberFormat="1" applyFont="1" applyBorder="1" applyAlignment="1">
      <alignment horizontal="center" wrapText="1"/>
    </xf>
    <xf numFmtId="0" fontId="16" fillId="0" borderId="20" xfId="0" applyNumberFormat="1" applyFont="1" applyBorder="1" applyAlignment="1">
      <alignment horizontal="center" vertical="center"/>
    </xf>
    <xf numFmtId="0" fontId="3" fillId="2" borderId="14" xfId="0" applyNumberFormat="1" applyFont="1" applyFill="1" applyBorder="1" applyAlignment="1">
      <alignment horizontal="center" vertical="center" wrapText="1"/>
    </xf>
    <xf numFmtId="4" fontId="6" fillId="0" borderId="14" xfId="0" applyNumberFormat="1" applyFont="1" applyBorder="1" applyAlignment="1">
      <alignment horizontal="center" vertical="center" wrapText="1"/>
    </xf>
    <xf numFmtId="0" fontId="14" fillId="0" borderId="10" xfId="0" applyNumberFormat="1" applyFont="1" applyBorder="1" applyAlignment="1">
      <alignment horizontal="left" vertical="center" wrapText="1"/>
    </xf>
    <xf numFmtId="4" fontId="3" fillId="0" borderId="0" xfId="0" applyNumberFormat="1" applyFont="1" applyBorder="1" applyAlignment="1">
      <alignment horizontal="center" vertical="center"/>
    </xf>
    <xf numFmtId="4" fontId="3" fillId="0" borderId="20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192741</xdr:colOff>
      <xdr:row>10</xdr:row>
      <xdr:rowOff>340660</xdr:rowOff>
    </xdr:from>
    <xdr:ext cx="1897716" cy="295275"/>
    <xdr:pic>
      <xdr:nvPicPr>
        <xdr:cNvPr id="4" name="Рисунок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71212" y="6761631"/>
          <a:ext cx="1897716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6"/>
  <sheetViews>
    <sheetView tabSelected="1" topLeftCell="A4" zoomScale="85" zoomScaleNormal="85" workbookViewId="0">
      <selection activeCell="R9" sqref="R9:T9"/>
    </sheetView>
  </sheetViews>
  <sheetFormatPr defaultColWidth="9.140625" defaultRowHeight="12.75" x14ac:dyDescent="0.2"/>
  <cols>
    <col min="1" max="1" width="3.140625" style="1" customWidth="1"/>
    <col min="2" max="2" width="28.5703125" style="1" customWidth="1"/>
    <col min="3" max="3" width="14.42578125" style="1" customWidth="1"/>
    <col min="4" max="4" width="17.7109375" style="1" customWidth="1"/>
    <col min="5" max="5" width="10.28515625" style="1" customWidth="1"/>
    <col min="6" max="6" width="6.42578125" style="1" customWidth="1"/>
    <col min="7" max="7" width="13" style="1" customWidth="1"/>
    <col min="8" max="8" width="12.85546875" style="1" customWidth="1"/>
    <col min="9" max="9" width="13" style="1" customWidth="1"/>
    <col min="10" max="10" width="12.5703125" style="39" customWidth="1"/>
    <col min="11" max="11" width="13" style="1" customWidth="1"/>
    <col min="12" max="12" width="12.28515625" style="1" customWidth="1"/>
    <col min="13" max="13" width="9" style="1" customWidth="1"/>
    <col min="14" max="14" width="18.28515625" style="1" customWidth="1"/>
    <col min="15" max="15" width="16.85546875" style="1" bestFit="1" customWidth="1"/>
    <col min="16" max="16" width="14.140625" style="1" customWidth="1"/>
    <col min="17" max="17" width="2.140625" style="1" hidden="1" customWidth="1"/>
    <col min="18" max="18" width="21.28515625" style="1" customWidth="1"/>
    <col min="19" max="19" width="14.7109375" style="1" customWidth="1"/>
    <col min="20" max="20" width="14.5703125" style="1" customWidth="1"/>
    <col min="21" max="21" width="16" style="1" bestFit="1" customWidth="1"/>
    <col min="22" max="22" width="13.28515625" style="1" bestFit="1" customWidth="1"/>
    <col min="23" max="23" width="4.7109375" style="1" bestFit="1" customWidth="1"/>
    <col min="24" max="24" width="9.140625" style="1" bestFit="1" customWidth="1"/>
    <col min="25" max="16384" width="9.140625" style="1"/>
  </cols>
  <sheetData>
    <row r="1" spans="1:23" ht="85.9" customHeight="1" x14ac:dyDescent="0.25">
      <c r="S1" s="57" t="s">
        <v>28</v>
      </c>
      <c r="T1" s="58"/>
      <c r="U1" s="59"/>
    </row>
    <row r="2" spans="1:23" ht="100.5" customHeight="1" x14ac:dyDescent="0.2">
      <c r="A2" s="2" t="s">
        <v>0</v>
      </c>
      <c r="B2" s="65"/>
      <c r="C2" s="66"/>
      <c r="D2" s="3"/>
      <c r="E2" s="47" t="s">
        <v>1</v>
      </c>
      <c r="F2" s="48"/>
      <c r="G2" s="48"/>
      <c r="H2" s="48"/>
      <c r="I2" s="48"/>
      <c r="J2" s="49"/>
      <c r="K2" s="49"/>
      <c r="L2" s="49"/>
      <c r="M2" s="48"/>
      <c r="N2" s="48"/>
      <c r="O2" s="48"/>
      <c r="P2" s="49"/>
      <c r="Q2" s="4"/>
      <c r="R2" s="4"/>
      <c r="S2" s="82" t="s">
        <v>40</v>
      </c>
      <c r="T2" s="53"/>
      <c r="U2" s="54"/>
    </row>
    <row r="3" spans="1:23" ht="56.25" customHeight="1" x14ac:dyDescent="0.2">
      <c r="A3" s="67" t="s">
        <v>2</v>
      </c>
      <c r="B3" s="50" t="s">
        <v>3</v>
      </c>
      <c r="C3" s="45" t="s">
        <v>4</v>
      </c>
      <c r="D3" s="50" t="s">
        <v>5</v>
      </c>
      <c r="E3" s="45" t="s">
        <v>6</v>
      </c>
      <c r="F3" s="45" t="s">
        <v>7</v>
      </c>
      <c r="G3" s="50" t="s">
        <v>8</v>
      </c>
      <c r="H3" s="51"/>
      <c r="I3" s="51"/>
      <c r="J3" s="51"/>
      <c r="K3" s="51"/>
      <c r="L3" s="51"/>
      <c r="M3" s="52"/>
      <c r="N3" s="60" t="s">
        <v>9</v>
      </c>
      <c r="O3" s="61"/>
      <c r="P3" s="61"/>
      <c r="Q3" s="62"/>
      <c r="R3" s="50" t="s">
        <v>10</v>
      </c>
      <c r="S3" s="51"/>
      <c r="T3" s="51"/>
      <c r="U3" s="52"/>
    </row>
    <row r="4" spans="1:23" ht="131.25" customHeight="1" x14ac:dyDescent="0.2">
      <c r="A4" s="68"/>
      <c r="B4" s="69"/>
      <c r="C4" s="46"/>
      <c r="D4" s="69"/>
      <c r="E4" s="46"/>
      <c r="F4" s="46"/>
      <c r="G4" s="33" t="s">
        <v>36</v>
      </c>
      <c r="H4" s="33" t="s">
        <v>37</v>
      </c>
      <c r="I4" s="33" t="s">
        <v>38</v>
      </c>
      <c r="J4" s="33" t="s">
        <v>39</v>
      </c>
      <c r="K4" s="33" t="s">
        <v>35</v>
      </c>
      <c r="L4" s="43" t="s">
        <v>41</v>
      </c>
      <c r="M4" s="6" t="s">
        <v>11</v>
      </c>
      <c r="N4" s="7" t="s">
        <v>12</v>
      </c>
      <c r="O4" s="8" t="s">
        <v>13</v>
      </c>
      <c r="P4" s="63" t="s">
        <v>14</v>
      </c>
      <c r="Q4" s="64"/>
      <c r="R4" s="8" t="s">
        <v>15</v>
      </c>
      <c r="S4" s="8" t="s">
        <v>16</v>
      </c>
      <c r="T4" s="8" t="s">
        <v>17</v>
      </c>
      <c r="U4" s="8" t="s">
        <v>18</v>
      </c>
    </row>
    <row r="5" spans="1:23" ht="12" customHeight="1" x14ac:dyDescent="0.2">
      <c r="A5" s="5"/>
      <c r="B5" s="22"/>
      <c r="C5" s="23"/>
      <c r="D5" s="5"/>
      <c r="E5" s="5"/>
      <c r="F5" s="5"/>
      <c r="G5" s="34"/>
      <c r="H5" s="8"/>
      <c r="I5" s="8"/>
      <c r="J5" s="40"/>
      <c r="K5" s="25"/>
      <c r="L5" s="25"/>
      <c r="M5" s="8"/>
      <c r="N5" s="8"/>
      <c r="O5" s="9"/>
      <c r="P5" s="8"/>
      <c r="Q5" s="8"/>
      <c r="R5" s="8"/>
      <c r="S5" s="8"/>
      <c r="T5" s="8"/>
      <c r="U5" s="8"/>
    </row>
    <row r="6" spans="1:23" ht="65.25" customHeight="1" x14ac:dyDescent="0.25">
      <c r="A6" s="28">
        <v>1</v>
      </c>
      <c r="B6" s="32" t="s">
        <v>30</v>
      </c>
      <c r="C6" s="79" t="s">
        <v>33</v>
      </c>
      <c r="D6" s="29" t="s">
        <v>19</v>
      </c>
      <c r="E6" s="30" t="s">
        <v>20</v>
      </c>
      <c r="F6" s="31">
        <v>10</v>
      </c>
      <c r="G6" s="35"/>
      <c r="H6" s="36">
        <f>2050</f>
        <v>2050</v>
      </c>
      <c r="I6" s="37"/>
      <c r="J6" s="37">
        <f>1390*1.22</f>
        <v>1695.8</v>
      </c>
      <c r="K6" s="37">
        <v>1310</v>
      </c>
      <c r="L6" s="37">
        <v>1100</v>
      </c>
      <c r="M6" s="80" t="s">
        <v>21</v>
      </c>
      <c r="N6" s="81">
        <f>AVERAGE(G6:L6)</f>
        <v>1538.95</v>
      </c>
      <c r="O6" s="44">
        <f>_xlfn.STDEV.S(G6:L6)</f>
        <v>420.66187134086704</v>
      </c>
      <c r="P6" s="55">
        <f t="shared" ref="P6:P8" si="0">O6/N6*100</f>
        <v>27.334342983259173</v>
      </c>
      <c r="Q6" s="56"/>
      <c r="R6" s="10">
        <f>F6/4*SUM(G6:M6)/10</f>
        <v>1538.95</v>
      </c>
      <c r="S6" s="10">
        <f>R6/F6</f>
        <v>153.89500000000001</v>
      </c>
      <c r="T6" s="10">
        <f t="shared" ref="T6:T8" si="1">S6</f>
        <v>153.89500000000001</v>
      </c>
      <c r="U6" s="10">
        <f>T6*F6</f>
        <v>1538.95</v>
      </c>
      <c r="V6" s="11"/>
      <c r="W6" s="12"/>
    </row>
    <row r="7" spans="1:23" ht="61.5" customHeight="1" x14ac:dyDescent="0.25">
      <c r="A7" s="28">
        <v>2</v>
      </c>
      <c r="B7" s="32" t="s">
        <v>31</v>
      </c>
      <c r="C7" s="79" t="s">
        <v>34</v>
      </c>
      <c r="D7" s="29" t="s">
        <v>19</v>
      </c>
      <c r="E7" s="30" t="s">
        <v>20</v>
      </c>
      <c r="F7" s="31">
        <v>1</v>
      </c>
      <c r="G7" s="35"/>
      <c r="H7" s="36">
        <f>2860.99</f>
        <v>2860.99</v>
      </c>
      <c r="I7" s="37"/>
      <c r="J7" s="37">
        <f>2868</f>
        <v>2868</v>
      </c>
      <c r="K7" s="37">
        <v>2129</v>
      </c>
      <c r="L7" s="37">
        <v>2140</v>
      </c>
      <c r="M7" s="80" t="s">
        <v>21</v>
      </c>
      <c r="N7" s="81">
        <f>AVERAGE(G7:L7)</f>
        <v>2499.4974999999999</v>
      </c>
      <c r="O7" s="44">
        <f>_xlfn.STDEV.S(G7:L7)</f>
        <v>421.49644920410293</v>
      </c>
      <c r="P7" s="55">
        <f t="shared" si="0"/>
        <v>16.863247480907781</v>
      </c>
      <c r="Q7" s="56"/>
      <c r="R7" s="10">
        <f>F7/4*SUM(G7:M7)</f>
        <v>2499.4974999999999</v>
      </c>
      <c r="S7" s="10">
        <f>R7/F7</f>
        <v>2499.4974999999999</v>
      </c>
      <c r="T7" s="10">
        <f t="shared" si="1"/>
        <v>2499.4974999999999</v>
      </c>
      <c r="U7" s="10">
        <f>T7*F7</f>
        <v>2499.4974999999999</v>
      </c>
      <c r="V7" s="11"/>
      <c r="W7" s="12"/>
    </row>
    <row r="8" spans="1:23" ht="78" customHeight="1" x14ac:dyDescent="0.25">
      <c r="A8" s="28">
        <v>3</v>
      </c>
      <c r="B8" s="38" t="s">
        <v>32</v>
      </c>
      <c r="C8" s="79" t="s">
        <v>42</v>
      </c>
      <c r="D8" s="29" t="s">
        <v>19</v>
      </c>
      <c r="E8" s="30" t="s">
        <v>20</v>
      </c>
      <c r="F8" s="31">
        <v>4</v>
      </c>
      <c r="G8" s="35">
        <f>3352</f>
        <v>3352</v>
      </c>
      <c r="H8" s="36"/>
      <c r="I8" s="37">
        <f>3444</f>
        <v>3444</v>
      </c>
      <c r="J8" s="37">
        <f>4756</f>
        <v>4756</v>
      </c>
      <c r="K8" s="37"/>
      <c r="L8" s="37"/>
      <c r="M8" s="80" t="s">
        <v>21</v>
      </c>
      <c r="N8" s="81">
        <f>AVERAGE(G8:L8)</f>
        <v>3850.6666666666665</v>
      </c>
      <c r="O8" s="44">
        <f>_xlfn.STDEV.S(G8:L8)</f>
        <v>785.3899243900014</v>
      </c>
      <c r="P8" s="55">
        <f t="shared" si="0"/>
        <v>20.396206485197403</v>
      </c>
      <c r="Q8" s="56"/>
      <c r="R8" s="81">
        <f>F8/4*SUM(G8:M8)/4</f>
        <v>2888</v>
      </c>
      <c r="S8" s="81">
        <f>R8/F8</f>
        <v>722</v>
      </c>
      <c r="T8" s="81">
        <f t="shared" si="1"/>
        <v>722</v>
      </c>
      <c r="U8" s="10">
        <f>T8*F8</f>
        <v>2888</v>
      </c>
      <c r="V8" s="11"/>
      <c r="W8" s="12"/>
    </row>
    <row r="9" spans="1:23" ht="20.25" customHeight="1" x14ac:dyDescent="0.25">
      <c r="A9" s="21"/>
      <c r="B9" s="76" t="s">
        <v>22</v>
      </c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8"/>
      <c r="R9" s="84">
        <f>U9</f>
        <v>6926.5</v>
      </c>
      <c r="S9" s="84"/>
      <c r="T9" s="84"/>
      <c r="U9" s="26">
        <v>6926.5</v>
      </c>
      <c r="V9" s="11"/>
      <c r="W9" s="12"/>
    </row>
    <row r="10" spans="1:23" s="13" customFormat="1" ht="39.75" customHeight="1" x14ac:dyDescent="0.25">
      <c r="A10" s="75" t="s">
        <v>23</v>
      </c>
      <c r="B10" s="75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15">
        <f>SUM(U9)</f>
        <v>6926.5</v>
      </c>
      <c r="P10" s="27" t="s">
        <v>24</v>
      </c>
      <c r="Q10" s="27"/>
      <c r="R10" s="27"/>
      <c r="S10" s="27"/>
      <c r="T10" s="83"/>
      <c r="U10" s="74"/>
    </row>
    <row r="11" spans="1:23" s="13" customFormat="1" ht="81" customHeight="1" x14ac:dyDescent="0.25">
      <c r="A11" s="16"/>
      <c r="B11" s="73" t="s">
        <v>25</v>
      </c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73"/>
      <c r="N11" s="73"/>
      <c r="O11" s="72" t="s">
        <v>26</v>
      </c>
      <c r="P11" s="72"/>
      <c r="Q11" s="72"/>
      <c r="R11" s="72"/>
      <c r="S11" s="72"/>
      <c r="T11" s="72"/>
      <c r="U11" s="72"/>
    </row>
    <row r="12" spans="1:23" s="13" customFormat="1" ht="39.75" customHeight="1" x14ac:dyDescent="0.25">
      <c r="A12" s="14"/>
      <c r="B12" s="70" t="s">
        <v>27</v>
      </c>
      <c r="C12" s="70"/>
      <c r="D12" s="70"/>
      <c r="E12" s="70"/>
      <c r="F12" s="70"/>
      <c r="G12" s="70"/>
      <c r="H12" s="14"/>
      <c r="I12" s="14"/>
      <c r="J12" s="41"/>
      <c r="K12" s="24"/>
      <c r="L12" s="24"/>
      <c r="M12" s="71" t="s">
        <v>29</v>
      </c>
      <c r="N12" s="70"/>
      <c r="O12" s="70"/>
      <c r="P12" s="17"/>
      <c r="Q12" s="17"/>
      <c r="R12" s="17"/>
      <c r="S12" s="17"/>
      <c r="T12" s="18"/>
      <c r="U12" s="18"/>
    </row>
    <row r="13" spans="1:23" s="13" customFormat="1" ht="39.75" customHeight="1" x14ac:dyDescent="0.25">
      <c r="A13" s="14"/>
      <c r="B13" s="14"/>
      <c r="C13" s="14"/>
      <c r="D13" s="14"/>
      <c r="E13" s="14"/>
      <c r="F13" s="14"/>
      <c r="G13" s="14"/>
      <c r="H13" s="14"/>
      <c r="I13" s="14"/>
      <c r="J13" s="41"/>
      <c r="K13" s="24"/>
      <c r="L13" s="24"/>
      <c r="M13" s="14"/>
      <c r="N13" s="14"/>
      <c r="O13" s="14"/>
      <c r="P13" s="17"/>
      <c r="Q13" s="17"/>
      <c r="R13" s="17"/>
      <c r="S13" s="17"/>
      <c r="T13" s="18"/>
      <c r="U13" s="18"/>
    </row>
    <row r="14" spans="1:23" ht="75" customHeight="1" x14ac:dyDescent="0.2">
      <c r="B14" s="19"/>
      <c r="C14" s="19"/>
      <c r="D14" s="19"/>
      <c r="E14" s="19"/>
      <c r="F14" s="19"/>
      <c r="G14" s="19"/>
      <c r="H14" s="19"/>
      <c r="I14" s="19"/>
      <c r="J14" s="42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</row>
    <row r="15" spans="1:23" ht="18.75" x14ac:dyDescent="0.3">
      <c r="G15" s="20"/>
    </row>
    <row r="16" spans="1:23" ht="18.75" x14ac:dyDescent="0.3">
      <c r="G16" s="20"/>
    </row>
  </sheetData>
  <autoFilter ref="A5:W13"/>
  <mergeCells count="24">
    <mergeCell ref="B12:G12"/>
    <mergeCell ref="P8:Q8"/>
    <mergeCell ref="M12:O12"/>
    <mergeCell ref="O11:U11"/>
    <mergeCell ref="B11:N11"/>
    <mergeCell ref="T10:U10"/>
    <mergeCell ref="A10:N10"/>
    <mergeCell ref="B9:Q9"/>
    <mergeCell ref="B2:C2"/>
    <mergeCell ref="A3:A4"/>
    <mergeCell ref="B3:B4"/>
    <mergeCell ref="C3:C4"/>
    <mergeCell ref="D3:D4"/>
    <mergeCell ref="P6:Q6"/>
    <mergeCell ref="P7:Q7"/>
    <mergeCell ref="S1:U1"/>
    <mergeCell ref="N3:Q3"/>
    <mergeCell ref="P4:Q4"/>
    <mergeCell ref="E3:E4"/>
    <mergeCell ref="E2:P2"/>
    <mergeCell ref="F3:F4"/>
    <mergeCell ref="G3:M3"/>
    <mergeCell ref="S2:U2"/>
    <mergeCell ref="R3:U3"/>
  </mergeCells>
  <pageMargins left="0.25" right="0.25" top="0.75" bottom="0.75" header="0.30000001192092901" footer="0.30000001192092901"/>
  <pageSetup scale="56" fitToHeight="0" orientation="landscape" r:id="rId1"/>
  <colBreaks count="1" manualBreakCount="1">
    <brk id="2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Расчет цены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Галина</cp:lastModifiedBy>
  <cp:lastPrinted>2024-12-09T07:44:15Z</cp:lastPrinted>
  <dcterms:created xsi:type="dcterms:W3CDTF">2024-12-09T07:45:29Z</dcterms:created>
  <dcterms:modified xsi:type="dcterms:W3CDTF">2026-05-25T08:56:59Z</dcterms:modified>
</cp:coreProperties>
</file>