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5. Май\Поставка запасных частей к триммеру (Выборг-3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3" l="1"/>
  <c r="O13" i="3" s="1"/>
  <c r="M13" i="3"/>
  <c r="K13" i="3"/>
  <c r="J13" i="3"/>
  <c r="I13" i="3"/>
  <c r="N12" i="3"/>
  <c r="O12" i="3" s="1"/>
  <c r="M12" i="3"/>
  <c r="K12" i="3"/>
  <c r="J12" i="3"/>
  <c r="I12" i="3"/>
  <c r="N11" i="3"/>
  <c r="O11" i="3" s="1"/>
  <c r="M11" i="3"/>
  <c r="K11" i="3"/>
  <c r="J11" i="3"/>
  <c r="I11" i="3"/>
  <c r="N9" i="3"/>
  <c r="O9" i="3" s="1"/>
  <c r="M9" i="3"/>
  <c r="K9" i="3"/>
  <c r="J9" i="3"/>
  <c r="I9" i="3"/>
  <c r="N10" i="3"/>
  <c r="O10" i="3" s="1"/>
  <c r="M10" i="3"/>
  <c r="K10" i="3"/>
  <c r="J10" i="3"/>
  <c r="I10" i="3"/>
  <c r="L13" i="3" l="1"/>
  <c r="L11" i="3"/>
  <c r="L9" i="3"/>
  <c r="L12" i="3"/>
  <c r="L10" i="3"/>
  <c r="N8" i="3"/>
  <c r="O8" i="3" s="1"/>
  <c r="O14" i="3" s="1"/>
  <c r="M8" i="3"/>
  <c r="K8" i="3"/>
  <c r="J8" i="3"/>
  <c r="I8" i="3"/>
  <c r="L8" i="3" l="1"/>
</calcChain>
</file>

<file path=xl/sharedStrings.xml><?xml version="1.0" encoding="utf-8"?>
<sst xmlns="http://schemas.openxmlformats.org/spreadsheetml/2006/main" count="45" uniqueCount="37">
  <si>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</si>
  <si>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</si>
  <si>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</si>
  <si>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</si>
  <si>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</si>
  <si>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</si>
  <si>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</si>
  <si>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</si>
  <si>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</si>
  <si>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</si>
  <si>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</si>
  <si>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</si>
  <si>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</si>
  <si>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</si>
  <si>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</si>
  <si>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</si>
  <si>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</si>
  <si>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</si>
  <si>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</si>
  <si>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</si>
  <si>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</si>
  <si>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</si>
  <si>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</si>
  <si>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</si>
  <si>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</si>
  <si>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шт</t>
  </si>
  <si>
    <t>Обоснование начальной (максимальной) цены контракта, 
начальной цены единицы товара (НЦЕ) на поставку запасных частей и расходных материалов для бензинового триммера для нужд ФГБУ «СПб НИИФ» Минздрава России в 2026 году (Санаторий Выборг-3)</t>
  </si>
  <si>
    <t>Код по ОКПД 2</t>
  </si>
  <si>
    <t>25.73.20.120</t>
  </si>
  <si>
    <t>Цепь пильная</t>
  </si>
  <si>
    <t>29.31.21.120</t>
  </si>
  <si>
    <t>Катушка зажигания</t>
  </si>
  <si>
    <t>Свеча зажигания</t>
  </si>
  <si>
    <t>28.29.84.000</t>
  </si>
  <si>
    <t xml:space="preserve">Леска </t>
  </si>
  <si>
    <t>25.73.60.150</t>
  </si>
  <si>
    <t>Диск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</si>
</sst>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4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248478</xdr:colOff>
      <xdr:row>3</xdr:row>
      <xdr:rowOff>182217</xdr:rowOff>
    </xdr:from>
    <xdr:to>
      <xdr:col>3</xdr:col>
      <xdr:colOff>188291</xdr:colOff>
      <xdr:row>3</xdr:row>
      <xdr:rowOff>801977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326" y="234397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topLeftCell="A5" zoomScale="110" zoomScaleNormal="110" workbookViewId="0">
      <selection activeCell="A14" sqref="A14:N14"/>
    </sheetView>
  </sheetViews>
  <sheetFormatPr defaultRowHeight="15" x14ac:dyDescent="0.25"/>
  <cols>
    <col min="2" max="2" width="19.7109375" customWidth="1"/>
    <col min="3" max="3" width="25.140625" customWidth="1"/>
    <col min="4" max="4" width="10.5703125" customWidth="1"/>
    <col min="5" max="5" width="13.42578125" customWidth="1"/>
    <col min="6" max="6" width="17.42578125" customWidth="1"/>
    <col min="7" max="7" width="16.710937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15.5703125" customWidth="1"/>
  </cols>
  <sheetData>
    <row r="1" spans="1:15" ht="36" customHeight="1" x14ac:dyDescent="0.25">
      <c r="A1" s="17" t="s">
        <v>11</v>
      </c>
      <c r="B1" s="17"/>
      <c r="C1" s="18" t="s">
        <v>12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63.75" customHeight="1" x14ac:dyDescent="0.25">
      <c r="A2" s="17" t="s">
        <v>23</v>
      </c>
      <c r="B2" s="17"/>
      <c r="C2" s="19" t="s">
        <v>24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55.5" customHeight="1" x14ac:dyDescent="0.25">
      <c r="A3" s="17" t="s">
        <v>13</v>
      </c>
      <c r="B3" s="17"/>
      <c r="C3" s="19" t="s">
        <v>14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24.5" customHeight="1" x14ac:dyDescent="0.25">
      <c r="A4" s="17" t="s">
        <v>21</v>
      </c>
      <c r="B4" s="17"/>
      <c r="C4" s="20" t="s">
        <v>19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39.75" customHeight="1" x14ac:dyDescent="0.25">
      <c r="A5" s="21" t="s">
        <v>26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48.75" customHeight="1" x14ac:dyDescent="0.25">
      <c r="A6" s="25" t="s">
        <v>1</v>
      </c>
      <c r="B6" s="12" t="s">
        <v>2</v>
      </c>
      <c r="C6" s="12" t="s">
        <v>27</v>
      </c>
      <c r="D6" s="12" t="s">
        <v>3</v>
      </c>
      <c r="E6" s="12" t="s">
        <v>17</v>
      </c>
      <c r="F6" s="12" t="s">
        <v>10</v>
      </c>
      <c r="G6" s="12"/>
      <c r="H6" s="12"/>
      <c r="I6" s="13" t="s">
        <v>4</v>
      </c>
      <c r="J6" s="22" t="s">
        <v>5</v>
      </c>
      <c r="K6" s="22"/>
      <c r="L6" s="22"/>
      <c r="M6" s="22" t="s">
        <v>16</v>
      </c>
      <c r="N6" s="23" t="s">
        <v>22</v>
      </c>
      <c r="O6" s="24" t="s">
        <v>18</v>
      </c>
    </row>
    <row r="7" spans="1:15" ht="127.5" x14ac:dyDescent="0.25">
      <c r="A7" s="25"/>
      <c r="B7" s="12"/>
      <c r="C7" s="12"/>
      <c r="D7" s="12"/>
      <c r="E7" s="12"/>
      <c r="F7" s="5" t="s">
        <v>6</v>
      </c>
      <c r="G7" s="5" t="s">
        <v>7</v>
      </c>
      <c r="H7" s="5" t="s">
        <v>8</v>
      </c>
      <c r="I7" s="12"/>
      <c r="J7" s="4" t="s">
        <v>15</v>
      </c>
      <c r="K7" s="5" t="s">
        <v>0</v>
      </c>
      <c r="L7" s="1" t="s">
        <v>9</v>
      </c>
      <c r="M7" s="22"/>
      <c r="N7" s="23"/>
      <c r="O7" s="24"/>
    </row>
    <row r="8" spans="1:15" x14ac:dyDescent="0.25">
      <c r="A8" s="6">
        <v>1</v>
      </c>
      <c r="B8" s="26" t="s">
        <v>29</v>
      </c>
      <c r="C8" s="7" t="s">
        <v>28</v>
      </c>
      <c r="D8" s="7" t="s">
        <v>25</v>
      </c>
      <c r="E8" s="7">
        <v>2</v>
      </c>
      <c r="F8" s="11">
        <v>1200</v>
      </c>
      <c r="G8" s="11">
        <v>1300</v>
      </c>
      <c r="H8" s="11">
        <v>1380</v>
      </c>
      <c r="I8" s="9">
        <f t="shared" ref="I8" si="0">COUNT(F8:H8)</f>
        <v>3</v>
      </c>
      <c r="J8" s="9">
        <f t="shared" ref="J8" si="1">IF(ISERR(AVERAGE(F8:H8)),"",AVERAGE(F8:H8))</f>
        <v>1293.33</v>
      </c>
      <c r="K8" s="9">
        <f t="shared" ref="K8" si="2">IF(ISERR(STDEV(F8:H8)),"",STDEV(F8:H8))</f>
        <v>90.18</v>
      </c>
      <c r="L8" s="10">
        <f t="shared" ref="L8" si="3">IF(ISERR(K8/J8),"",K8/J8)</f>
        <v>7.0000000000000007E-2</v>
      </c>
      <c r="M8" s="8">
        <f t="shared" ref="M8" si="4">AVERAGE(F8:H8)</f>
        <v>1293.33</v>
      </c>
      <c r="N8" s="8">
        <f t="shared" ref="N8" si="5">MIN(F8:H8)</f>
        <v>1200</v>
      </c>
      <c r="O8" s="11">
        <f>N8*E8</f>
        <v>2400</v>
      </c>
    </row>
    <row r="9" spans="1:15" x14ac:dyDescent="0.25">
      <c r="A9" s="6">
        <v>2</v>
      </c>
      <c r="B9" s="26" t="s">
        <v>31</v>
      </c>
      <c r="C9" s="7" t="s">
        <v>30</v>
      </c>
      <c r="D9" s="7" t="s">
        <v>25</v>
      </c>
      <c r="E9" s="7">
        <v>1</v>
      </c>
      <c r="F9" s="11">
        <v>1450</v>
      </c>
      <c r="G9" s="11">
        <v>1550</v>
      </c>
      <c r="H9" s="11">
        <v>1700</v>
      </c>
      <c r="I9" s="9">
        <f t="shared" ref="I9" si="6">COUNT(F9:H9)</f>
        <v>3</v>
      </c>
      <c r="J9" s="9">
        <f t="shared" ref="J9" si="7">IF(ISERR(AVERAGE(F9:H9)),"",AVERAGE(F9:H9))</f>
        <v>1566.67</v>
      </c>
      <c r="K9" s="9">
        <f t="shared" ref="K9" si="8">IF(ISERR(STDEV(F9:H9)),"",STDEV(F9:H9))</f>
        <v>125.83</v>
      </c>
      <c r="L9" s="10">
        <f t="shared" ref="L9" si="9">IF(ISERR(K9/J9),"",K9/J9)</f>
        <v>0.08</v>
      </c>
      <c r="M9" s="8">
        <f t="shared" ref="M9" si="10">AVERAGE(F9:H9)</f>
        <v>1566.67</v>
      </c>
      <c r="N9" s="8">
        <f t="shared" ref="N9" si="11">MIN(F9:H9)</f>
        <v>1450</v>
      </c>
      <c r="O9" s="11">
        <f>N9*E9</f>
        <v>1450</v>
      </c>
    </row>
    <row r="10" spans="1:15" x14ac:dyDescent="0.25">
      <c r="A10" s="6">
        <v>3</v>
      </c>
      <c r="B10" s="26" t="s">
        <v>31</v>
      </c>
      <c r="C10" s="7" t="s">
        <v>30</v>
      </c>
      <c r="D10" s="7" t="s">
        <v>25</v>
      </c>
      <c r="E10" s="7">
        <v>1</v>
      </c>
      <c r="F10" s="11">
        <v>1750</v>
      </c>
      <c r="G10" s="11">
        <v>1800</v>
      </c>
      <c r="H10" s="11">
        <v>1850</v>
      </c>
      <c r="I10" s="9">
        <f t="shared" ref="I10:I12" si="12">COUNT(F10:H10)</f>
        <v>3</v>
      </c>
      <c r="J10" s="9">
        <f t="shared" ref="J10:J12" si="13">IF(ISERR(AVERAGE(F10:H10)),"",AVERAGE(F10:H10))</f>
        <v>1800</v>
      </c>
      <c r="K10" s="9">
        <f t="shared" ref="K10:K12" si="14">IF(ISERR(STDEV(F10:H10)),"",STDEV(F10:H10))</f>
        <v>50</v>
      </c>
      <c r="L10" s="10">
        <f t="shared" ref="L10:L12" si="15">IF(ISERR(K10/J10),"",K10/J10)</f>
        <v>2.8000000000000001E-2</v>
      </c>
      <c r="M10" s="8">
        <f t="shared" ref="M10:M12" si="16">AVERAGE(F10:H10)</f>
        <v>1800</v>
      </c>
      <c r="N10" s="8">
        <f t="shared" ref="N10:N12" si="17">MIN(F10:H10)</f>
        <v>1750</v>
      </c>
      <c r="O10" s="11">
        <f>N10*E10</f>
        <v>1750</v>
      </c>
    </row>
    <row r="11" spans="1:15" x14ac:dyDescent="0.25">
      <c r="A11" s="6">
        <v>4</v>
      </c>
      <c r="B11" s="26" t="s">
        <v>32</v>
      </c>
      <c r="C11" s="7" t="s">
        <v>30</v>
      </c>
      <c r="D11" s="7" t="s">
        <v>25</v>
      </c>
      <c r="E11" s="7">
        <v>4</v>
      </c>
      <c r="F11" s="11">
        <v>1100</v>
      </c>
      <c r="G11" s="11">
        <v>1190</v>
      </c>
      <c r="H11" s="11">
        <v>1210</v>
      </c>
      <c r="I11" s="9">
        <f t="shared" si="12"/>
        <v>3</v>
      </c>
      <c r="J11" s="9">
        <f t="shared" si="13"/>
        <v>1166.67</v>
      </c>
      <c r="K11" s="9">
        <f t="shared" si="14"/>
        <v>58.59</v>
      </c>
      <c r="L11" s="10">
        <f t="shared" si="15"/>
        <v>0.05</v>
      </c>
      <c r="M11" s="8">
        <f t="shared" si="16"/>
        <v>1166.67</v>
      </c>
      <c r="N11" s="8">
        <f t="shared" si="17"/>
        <v>1100</v>
      </c>
      <c r="O11" s="11">
        <f>N11*E11</f>
        <v>4400</v>
      </c>
    </row>
    <row r="12" spans="1:15" x14ac:dyDescent="0.25">
      <c r="A12" s="6">
        <v>5</v>
      </c>
      <c r="B12" s="26" t="s">
        <v>34</v>
      </c>
      <c r="C12" s="7" t="s">
        <v>33</v>
      </c>
      <c r="D12" s="7" t="s">
        <v>25</v>
      </c>
      <c r="E12" s="7">
        <v>1</v>
      </c>
      <c r="F12" s="11">
        <v>2080</v>
      </c>
      <c r="G12" s="11">
        <v>2180</v>
      </c>
      <c r="H12" s="11">
        <v>2300</v>
      </c>
      <c r="I12" s="9">
        <f t="shared" si="12"/>
        <v>3</v>
      </c>
      <c r="J12" s="9">
        <f t="shared" si="13"/>
        <v>2186.67</v>
      </c>
      <c r="K12" s="9">
        <f t="shared" si="14"/>
        <v>110.15</v>
      </c>
      <c r="L12" s="10">
        <f t="shared" si="15"/>
        <v>0.05</v>
      </c>
      <c r="M12" s="8">
        <f t="shared" si="16"/>
        <v>2186.67</v>
      </c>
      <c r="N12" s="8">
        <f t="shared" si="17"/>
        <v>2080</v>
      </c>
      <c r="O12" s="11">
        <f>N12*E12</f>
        <v>2080</v>
      </c>
    </row>
    <row r="13" spans="1:15" x14ac:dyDescent="0.25">
      <c r="A13" s="6">
        <v>6</v>
      </c>
      <c r="B13" s="26" t="s">
        <v>36</v>
      </c>
      <c r="C13" s="7" t="s">
        <v>35</v>
      </c>
      <c r="D13" s="7" t="s">
        <v>25</v>
      </c>
      <c r="E13" s="7">
        <v>20</v>
      </c>
      <c r="F13" s="11">
        <v>550</v>
      </c>
      <c r="G13" s="11">
        <v>610</v>
      </c>
      <c r="H13" s="11">
        <v>650</v>
      </c>
      <c r="I13" s="9">
        <f t="shared" ref="I13" si="18">COUNT(F13:H13)</f>
        <v>3</v>
      </c>
      <c r="J13" s="9">
        <f t="shared" ref="J13" si="19">IF(ISERR(AVERAGE(F13:H13)),"",AVERAGE(F13:H13))</f>
        <v>603.33000000000004</v>
      </c>
      <c r="K13" s="9">
        <f t="shared" ref="K13" si="20">IF(ISERR(STDEV(F13:H13)),"",STDEV(F13:H13))</f>
        <v>50.33</v>
      </c>
      <c r="L13" s="10">
        <f t="shared" ref="L13" si="21">IF(ISERR(K13/J13),"",K13/J13)</f>
        <v>8.3000000000000004E-2</v>
      </c>
      <c r="M13" s="8">
        <f t="shared" ref="M13" si="22">AVERAGE(F13:H13)</f>
        <v>603.33000000000004</v>
      </c>
      <c r="N13" s="8">
        <f t="shared" ref="N13" si="23">MIN(F13:H13)</f>
        <v>550</v>
      </c>
      <c r="O13" s="11">
        <f>N13*E13</f>
        <v>11000</v>
      </c>
    </row>
    <row r="14" spans="1:15" ht="15" customHeight="1" x14ac:dyDescent="0.25">
      <c r="A14" s="14" t="s">
        <v>20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2">
        <f>SUM(O8:O13)</f>
        <v>23080</v>
      </c>
    </row>
    <row r="15" spans="1: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75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74" customHeight="1" x14ac:dyDescent="0.25"/>
    <row r="23" spans="1:15" ht="36.75" customHeight="1" x14ac:dyDescent="0.25"/>
    <row r="24" spans="1:15" ht="37.5" customHeight="1" x14ac:dyDescent="0.25"/>
    <row r="25" spans="1:15" ht="23.25" customHeight="1" x14ac:dyDescent="0.25"/>
  </sheetData>
  <mergeCells count="21">
    <mergeCell ref="A14:N14"/>
    <mergeCell ref="A4:B4"/>
    <mergeCell ref="A1:B1"/>
    <mergeCell ref="A2:B2"/>
    <mergeCell ref="A3:B3"/>
    <mergeCell ref="C1:O1"/>
    <mergeCell ref="C2:O2"/>
    <mergeCell ref="C3:O3"/>
    <mergeCell ref="C4:O4"/>
    <mergeCell ref="A5:O5"/>
    <mergeCell ref="M6:M7"/>
    <mergeCell ref="N6:N7"/>
    <mergeCell ref="O6:O7"/>
    <mergeCell ref="A6:A7"/>
    <mergeCell ref="J6:L6"/>
    <mergeCell ref="C6:C7"/>
    <mergeCell ref="B6:B7"/>
    <mergeCell ref="D6:D7"/>
    <mergeCell ref="E6:E7"/>
    <mergeCell ref="F6:H6"/>
    <mergeCell ref="I6:I7"/>
  </mergeCells>
  <phoneticPr fontId="5" type="noConversion"/>
  <conditionalFormatting sqref="L8">
    <cfRule type="cellIs" dxfId="44" priority="37" stopIfTrue="1" operator="greaterThanOrEqual">
      <formula>0.33</formula>
    </cfRule>
    <cfRule type="cellIs" dxfId="43" priority="38" stopIfTrue="1" operator="greaterThanOrEqual">
      <formula>0.33</formula>
    </cfRule>
    <cfRule type="cellIs" dxfId="42" priority="39" stopIfTrue="1" operator="between">
      <formula>33</formula>
      <formula>100</formula>
    </cfRule>
  </conditionalFormatting>
  <conditionalFormatting sqref="L10">
    <cfRule type="cellIs" dxfId="41" priority="31" stopIfTrue="1" operator="greaterThanOrEqual">
      <formula>0.33</formula>
    </cfRule>
    <cfRule type="cellIs" dxfId="40" priority="32" stopIfTrue="1" operator="greaterThanOrEqual">
      <formula>0.33</formula>
    </cfRule>
    <cfRule type="cellIs" dxfId="39" priority="33" stopIfTrue="1" operator="between">
      <formula>33</formula>
      <formula>100</formula>
    </cfRule>
  </conditionalFormatting>
  <conditionalFormatting sqref="L9">
    <cfRule type="cellIs" dxfId="38" priority="28" stopIfTrue="1" operator="greaterThanOrEqual">
      <formula>0.33</formula>
    </cfRule>
    <cfRule type="cellIs" dxfId="37" priority="29" stopIfTrue="1" operator="greaterThanOrEqual">
      <formula>0.33</formula>
    </cfRule>
    <cfRule type="cellIs" dxfId="36" priority="30" stopIfTrue="1" operator="between">
      <formula>33</formula>
      <formula>100</formula>
    </cfRule>
  </conditionalFormatting>
  <conditionalFormatting sqref="L12">
    <cfRule type="cellIs" dxfId="35" priority="19" stopIfTrue="1" operator="greaterThanOrEqual">
      <formula>0.33</formula>
    </cfRule>
    <cfRule type="cellIs" dxfId="34" priority="20" stopIfTrue="1" operator="greaterThanOrEqual">
      <formula>0.33</formula>
    </cfRule>
    <cfRule type="cellIs" dxfId="33" priority="21" stopIfTrue="1" operator="between">
      <formula>33</formula>
      <formula>100</formula>
    </cfRule>
  </conditionalFormatting>
  <conditionalFormatting sqref="L11">
    <cfRule type="cellIs" dxfId="26" priority="25" stopIfTrue="1" operator="greaterThanOrEqual">
      <formula>0.33</formula>
    </cfRule>
    <cfRule type="cellIs" dxfId="25" priority="26" stopIfTrue="1" operator="greaterThanOrEqual">
      <formula>0.33</formula>
    </cfRule>
    <cfRule type="cellIs" dxfId="24" priority="27" stopIfTrue="1" operator="between">
      <formula>33</formula>
      <formula>100</formula>
    </cfRule>
  </conditionalFormatting>
  <conditionalFormatting sqref="L13">
    <cfRule type="cellIs" dxfId="23" priority="22" stopIfTrue="1" operator="greaterThanOrEqual">
      <formula>0.33</formula>
    </cfRule>
    <cfRule type="cellIs" dxfId="22" priority="23" stopIfTrue="1" operator="greaterThanOrEqual">
      <formula>0.33</formula>
    </cfRule>
    <cfRule type="cellIs" dxfId="21" priority="24" stopIfTrue="1" operator="between">
      <formula>33</formula>
      <formula>100</formula>
    </cfRule>
  </conditionalFormatting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2025-11-07T14:55:14Z</cp:lastPrinted>
  <dcterms:created xsi:type="dcterms:W3CDTF">2018-02-08T09:44:50Z</dcterms:created>
  <dcterms:modified xsi:type="dcterms:W3CDTF">2026-05-14T06:44:28Z</dcterms:modified>
</cp:coreProperties>
</file>