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L6" i="1" l="1"/>
  <c r="K6" i="1"/>
  <c r="M6" i="1" l="1"/>
  <c r="N6" i="1" s="1"/>
  <c r="K8" i="1" l="1"/>
</calcChain>
</file>

<file path=xl/sharedStrings.xml><?xml version="1.0" encoding="utf-8"?>
<sst xmlns="http://schemas.openxmlformats.org/spreadsheetml/2006/main" count="33" uniqueCount="29">
  <si>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</si>
  <si>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</si>
  <si>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</si>
  <si>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</si>
  <si>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</si>
  <si>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</si>
  <si>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</si>
  <si>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</si>
  <si>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</si>
  <si>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</si>
  <si>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</si>
  <si>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</si>
  <si>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</si>
  <si>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</si>
  <si>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Дата</t>
  </si>
  <si>
    <r>
      <t xml:space="preserve">I. ОБОСНОВАНИЕ НАЧАЛЬНОЙ (МАКСИМАЛЬНОЙ) ЦЕНЫ КОНТРАКТА
</t>
    </r>
    <r>
      <rPr>
        <sz val="8"/>
        <color theme="1"/>
        <rFont val="Times New Roman"/>
        <family val="1"/>
        <charset val="204"/>
      </rPr>
  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567.
В целях получения ценовой информации в отношении товара (работы, услуги) для определения начальной (максимальной) цены контракта заказчиком осуществлен анализ общедоступной ценовой информации (реклама, каталоги, описания и другие предложения, обращенные к неопределенному кругу лиц). Поиск результатов не дал.
Заказчиком осуществлен поиск ценовой информации в реестре контрактов, заключенных заказчиками, размещенном на официальном сайте единой информационной системы в сфере закупок (далее - реестр контрактов), об исполненных контрактах с условиями, схожими с потребностями заказчика. </t>
    </r>
  </si>
  <si>
    <t>Информация о результатах поиска ценовой информации в реестре контрактов на поставку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</si>
  <si>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</si>
  <si>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Источник 5</t>
  </si>
  <si>
    <t xml:space="preserve">Объем </t>
  </si>
  <si>
    <t>номер контракта из ЕИС</t>
  </si>
  <si>
    <t>№ п/п</t>
  </si>
  <si>
    <t>Кислород технический</t>
  </si>
  <si>
    <t>шт</t>
  </si>
  <si>
    <t>КП № 3390-с от 18.06.2026</t>
  </si>
  <si>
    <t>1770730665225000241</t>
  </si>
  <si>
    <t>кислорода технического</t>
  </si>
  <si>
    <t>2770422711324000006</t>
  </si>
  <si>
    <t>2790000172224000051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</si>
</sst>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rgb="FF334059"/>
      <name val="Roboto"/>
    </font>
    <font>
      <sz val="9"/>
      <color theme="1"/>
      <name val="Calibri"/>
      <family val="2"/>
      <scheme val="minor"/>
    </font>
    <font>
      <u/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top" shrinkToFit="1"/>
    </xf>
    <xf numFmtId="0" fontId="3" fillId="2" borderId="1" xfId="0" applyFont="1" applyFill="1" applyBorder="1" applyAlignment="1">
      <alignment horizontal="center" vertical="top" shrinkToFit="1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12" fontId="7" fillId="3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8" fillId="0" borderId="1" xfId="0" applyFont="1" applyBorder="1"/>
    <xf numFmtId="0" fontId="10" fillId="0" borderId="0" xfId="0" applyFont="1"/>
    <xf numFmtId="0" fontId="11" fillId="0" borderId="0" xfId="0" applyFont="1" applyAlignment="1">
      <alignment wrapText="1"/>
    </xf>
    <xf numFmtId="4" fontId="5" fillId="0" borderId="1" xfId="0" applyNumberFormat="1" applyFont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 shrinkToFit="1"/>
      <protection hidden="1"/>
    </xf>
    <xf numFmtId="2" fontId="0" fillId="0" borderId="0" xfId="0" applyNumberFormat="1"/>
    <xf numFmtId="0" fontId="10" fillId="4" borderId="0" xfId="0" applyFont="1" applyFill="1" applyAlignment="1">
      <alignment horizontal="right" vertical="center" wrapText="1" indent="1"/>
    </xf>
    <xf numFmtId="14" fontId="1" fillId="0" borderId="0" xfId="0" applyNumberFormat="1" applyFont="1" applyFill="1" applyAlignment="1">
      <alignment horizontal="left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12" fillId="0" borderId="0" xfId="1" applyNumberFormat="1" applyFont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4" fontId="3" fillId="2" borderId="2" xfId="0" applyNumberFormat="1" applyFont="1" applyFill="1" applyBorder="1" applyAlignment="1">
      <alignment horizontal="center" vertical="center" shrinkToFit="1"/>
    </xf>
    <xf numFmtId="4" fontId="3" fillId="2" borderId="3" xfId="0" applyNumberFormat="1" applyFont="1" applyFill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 hidden="1"/>
    </xf>
    <xf numFmtId="0" fontId="3" fillId="0" borderId="3" xfId="0" applyFont="1" applyBorder="1" applyAlignment="1" applyProtection="1">
      <alignment horizontal="center" vertical="center" shrinkToFit="1"/>
      <protection locked="0" hidden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contract/contractCard/common-info.html?reestrNumber=1770730665225000241" TargetMode="External"/><Relationship Id="rId2" Type="http://schemas.openxmlformats.org/officeDocument/2006/relationships/hyperlink" Target="https://zakupki.gov.ru/epz/contract/contractCard/common-info.html?reestrNumber=2790000172224000051" TargetMode="External"/><Relationship Id="rId1" Type="http://schemas.openxmlformats.org/officeDocument/2006/relationships/hyperlink" Target="https://zakupki.gov.ru/epz/contract/contractCard/common-info.html?reestrNumber=2770422711324000006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zoomScale="145" zoomScaleNormal="145" workbookViewId="0">
      <selection activeCell="P2" sqref="P2"/>
    </sheetView>
  </sheetViews>
  <sheetFormatPr defaultRowHeight="15"/>
  <cols>
    <col min="1" max="1" width="4.140625" customWidth="1"/>
    <col min="2" max="2" width="19.85546875" customWidth="1"/>
    <col min="3" max="3" width="7.42578125" customWidth="1"/>
    <col min="4" max="4" width="6.28515625" customWidth="1"/>
    <col min="5" max="5" width="9.140625" customWidth="1"/>
    <col min="6" max="6" width="16" customWidth="1"/>
    <col min="7" max="7" width="16.28515625" customWidth="1"/>
    <col min="8" max="8" width="16.42578125" customWidth="1"/>
    <col min="9" max="9" width="9.140625" hidden="1" customWidth="1"/>
    <col min="14" max="14" width="6" customWidth="1"/>
    <col min="21" max="21" width="9.85546875" bestFit="1" customWidth="1"/>
  </cols>
  <sheetData>
    <row r="1" spans="1:22" ht="15" customHeight="1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2" ht="83.2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2" ht="22.5" customHeight="1">
      <c r="B3" s="44" t="s">
        <v>16</v>
      </c>
      <c r="C3" s="44"/>
      <c r="D3" s="44"/>
      <c r="E3" s="44"/>
      <c r="F3" s="44"/>
      <c r="G3" s="44"/>
      <c r="H3" s="44"/>
      <c r="I3" s="44"/>
      <c r="J3" s="44"/>
      <c r="K3" s="45" t="s">
        <v>26</v>
      </c>
      <c r="L3" s="45"/>
      <c r="M3" s="45"/>
      <c r="N3" s="45"/>
    </row>
    <row r="4" spans="1:22" ht="15" customHeight="1">
      <c r="A4" s="42" t="s">
        <v>21</v>
      </c>
      <c r="B4" s="32" t="s">
        <v>0</v>
      </c>
      <c r="C4" s="32" t="s">
        <v>19</v>
      </c>
      <c r="D4" s="32"/>
      <c r="E4" s="1" t="s">
        <v>3</v>
      </c>
      <c r="F4" s="1" t="s">
        <v>6</v>
      </c>
      <c r="G4" s="1" t="s">
        <v>7</v>
      </c>
      <c r="H4" s="1" t="s">
        <v>13</v>
      </c>
      <c r="I4" s="1" t="s">
        <v>18</v>
      </c>
      <c r="J4" s="29" t="s">
        <v>9</v>
      </c>
      <c r="K4" s="32" t="s">
        <v>5</v>
      </c>
      <c r="L4" s="30" t="s">
        <v>10</v>
      </c>
      <c r="M4" s="30" t="s">
        <v>11</v>
      </c>
      <c r="N4" s="30" t="s">
        <v>12</v>
      </c>
      <c r="O4" s="24"/>
    </row>
    <row r="5" spans="1:22" ht="21">
      <c r="A5" s="42"/>
      <c r="B5" s="32"/>
      <c r="C5" s="1" t="s">
        <v>1</v>
      </c>
      <c r="D5" s="1" t="s">
        <v>2</v>
      </c>
      <c r="E5" s="1" t="s">
        <v>4</v>
      </c>
      <c r="F5" s="1" t="s">
        <v>4</v>
      </c>
      <c r="G5" s="1" t="s">
        <v>4</v>
      </c>
      <c r="H5" s="1" t="s">
        <v>4</v>
      </c>
      <c r="I5" s="1" t="s">
        <v>4</v>
      </c>
      <c r="J5" s="29"/>
      <c r="K5" s="32"/>
      <c r="L5" s="30"/>
      <c r="M5" s="30"/>
      <c r="N5" s="30"/>
      <c r="O5" s="24"/>
    </row>
    <row r="6" spans="1:22" ht="15.75" customHeight="1">
      <c r="A6" s="43">
        <v>1</v>
      </c>
      <c r="B6" s="37" t="s">
        <v>22</v>
      </c>
      <c r="C6" s="39" t="s">
        <v>23</v>
      </c>
      <c r="D6" s="39">
        <v>6</v>
      </c>
      <c r="E6" s="13">
        <v>3500</v>
      </c>
      <c r="F6" s="13">
        <v>4783.3310000000001</v>
      </c>
      <c r="G6" s="13">
        <v>3191.36</v>
      </c>
      <c r="H6" s="19">
        <v>2600</v>
      </c>
      <c r="I6" s="15"/>
      <c r="J6" s="33">
        <f>ROUNDDOWN(AVERAGE(E6,F6,G6,H6,I6),2)</f>
        <v>3518.67</v>
      </c>
      <c r="K6" s="35">
        <f>ROUND(D6*J6,2)</f>
        <v>21112.02</v>
      </c>
      <c r="L6" s="25">
        <f>COUNTA(E6,F6,G6,H6,I6)</f>
        <v>4</v>
      </c>
      <c r="M6" s="27">
        <f>SQRT(IF(E6&gt;0,POWER(E6-J6,2),0)+IF(F6&gt;0,POWER(F6-J6,2),0)+IF(G6&gt;0,POWER(G6-J6,2),0)+IF(H6&gt;0,POWER(H6-J6,2),0)+IF(I6&gt;0,POWER(I6-J6,2),0))/(L6-1)</f>
        <v>532.37438986122459</v>
      </c>
      <c r="N6" s="27">
        <f>M6/J6*100</f>
        <v>15.129989168101146</v>
      </c>
      <c r="R6" s="17"/>
      <c r="S6" s="17"/>
    </row>
    <row r="7" spans="1:22" ht="39" customHeight="1">
      <c r="A7" s="43"/>
      <c r="B7" s="38"/>
      <c r="C7" s="40"/>
      <c r="D7" s="40"/>
      <c r="E7" s="20" t="s">
        <v>24</v>
      </c>
      <c r="F7" s="21" t="s">
        <v>25</v>
      </c>
      <c r="G7" s="22" t="s">
        <v>27</v>
      </c>
      <c r="H7" s="23" t="s">
        <v>28</v>
      </c>
      <c r="I7" s="9" t="s">
        <v>20</v>
      </c>
      <c r="J7" s="34"/>
      <c r="K7" s="36"/>
      <c r="L7" s="26"/>
      <c r="M7" s="28"/>
      <c r="N7" s="28"/>
      <c r="P7" s="11"/>
      <c r="R7" s="11"/>
      <c r="V7" s="11"/>
    </row>
    <row r="8" spans="1:22">
      <c r="A8" s="10"/>
      <c r="B8" s="2" t="s">
        <v>8</v>
      </c>
      <c r="C8" s="2"/>
      <c r="D8" s="2"/>
      <c r="E8" s="3"/>
      <c r="F8" s="14"/>
      <c r="G8" s="3"/>
      <c r="H8" s="3"/>
      <c r="I8" s="3"/>
      <c r="J8" s="4"/>
      <c r="K8" s="8">
        <f>SUM(K6:K7)</f>
        <v>21112.02</v>
      </c>
      <c r="L8" s="5"/>
      <c r="M8" s="4"/>
      <c r="N8" s="4"/>
    </row>
    <row r="9" spans="1:22">
      <c r="S9" s="11"/>
      <c r="U9" s="11"/>
    </row>
    <row r="10" spans="1:22" s="7" customFormat="1" ht="72" customHeight="1">
      <c r="B10" s="31" t="s">
        <v>17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2" spans="1:22">
      <c r="B12" s="6" t="s">
        <v>14</v>
      </c>
      <c r="C12" s="18">
        <v>46191</v>
      </c>
    </row>
    <row r="13" spans="1:22">
      <c r="I13" s="12"/>
      <c r="U13" s="16"/>
    </row>
  </sheetData>
  <mergeCells count="22">
    <mergeCell ref="A1:N2"/>
    <mergeCell ref="A4:A5"/>
    <mergeCell ref="A6:A7"/>
    <mergeCell ref="B4:B5"/>
    <mergeCell ref="C4:D4"/>
    <mergeCell ref="B3:J3"/>
    <mergeCell ref="K3:N3"/>
    <mergeCell ref="B10:N10"/>
    <mergeCell ref="K4:K5"/>
    <mergeCell ref="J6:J7"/>
    <mergeCell ref="K6:K7"/>
    <mergeCell ref="B6:B7"/>
    <mergeCell ref="C6:C7"/>
    <mergeCell ref="D6:D7"/>
    <mergeCell ref="O4:O5"/>
    <mergeCell ref="L6:L7"/>
    <mergeCell ref="M6:M7"/>
    <mergeCell ref="N6:N7"/>
    <mergeCell ref="J4:J5"/>
    <mergeCell ref="L4:L5"/>
    <mergeCell ref="M4:M5"/>
    <mergeCell ref="N4:N5"/>
  </mergeCells>
  <hyperlinks>
    <hyperlink ref="G7" r:id="rId1" display="https://zakupki.gov.ru/epz/contract/contractCard/common-info.html?reestrNumber=2770422711324000006"/>
    <hyperlink ref="H7" r:id="rId2" display="https://zakupki.gov.ru/epz/contract/contractCard/common-info.html?reestrNumber=2790000172224000051"/>
    <hyperlink ref="F7" r:id="rId3" display="https://zakupki.gov.ru/epz/contract/contractCard/common-info.html?reestrNumber=1770730665225000241"/>
  </hyperlinks>
  <pageMargins left="0.7" right="0.7" top="0.75" bottom="0.75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2026-06-19T07:13:37Z</dcterms:modified>
</cp:coreProperties>
</file>