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Расчет цены" sheetId="1" state="visible" r:id="rId2"/>
    <sheet name="Лист1" sheetId="2" state="visible" r:id="rId3"/>
  </sheets>
  <externalReferences>
    <externalReference r:id="rId1"/>
  </externalReferences>
  <calcPr refMode="R1C1"/>
</workbook>
</file>

<file path=xl/sharedStrings.xml><?xml version="1.0" encoding="utf-8"?>
<sst xmlns="http://schemas.openxmlformats.org/spreadsheetml/2006/main" count="87" uniqueCount="87">
  <si>
    <t xml:space="preserve">Расчёт и обоснование начальной (максимальной) цены контракта, (Н(М)ЦК)
</t>
  </si>
  <si>
    <t>№</t>
  </si>
  <si>
    <t xml:space="preserve">Наименование предмета контракта</t>
  </si>
  <si>
    <t xml:space="preserve">Ед. изм</t>
  </si>
  <si>
    <t>Кол-во</t>
  </si>
  <si>
    <t xml:space="preserve">Коммерческие предложения (руб./ед.изм.)</t>
  </si>
  <si>
    <t xml:space="preserve">Данные реестра контрактов (руб./ед.изм.)</t>
  </si>
  <si>
    <t xml:space="preserve">Однородность совокупности значений выявленных цен, используемых в расчете Н(М)ЦК, ЦКЕП</t>
  </si>
  <si>
    <t xml:space="preserve">Н(М)ЦК, ЦКЕП, определяемая методом сопоставимых рыночных цен (анализа рынка)*</t>
  </si>
  <si>
    <t xml:space="preserve">Поставщик №1                   </t>
  </si>
  <si>
    <t xml:space="preserve">Поставщик №2                   </t>
  </si>
  <si>
    <t xml:space="preserve">Поставщик №3                  </t>
  </si>
  <si>
    <t xml:space="preserve">Номер сведений о контракте 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</si>
  <si>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</si>
  <si>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</si>
  <si>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</si>
  <si>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t xml:space="preserve">коэффициент вариации цен V (%)           </t>
    </r>
    <r>
      <rPr>
        <i/>
        <sz val="10"/>
        <color indexed="64"/>
        <rFont val="Times New Roman"/>
      </rPr>
      <t xml:space="preserve">         (не должен превышать 33%)</t>
    </r>
  </si>
  <si>
    <r>
      <t xml:space="preserve">Расчет Н(М)ЦК по формуле</t>
    </r>
    <r>
      <rPr>
        <sz val="10"/>
        <color indexed="64"/>
        <rFont val="Times New Roman"/>
      </rPr>
      <t xml:space="preserve">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</si>
  <si>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Цена за единицу изм. (руб.)</t>
  </si>
  <si>
    <t xml:space="preserve">Цена за единицу изм. с округлением (вниз) до сотых долей после запятой (руб.)</t>
  </si>
  <si>
    <t xml:space="preserve">НМЦК контракта с учетом округления цены за единицу (руб.)</t>
  </si>
  <si>
    <t xml:space="preserve">Замена Тэна дренажа
ОКПД2: 33.12.18.000</t>
  </si>
  <si>
    <t>шт.</t>
  </si>
  <si>
    <t xml:space="preserve">Замена вентиляторов воздухоохладителя
ОКПД2: 33.12.18.000</t>
  </si>
  <si>
    <t xml:space="preserve">Заправка фреонов холодильного агрегата
ОКПД2: 33.12.18.000</t>
  </si>
  <si>
    <t>ИТОГО</t>
  </si>
  <si>
    <t xml:space="preserve">В результате проведенного расчета Н(М)ЦК, ЦКЕП контракта составила:</t>
  </si>
  <si>
    <t>рублей</t>
  </si>
  <si>
    <t xml:space="preserve">Расчет Н(М)ЦК, ЦКЕП произвел:</t>
  </si>
  <si>
    <t xml:space="preserve">Старший инженер ОКБО ОЖКО ФКУ БМТиВС УФСИН России по Волгоградской области                                                                М.А. Чумакова</t>
  </si>
  <si>
    <t>фио</t>
  </si>
  <si>
    <t xml:space="preserve">Расчет Н(М)ЦК, ЦКЕП проверил:</t>
  </si>
  <si>
    <t xml:space="preserve">Заместитель главного бухгалтера бухгалтерии ФКУ БМТиВС УФСИН России по Волгоградской области                                               Е.А. Павлова</t>
  </si>
  <si>
    <t xml:space="preserve">Расчёт и обоснование начальной (максимальной) цены контракта, цены контракта, заключаемого с единственным поставщиком (подрядчиком, исполнителем) (Н(М)ЦК, ЦКЕП)
</t>
  </si>
  <si>
    <t xml:space="preserve">Поставщик №__ вх.№___ от "__"_______20__г.</t>
  </si>
  <si>
    <t xml:space="preserve">Поставщик №____ вх.№____ от "__"_______ 20__г</t>
  </si>
  <si>
    <t xml:space="preserve">Поставщик №____ вх.№____ от "__"_______20__г</t>
  </si>
  <si>
    <r>
      <t xml:space="preserve">Расчет Н(М)ЦК по формуле</t>
    </r>
    <r>
      <rPr>
        <sz val="10"/>
        <color indexed="64"/>
        <rFont val="Times New Roman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</si>
  <si>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Н(М)ЦК, ЦКЕП контракта с учетом округления цены за единицу (руб.)</t>
  </si>
  <si>
    <t xml:space="preserve">ТЕРМЕКС Водонагреватель накопит. 30л IS 30V бак: нерж.вертик. белый</t>
  </si>
  <si>
    <t>шт</t>
  </si>
  <si>
    <t xml:space="preserve">Профиль 28/27 3м  KATUSHA (1 пачка-20) 0,5</t>
  </si>
  <si>
    <t xml:space="preserve">Профиль 60/27 3м 0.5 (18) KATUSHA 1 паллета-432 шт</t>
  </si>
  <si>
    <t xml:space="preserve">Коробка установочная 68х45мм для г/к</t>
  </si>
  <si>
    <t xml:space="preserve">Т-ПЛАСТ 095 Плинтус Чайка с кабель-каналом и мягким краем  акация винтаж(дуб сканд) (1*2,5м) (1шт)</t>
  </si>
  <si>
    <t xml:space="preserve">Т-ПЛАСТ 045 Угол внутренний в цвет текс.дуб европейский (уп=2шт)</t>
  </si>
  <si>
    <t xml:space="preserve">Т-ПЛАСТ 080 Угол внешний в цвет текс. тиктона(2шт)</t>
  </si>
  <si>
    <t>уп.</t>
  </si>
  <si>
    <t xml:space="preserve">Т-ПЛАСТ 045 Соединитель в цвет текс. дуб европрейский уп=(4шт)</t>
  </si>
  <si>
    <t xml:space="preserve">Заглушка к плинтусу Чайка левая 087 (4)</t>
  </si>
  <si>
    <t xml:space="preserve">Т-ПЛАСТ 068 Заглушка левая в цвет текс.темный клен (4шт)</t>
  </si>
  <si>
    <t xml:space="preserve">Анкер-болт с шестигранной гайкой 12х99</t>
  </si>
  <si>
    <t xml:space="preserve">ВОЛМА Цементная Штукатурка Волма-Акваслой (25кг)</t>
  </si>
  <si>
    <t xml:space="preserve">КНАУФ Диамант-260 Штукатурка декоративная  (25 кг)</t>
  </si>
  <si>
    <t xml:space="preserve">Кабель  ВВГнг-LS/ ВВГ-Пнг(А)- LS 2х1.5  РЭК- PRYSMIAN</t>
  </si>
  <si>
    <t>м.</t>
  </si>
  <si>
    <t xml:space="preserve">Кабель силовой ВВГ-Пнг(А) 2х2.5 мм Ч РЭК-PRYSMIAN</t>
  </si>
  <si>
    <t xml:space="preserve">Дюбель-хомут 5-10мм нейлон белый (100) ИЭК</t>
  </si>
  <si>
    <t xml:space="preserve">Бур SDS 6х160х100мм Stenley</t>
  </si>
  <si>
    <t xml:space="preserve">Лом-Гвоздодер усиленный 600х29х15мм //MATRIX</t>
  </si>
  <si>
    <t xml:space="preserve">Гидроуровень, удлиненная колба,рельефная градуировка, 15м// БАРС</t>
  </si>
  <si>
    <t xml:space="preserve">Анкер-болт с шестигранной гайкой 12х150</t>
  </si>
  <si>
    <t xml:space="preserve">Радиатор Tropic 500 алюм, 4 секций, 748Вт, Рр=1,8МПа, Тмакс=110 (320х580х80)</t>
  </si>
  <si>
    <t xml:space="preserve">Комплект для монтажа радиаторов Razmorini   3/4( кран Маевского +заглушки+муфта)</t>
  </si>
  <si>
    <t xml:space="preserve">Смесь сухая гипсовая отделочная "Волма-финиш" , 25кг.(45)</t>
  </si>
  <si>
    <t xml:space="preserve">Профиль углозащитный оцинкованный 20*20мм(3м)</t>
  </si>
  <si>
    <t xml:space="preserve">ЦЕРЕЗИТ СТ17 Грунтовка глубокого проникновения  (10л) 792197</t>
  </si>
  <si>
    <t xml:space="preserve">Цемент Себряковский ПЦ500 Д20-ПЛ) (мешок-50кг)</t>
  </si>
  <si>
    <t>меш.</t>
  </si>
  <si>
    <t xml:space="preserve">Подложка под ламинат "2"</t>
  </si>
  <si>
    <t>кв.м.</t>
  </si>
  <si>
    <t xml:space="preserve">Диск алмаз.230 Fybas Medial  камень VN60240(VN60243)</t>
  </si>
  <si>
    <t xml:space="preserve">KLEO EXTRA 35 Клей для флизелиновых обоев, сыпучий</t>
  </si>
  <si>
    <t xml:space="preserve">Дюбель Гвоздь 6*40 (150) гриб</t>
  </si>
  <si>
    <t xml:space="preserve">Сверло по бетону.Multiconstruction PRO.6мм//GROSS</t>
  </si>
  <si>
    <t xml:space="preserve">СОУДАЛ Пистолетная  пена MAXI 70л. 12*870 мл</t>
  </si>
  <si>
    <t xml:space="preserve">ВОЛМА Смесь сухая гипсовая штукатурная Волма-слой (30 кг)</t>
  </si>
  <si>
    <t xml:space="preserve">ВОЛМА Смесь сухая гипсовая монтажная, "Волма-монтаж" (30 кг)</t>
  </si>
  <si>
    <t xml:space="preserve">Лампа светодиодная декоративная "СВЕЧА"</t>
  </si>
  <si>
    <t xml:space="preserve">Светильник светодиодный PPL 595/U (ДПО универс.) 36Вт 3000лм 4000К IP20 AC220-240В с драйвером (уп.2шт)</t>
  </si>
  <si>
    <t xml:space="preserve">Стык  38 мм 0,9 дуб натуральный</t>
  </si>
  <si>
    <t xml:space="preserve">Зеркало "Диана 55" подсветка, шкаф правый</t>
  </si>
  <si>
    <t xml:space="preserve">Замок врезной (6) БУЛАТ 3В 4-1.55.02.04 Вита  хром</t>
  </si>
  <si>
    <t xml:space="preserve">Замок врезной (6) БУЛАТ 3В 4-1.55.01.04 Альфа  хром</t>
  </si>
  <si>
    <t xml:space="preserve">Петля универсальная БУЛАТ ПН100/488-С СР хром</t>
  </si>
  <si>
    <t xml:space="preserve">Стеклоизол КТ 4,0 стеклоткань кр/серый</t>
  </si>
  <si>
    <t xml:space="preserve">Стеклоизол ПТ 3,0 стеклоткань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</si>
</sst>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3">
    <numFmt numFmtId="160" formatCode="0.0000"/>
    <numFmt numFmtId="161" formatCode="0.0000000"/>
    <numFmt numFmtId="162" formatCode="0.00000"/>
  </numFmts>
  <fonts count="10">
    <font>
      <sz val="11.000000"/>
      <color indexed="64"/>
      <name val="Calibri"/>
    </font>
    <font>
      <sz val="10.000000"/>
      <color indexed="64"/>
      <name val="Times New Roman"/>
    </font>
    <font>
      <sz val="13.000000"/>
      <color indexed="64"/>
      <name val="Times New Roman"/>
    </font>
    <font>
      <b/>
      <sz val="12.000000"/>
      <color indexed="64"/>
      <name val="Times New Roman"/>
    </font>
    <font>
      <b/>
      <sz val="10.000000"/>
      <color indexed="64"/>
      <name val="Times New Roman"/>
    </font>
    <font>
      <sz val="11.000000"/>
      <color indexed="64"/>
      <name val="Times New Roman"/>
    </font>
    <font>
      <b/>
      <u/>
      <sz val="12.000000"/>
      <color indexed="64"/>
      <name val="Times New Roman"/>
    </font>
    <font>
      <sz val="12.000000"/>
      <color indexed="64"/>
      <name val="Times New Roman"/>
    </font>
    <font>
      <i/>
      <sz val="10.000000"/>
      <color indexed="64"/>
      <name val="Times New Roman"/>
    </font>
    <font>
      <sz val="9.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8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none"/>
      <top style="thin">
        <color indexed="64"/>
      </top>
      <bottom style="none"/>
      <diagonal style="none"/>
    </border>
    <border>
      <left style="none"/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thin">
        <color indexed="64"/>
      </top>
      <bottom style="thin">
        <color indexed="64"/>
      </bottom>
      <diagonal style="none"/>
    </border>
    <border>
      <left style="none"/>
      <right style="none"/>
      <top style="thin">
        <color indexed="64"/>
      </top>
      <bottom style="thin">
        <color indexed="64"/>
      </bottom>
      <diagonal style="none"/>
    </border>
    <border>
      <left style="none"/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none"/>
      <top style="none"/>
      <bottom style="none"/>
      <diagonal style="none"/>
    </border>
    <border>
      <left style="none"/>
      <right style="thin">
        <color indexed="64"/>
      </right>
      <top style="none"/>
      <bottom style="none"/>
      <diagonal style="none"/>
    </border>
    <border>
      <left style="none"/>
      <right style="none"/>
      <top style="thin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indexed="64"/>
      </left>
      <right style="none"/>
      <top style="none"/>
      <bottom style="thin">
        <color indexed="64"/>
      </bottom>
      <diagonal style="none"/>
    </border>
    <border>
      <left style="none"/>
      <right style="thin">
        <color indexed="64"/>
      </right>
      <top style="none"/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66">
    <xf fontId="0" fillId="0" borderId="0" numFmtId="0" xfId="0"/>
    <xf fontId="1" fillId="0" borderId="0" numFmtId="0" xfId="0" applyFont="1"/>
    <xf fontId="2" fillId="0" borderId="0" numFmtId="0" xfId="0" applyFont="1" applyAlignment="1">
      <alignment horizontal="right" vertical="center" wrapText="1"/>
    </xf>
    <xf fontId="0" fillId="0" borderId="0" numFmtId="0" xfId="0" applyAlignment="1">
      <alignment horizontal="right" wrapText="1"/>
    </xf>
    <xf fontId="3" fillId="0" borderId="1" numFmtId="0" xfId="0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4" fillId="0" borderId="3" numFmtId="0" xfId="0" applyFont="1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center" wrapText="1"/>
    </xf>
    <xf fontId="4" fillId="0" borderId="6" numFmtId="0" xfId="0" applyFont="1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4" fillId="0" borderId="2" numFmtId="2" xfId="0" applyNumberFormat="1" applyFont="1" applyBorder="1" applyAlignment="1">
      <alignment horizontal="center" vertical="top" wrapText="1"/>
    </xf>
    <xf fontId="4" fillId="0" borderId="2" numFmtId="0" xfId="0" applyFont="1" applyBorder="1" applyAlignment="1">
      <alignment horizontal="center" vertical="top" wrapText="1"/>
    </xf>
    <xf fontId="4" fillId="0" borderId="8" numFmtId="0" xfId="0" applyFont="1" applyBorder="1" applyAlignment="1">
      <alignment horizontal="center" vertical="center" wrapText="1"/>
    </xf>
    <xf fontId="4" fillId="0" borderId="9" numFmtId="0" xfId="0" applyFon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4" fillId="2" borderId="8" numFmtId="0" xfId="0" applyFont="1" applyFill="1" applyBorder="1" applyAlignment="1">
      <alignment horizontal="center" vertical="top" wrapText="1"/>
    </xf>
    <xf fontId="4" fillId="2" borderId="3" numFmtId="0" xfId="0" applyFont="1" applyFill="1" applyBorder="1" applyAlignment="1">
      <alignment horizontal="center" vertical="top" wrapText="1"/>
    </xf>
    <xf fontId="0" fillId="2" borderId="11" numFmtId="0" xfId="0" applyFill="1" applyBorder="1" applyAlignment="1">
      <alignment horizontal="center" vertical="top" wrapText="1"/>
    </xf>
    <xf fontId="0" fillId="2" borderId="4" numFmtId="0" xfId="0" applyFill="1" applyBorder="1" applyAlignment="1">
      <alignment horizontal="center" vertical="top" wrapText="1"/>
    </xf>
    <xf fontId="4" fillId="0" borderId="8" numFmtId="0" xfId="0" applyFont="1" applyBorder="1" applyAlignment="1">
      <alignment horizontal="center" vertical="top" wrapText="1"/>
    </xf>
    <xf fontId="1" fillId="0" borderId="12" numFmtId="0" xfId="0" applyFont="1" applyBorder="1" applyAlignment="1">
      <alignment horizontal="center" vertical="center" wrapText="1"/>
    </xf>
    <xf fontId="1" fillId="0" borderId="12" numFmtId="3" xfId="0" applyNumberFormat="1" applyFont="1" applyBorder="1" applyAlignment="1">
      <alignment horizontal="center" vertical="center" wrapText="1"/>
    </xf>
    <xf fontId="1" fillId="0" borderId="12" numFmtId="4" xfId="0" applyNumberFormat="1" applyFont="1" applyBorder="1" applyAlignment="1">
      <alignment horizontal="center" vertical="center" wrapText="1"/>
    </xf>
    <xf fontId="1" fillId="2" borderId="12" numFmtId="4" xfId="0" applyNumberFormat="1" applyFont="1" applyFill="1" applyBorder="1" applyAlignment="1">
      <alignment horizontal="center" vertical="center" wrapText="1"/>
    </xf>
    <xf fontId="1" fillId="0" borderId="12" numFmtId="2" xfId="0" applyNumberFormat="1" applyFont="1" applyBorder="1" applyAlignment="1">
      <alignment horizontal="center" vertical="center" wrapText="1"/>
    </xf>
    <xf fontId="1" fillId="0" borderId="12" numFmtId="0" xfId="0" applyFont="1" applyBorder="1" applyAlignment="1">
      <alignment horizontal="center" vertical="top" wrapText="1"/>
    </xf>
    <xf fontId="1" fillId="0" borderId="0" numFmtId="4" xfId="0" applyNumberFormat="1" applyFont="1"/>
    <xf fontId="1" fillId="0" borderId="0" numFmtId="2" xfId="0" applyNumberFormat="1" applyFont="1"/>
    <xf fontId="1" fillId="0" borderId="13" numFmtId="0" xfId="0" applyFont="1" applyBorder="1" applyAlignment="1">
      <alignment horizontal="center" vertical="center" wrapText="1"/>
    </xf>
    <xf fontId="1" fillId="0" borderId="14" numFmtId="0" xfId="0" applyFont="1" applyBorder="1" applyAlignment="1">
      <alignment horizontal="center" vertical="center" wrapText="1"/>
    </xf>
    <xf fontId="1" fillId="2" borderId="12" numFmtId="2" xfId="0" applyNumberFormat="1" applyFont="1" applyFill="1" applyBorder="1" applyAlignment="1">
      <alignment horizontal="center" vertical="center" wrapText="1"/>
    </xf>
    <xf fontId="5" fillId="0" borderId="0" numFmtId="0" xfId="0" applyFont="1" applyAlignment="1" applyProtection="1">
      <alignment vertical="center"/>
      <protection locked="0"/>
    </xf>
    <xf fontId="3" fillId="0" borderId="0" numFmtId="0" xfId="0" applyFont="1" applyAlignment="1">
      <alignment horizontal="right" vertical="center"/>
    </xf>
    <xf fontId="6" fillId="0" borderId="0" numFmtId="4" xfId="0" applyNumberFormat="1" applyFont="1" applyAlignment="1">
      <alignment horizontal="center" vertical="center"/>
    </xf>
    <xf fontId="3" fillId="0" borderId="0" numFmtId="0" xfId="0" applyFont="1" applyAlignment="1">
      <alignment vertical="center"/>
    </xf>
    <xf fontId="3" fillId="0" borderId="0" numFmtId="2" xfId="0" applyNumberFormat="1" applyFont="1" applyAlignment="1">
      <alignment vertical="center"/>
    </xf>
    <xf fontId="1" fillId="0" borderId="0" numFmtId="0" xfId="0" applyFont="1" applyAlignment="1">
      <alignment horizontal="left" wrapText="1"/>
    </xf>
    <xf fontId="3" fillId="0" borderId="0" numFmtId="0" xfId="0" applyFont="1" applyAlignment="1">
      <alignment wrapText="1"/>
    </xf>
    <xf fontId="0" fillId="0" borderId="0" numFmtId="0" xfId="0" applyAlignment="1">
      <alignment wrapText="1"/>
    </xf>
    <xf fontId="7" fillId="0" borderId="15" numFmtId="0" xfId="0" applyFont="1" applyBorder="1" applyAlignment="1">
      <alignment horizontal="center"/>
    </xf>
    <xf fontId="7" fillId="0" borderId="0" numFmtId="0" xfId="0" applyFont="1" applyAlignment="1" applyProtection="1">
      <alignment horizontal="left" vertical="top" wrapText="1"/>
      <protection locked="0"/>
    </xf>
    <xf fontId="7" fillId="0" borderId="0" numFmtId="0" xfId="0" applyFont="1"/>
    <xf fontId="7" fillId="0" borderId="0" numFmtId="0" xfId="0" applyFont="1" applyAlignment="1" applyProtection="1">
      <alignment wrapText="1"/>
      <protection locked="0"/>
    </xf>
    <xf fontId="7" fillId="0" borderId="0" numFmtId="160" xfId="0" applyNumberFormat="1" applyFont="1" applyAlignment="1" applyProtection="1">
      <alignment horizontal="center" vertical="center"/>
      <protection locked="0"/>
    </xf>
    <xf fontId="7" fillId="0" borderId="0" numFmtId="0" xfId="0" applyFont="1" applyAlignment="1" applyProtection="1">
      <alignment horizontal="center" wrapText="1"/>
      <protection locked="0"/>
    </xf>
    <xf fontId="8" fillId="0" borderId="0" numFmtId="0" xfId="0" applyFont="1" applyAlignment="1">
      <alignment horizontal="center"/>
    </xf>
    <xf fontId="0" fillId="0" borderId="15" numFmtId="0" xfId="0" applyBorder="1" applyAlignment="1">
      <alignment horizontal="center"/>
    </xf>
    <xf fontId="1" fillId="0" borderId="0" numFmtId="0" xfId="0" applyFont="1" applyAlignment="1">
      <alignment horizontal="justify" vertical="top" wrapText="1"/>
    </xf>
    <xf fontId="4" fillId="0" borderId="16" numFmtId="0" xfId="0" applyFont="1" applyBorder="1" applyAlignment="1">
      <alignment horizontal="center" vertical="center" wrapText="1"/>
    </xf>
    <xf fontId="0" fillId="0" borderId="17" numFmtId="0" xfId="0" applyBorder="1" applyAlignment="1">
      <alignment horizontal="center" vertical="center" wrapText="1"/>
    </xf>
    <xf fontId="1" fillId="0" borderId="5" numFmtId="0" xfId="0" applyFont="1" applyBorder="1" applyAlignment="1">
      <alignment horizontal="left" vertical="center" wrapText="1"/>
    </xf>
    <xf fontId="1" fillId="0" borderId="7" numFmtId="0" xfId="0" applyFont="1" applyBorder="1" applyAlignment="1">
      <alignment horizontal="left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8" numFmtId="0" xfId="0" applyFont="1" applyBorder="1" applyAlignment="1">
      <alignment horizontal="center" vertical="center" wrapText="1"/>
    </xf>
    <xf fontId="1" fillId="0" borderId="4" numFmtId="4" xfId="0" applyNumberFormat="1" applyFont="1" applyBorder="1" applyAlignment="1">
      <alignment horizontal="center" vertical="center" wrapText="1"/>
    </xf>
    <xf fontId="9" fillId="0" borderId="12" numFmtId="2" xfId="0" applyNumberFormat="1" applyFont="1" applyBorder="1" applyAlignment="1">
      <alignment horizontal="center" vertical="center" wrapText="1"/>
    </xf>
    <xf fontId="4" fillId="0" borderId="2" numFmtId="161" xfId="0" applyNumberFormat="1" applyFont="1" applyBorder="1" applyAlignment="1">
      <alignment horizontal="center" vertical="center" wrapText="1"/>
    </xf>
    <xf fontId="4" fillId="0" borderId="5" numFmtId="0" xfId="0" applyFont="1" applyBorder="1" applyAlignment="1">
      <alignment horizontal="center" vertical="top" wrapText="1"/>
    </xf>
    <xf fontId="1" fillId="0" borderId="2" numFmtId="2" xfId="0" applyNumberFormat="1" applyFont="1" applyBorder="1" applyAlignment="1">
      <alignment horizontal="center" vertical="center" wrapText="1"/>
    </xf>
    <xf fontId="1" fillId="0" borderId="7" numFmtId="2" xfId="0" applyNumberFormat="1" applyFont="1" applyBorder="1" applyAlignment="1">
      <alignment horizontal="center" vertical="center" wrapText="1"/>
    </xf>
    <xf fontId="1" fillId="0" borderId="2" numFmtId="162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4" fillId="0" borderId="2" numFmtId="2" xfId="0" applyNumberFormat="1" applyFont="1" applyBorder="1" applyAlignment="1">
      <alignment horizontal="center" vertical="center" wrapText="1"/>
    </xf>
    <xf fontId="4" fillId="0" borderId="2" numFmtId="16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2.xml"/><Relationship  Id="rId2" Type="http://schemas.openxmlformats.org/officeDocument/2006/relationships/worksheet" Target="worksheets/sheet1.xml"/><Relationship  Id="rId1" Type="http://schemas.openxmlformats.org/officeDocument/2006/relationships/externalLink" Target="externalLinks/externalLink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Relationship Id="rId2" Type="http://schemas.openxmlformats.org/officeDocument/2006/relationships/image" Target="../media/media1.svg"/><Relationship Id="rId3" Type="http://schemas.openxmlformats.org/officeDocument/2006/relationships/image" Target="../media/image2.wmf"/><Relationship Id="rId4" Type="http://schemas.openxmlformats.org/officeDocument/2006/relationships/image" Target="../media/media2.svg"/><Relationship Id="rId5" Type="http://schemas.openxmlformats.org/officeDocument/2006/relationships/image" Target="../media/image3.wmf"/><Relationship Id="rId6" Type="http://schemas.openxmlformats.org/officeDocument/2006/relationships/image" Target="../media/media3.svg"/><Relationship Id="rId7" Type="http://schemas.openxmlformats.org/officeDocument/2006/relationships/image" Target="../media/image4.wmf"/><Relationship Id="rId8" Type="http://schemas.openxmlformats.org/officeDocument/2006/relationships/image" Target="../media/media4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14</xdr:col>
      <xdr:colOff>19050</xdr:colOff>
      <xdr:row>3</xdr:row>
      <xdr:rowOff>952500</xdr:rowOff>
    </xdr:from>
    <xdr:to>
      <xdr:col>15</xdr:col>
      <xdr:colOff>0</xdr:colOff>
      <xdr:row>3</xdr:row>
      <xdr:rowOff>1304925</xdr:rowOff>
    </xdr:to>
    <xdr:pic>
      <xdr:nvPicPr>
        <xdr:cNvPr id="2639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9296400" y="2609850"/>
          <a:ext cx="93345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13</xdr:col>
      <xdr:colOff>19050</xdr:colOff>
      <xdr:row>3</xdr:row>
      <xdr:rowOff>923925</xdr:rowOff>
    </xdr:from>
    <xdr:to>
      <xdr:col>13</xdr:col>
      <xdr:colOff>1019175</xdr:colOff>
      <xdr:row>3</xdr:row>
      <xdr:rowOff>1362075</xdr:rowOff>
    </xdr:to>
    <xdr:pic>
      <xdr:nvPicPr>
        <xdr:cNvPr id="2640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8267700" y="2581275"/>
          <a:ext cx="1000125" cy="43814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15</xdr:col>
      <xdr:colOff>19050</xdr:colOff>
      <xdr:row>3</xdr:row>
      <xdr:rowOff>1590675</xdr:rowOff>
    </xdr:from>
    <xdr:to>
      <xdr:col>15</xdr:col>
      <xdr:colOff>1504950</xdr:colOff>
      <xdr:row>3</xdr:row>
      <xdr:rowOff>1943100</xdr:rowOff>
    </xdr:to>
    <xdr:pic>
      <xdr:nvPicPr>
        <xdr:cNvPr id="2641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10248900" y="3248025"/>
          <a:ext cx="1485900" cy="3524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15</xdr:col>
      <xdr:colOff>266700</xdr:colOff>
      <xdr:row>3</xdr:row>
      <xdr:rowOff>1400175</xdr:rowOff>
    </xdr:from>
    <xdr:to>
      <xdr:col>15</xdr:col>
      <xdr:colOff>419100</xdr:colOff>
      <xdr:row>3</xdr:row>
      <xdr:rowOff>1628775</xdr:rowOff>
    </xdr:to>
    <xdr:pic>
      <xdr:nvPicPr>
        <xdr:cNvPr id="2642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10496550" y="3057525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10</xdr:col>
      <xdr:colOff>19050</xdr:colOff>
      <xdr:row>2</xdr:row>
      <xdr:rowOff>952500</xdr:rowOff>
    </xdr:from>
    <xdr:to>
      <xdr:col>11</xdr:col>
      <xdr:colOff>0</xdr:colOff>
      <xdr:row>2</xdr:row>
      <xdr:rowOff>1295399</xdr:rowOff>
    </xdr:to>
    <xdr:pic>
      <xdr:nvPicPr>
        <xdr:cNvPr id="3585" name="Picture 1"/>
        <xdr:cNvPicPr>
          <a:picLocks noChangeAspect="1" noChangeArrowheads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6115050" y="1343025"/>
          <a:ext cx="676275" cy="3429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9</xdr:col>
      <xdr:colOff>19050</xdr:colOff>
      <xdr:row>2</xdr:row>
      <xdr:rowOff>923925</xdr:rowOff>
    </xdr:from>
    <xdr:to>
      <xdr:col>9</xdr:col>
      <xdr:colOff>609600</xdr:colOff>
      <xdr:row>2</xdr:row>
      <xdr:rowOff>1371600</xdr:rowOff>
    </xdr:to>
    <xdr:pic>
      <xdr:nvPicPr>
        <xdr:cNvPr id="3586" name="Picture 2"/>
        <xdr:cNvPicPr>
          <a:picLocks noChangeAspect="1" noChangeArrowheads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5505450" y="1314450"/>
          <a:ext cx="590549" cy="44767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11</xdr:col>
      <xdr:colOff>19050</xdr:colOff>
      <xdr:row>2</xdr:row>
      <xdr:rowOff>1590675</xdr:rowOff>
    </xdr:from>
    <xdr:to>
      <xdr:col>11</xdr:col>
      <xdr:colOff>609600</xdr:colOff>
      <xdr:row>2</xdr:row>
      <xdr:rowOff>1952625</xdr:rowOff>
    </xdr:to>
    <xdr:pic>
      <xdr:nvPicPr>
        <xdr:cNvPr id="3587" name="Picture 5"/>
        <xdr:cNvPicPr>
          <a:picLocks noChangeAspect="1" noChangeArrowheads="1"/>
        </xdr:cNvPicPr>
      </xdr:nvPicPr>
      <xdr:blipFill>
        <a:blip r:embed="rId5">
          <a:extLst>
            <a:ext uri="{96DAC541-7B7A-43D3-8B79-37D633B846F1}">
              <asvg:svgBlip xmlns:asvg="http://schemas.microsoft.com/office/drawing/2016/SVG/main" r:embed="rId6"/>
            </a:ext>
          </a:extLst>
        </a:blip>
        <a:stretch/>
      </xdr:blipFill>
      <xdr:spPr bwMode="auto">
        <a:xfrm>
          <a:off x="6810375" y="1981200"/>
          <a:ext cx="590549" cy="3619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 editAs="twoCell">
    <xdr:from>
      <xdr:col>11</xdr:col>
      <xdr:colOff>266700</xdr:colOff>
      <xdr:row>2</xdr:row>
      <xdr:rowOff>1400175</xdr:rowOff>
    </xdr:from>
    <xdr:to>
      <xdr:col>11</xdr:col>
      <xdr:colOff>419100</xdr:colOff>
      <xdr:row>2</xdr:row>
      <xdr:rowOff>1628775</xdr:rowOff>
    </xdr:to>
    <xdr:pic>
      <xdr:nvPicPr>
        <xdr:cNvPr id="3588" name="Picture 6"/>
        <xdr:cNvPicPr>
          <a:picLocks noChangeAspect="1" noChangeArrowheads="1"/>
        </xdr:cNvPicPr>
      </xdr:nvPicPr>
      <xdr:blipFill>
        <a:blip r:embed="rId7">
          <a:extLst>
            <a:ext uri="{96DAC541-7B7A-43D3-8B79-37D633B846F1}">
              <asvg:svgBlip xmlns:asvg="http://schemas.microsoft.com/office/drawing/2016/SVG/main" r:embed="rId8"/>
            </a:ext>
          </a:extLst>
        </a:blip>
        <a:stretch/>
      </xdr:blipFill>
      <xdr:spPr bwMode="auto">
        <a:xfrm>
          <a:off x="7058025" y="1790700"/>
          <a:ext cx="152400" cy="2286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 Id="rId1" Type="http://schemas.openxmlformats.org/officeDocument/2006/relationships/externalLinkPath" Target="file:///F:/Users/User/Downloads/&#1050;&#1086;&#1084;&#1084;&#1077;&#1088;&#1095;&#1077;&#1089;&#1082;&#1086;&#1077;%20&#1087;&#1088;&#1077;&#1076;&#1083;&#1086;&#1078;&#1077;&#1085;&#1080;&#1077;%20&#1050;&#1057;&#1058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5">
          <cell r="AB15">
            <v>10150</v>
          </cell>
        </row>
        <row r="16">
          <cell r="AB16">
            <v>95</v>
          </cell>
        </row>
        <row r="17">
          <cell r="AB17">
            <v>145</v>
          </cell>
        </row>
        <row r="18">
          <cell r="AB18">
            <v>15</v>
          </cell>
        </row>
        <row r="19">
          <cell r="AB19">
            <v>66</v>
          </cell>
        </row>
        <row r="20">
          <cell r="AB20">
            <v>10</v>
          </cell>
        </row>
        <row r="21">
          <cell r="AB21">
            <v>10</v>
          </cell>
        </row>
        <row r="22">
          <cell r="AB22">
            <v>40</v>
          </cell>
        </row>
        <row r="23">
          <cell r="AB23">
            <v>8</v>
          </cell>
        </row>
        <row r="24">
          <cell r="AB24">
            <v>8</v>
          </cell>
        </row>
        <row r="25">
          <cell r="AB25">
            <v>30</v>
          </cell>
        </row>
        <row r="26">
          <cell r="AB26">
            <v>298</v>
          </cell>
        </row>
        <row r="27">
          <cell r="AB27">
            <v>410</v>
          </cell>
        </row>
        <row r="28">
          <cell r="AB28">
            <v>29</v>
          </cell>
        </row>
        <row r="29">
          <cell r="AB29">
            <v>33</v>
          </cell>
        </row>
        <row r="30">
          <cell r="AB30">
            <v>195</v>
          </cell>
        </row>
        <row r="31">
          <cell r="AB31">
            <v>118</v>
          </cell>
        </row>
        <row r="32">
          <cell r="AB32">
            <v>903</v>
          </cell>
        </row>
        <row r="33">
          <cell r="AB33">
            <v>285</v>
          </cell>
        </row>
        <row r="34">
          <cell r="AB34">
            <v>42</v>
          </cell>
        </row>
        <row r="35">
          <cell r="AB35">
            <v>2154</v>
          </cell>
        </row>
        <row r="36">
          <cell r="AB36">
            <v>231</v>
          </cell>
        </row>
        <row r="37">
          <cell r="AB37">
            <v>450</v>
          </cell>
        </row>
        <row r="38">
          <cell r="AB38">
            <v>23</v>
          </cell>
        </row>
        <row r="39">
          <cell r="AB39">
            <v>589</v>
          </cell>
        </row>
        <row r="40">
          <cell r="AB40">
            <v>290</v>
          </cell>
        </row>
        <row r="41">
          <cell r="AB41">
            <v>43</v>
          </cell>
        </row>
        <row r="42">
          <cell r="AB42">
            <v>1081</v>
          </cell>
        </row>
        <row r="43">
          <cell r="AB43">
            <v>220</v>
          </cell>
        </row>
        <row r="44">
          <cell r="AB44">
            <v>137</v>
          </cell>
        </row>
        <row r="45">
          <cell r="AB45">
            <v>257</v>
          </cell>
        </row>
        <row r="46">
          <cell r="AB46">
            <v>380</v>
          </cell>
        </row>
        <row r="47">
          <cell r="AB47">
            <v>365</v>
          </cell>
        </row>
        <row r="48">
          <cell r="AB48">
            <v>362</v>
          </cell>
        </row>
        <row r="49">
          <cell r="AB49">
            <v>180</v>
          </cell>
        </row>
        <row r="50">
          <cell r="AB50">
            <v>2450</v>
          </cell>
        </row>
        <row r="51">
          <cell r="AB51">
            <v>130</v>
          </cell>
        </row>
        <row r="52">
          <cell r="AB52">
            <v>5800</v>
          </cell>
        </row>
        <row r="53">
          <cell r="AB53">
            <v>1450</v>
          </cell>
        </row>
        <row r="54">
          <cell r="AB54">
            <v>1450</v>
          </cell>
        </row>
        <row r="55">
          <cell r="AB55">
            <v>250</v>
          </cell>
        </row>
        <row r="56">
          <cell r="AB56">
            <v>87</v>
          </cell>
        </row>
        <row r="57">
          <cell r="AB57">
            <v>74</v>
          </cell>
        </row>
      </sheetData>
    </sheetDataSet>
  </externalBook>
</externalLink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</a:spPr>
      <a:bodyPr/>
      <a:lstStyle/>
    </a:lnDef>
  </a:objectDefaults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Ruler="1" view="pageBreakPreview" zoomScale="90" workbookViewId="0">
      <selection activeCell="P14" activeCellId="0" sqref="P14"/>
    </sheetView>
  </sheetViews>
  <sheetFormatPr defaultRowHeight="14.25"/>
  <cols>
    <col customWidth="1" min="1" max="1" style="1" width="3.140625"/>
    <col customWidth="1" min="2" max="2" style="1" width="12.5703125"/>
    <col customWidth="1" min="3" max="3" style="1" width="22.7109375"/>
    <col customWidth="1" min="4" max="4" style="1" width="5.85546875"/>
    <col customWidth="1" min="5" max="5" style="1" width="6.85546875"/>
    <col customWidth="1" min="6" max="6" style="1" width="14.28515625"/>
    <col customWidth="1" min="7" max="7" style="1" width="16.42578125"/>
    <col customWidth="1" min="8" max="8" style="1" width="14.5703125"/>
    <col customWidth="1" hidden="1" min="9" max="9" style="1" width="7.28515625"/>
    <col customWidth="1" min="10" max="10" style="1" width="0.140625"/>
    <col customWidth="1" min="11" max="11" style="1" width="11.42578125"/>
    <col min="12" max="12" style="1" width="9.140625"/>
    <col customWidth="1" min="13" max="13" style="1" width="16.5703125"/>
    <col customWidth="1" min="14" max="14" style="1" width="15.42578125"/>
    <col customWidth="1" min="15" max="15" style="1" width="14.28515625"/>
    <col customWidth="1" min="16" max="16" style="1" width="22.7109375"/>
    <col customWidth="1" min="17" max="17" style="1" width="9.42578125"/>
    <col min="18" max="18" style="1" width="9.140625"/>
    <col customWidth="1" min="19" max="19" style="1" width="12.42578125"/>
    <col customWidth="1" min="20" max="20" style="1" width="10.85546875"/>
    <col customWidth="1" min="21" max="21" style="1" width="12.5703125"/>
    <col min="22" max="16384" style="1" width="9.140625"/>
  </cols>
  <sheetData>
    <row r="1" ht="33" customHeight="1">
      <c r="P1" s="2"/>
      <c r="Q1" s="2"/>
      <c r="R1" s="3"/>
      <c r="S1" s="3"/>
    </row>
    <row r="2" ht="30" customHeight="1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39" customHeight="1">
      <c r="A3" s="5" t="s">
        <v>1</v>
      </c>
      <c r="B3" s="6" t="s">
        <v>2</v>
      </c>
      <c r="C3" s="7"/>
      <c r="D3" s="5" t="s">
        <v>3</v>
      </c>
      <c r="E3" s="5" t="s">
        <v>4</v>
      </c>
      <c r="F3" s="8" t="s">
        <v>5</v>
      </c>
      <c r="G3" s="9"/>
      <c r="H3" s="9"/>
      <c r="I3" s="10"/>
      <c r="J3" s="11"/>
      <c r="K3" s="5" t="s">
        <v>6</v>
      </c>
      <c r="L3" s="5"/>
      <c r="M3" s="12" t="s">
        <v>7</v>
      </c>
      <c r="N3" s="12"/>
      <c r="O3" s="12"/>
      <c r="P3" s="13" t="s">
        <v>8</v>
      </c>
      <c r="Q3" s="13"/>
      <c r="R3" s="13"/>
      <c r="S3" s="13"/>
    </row>
    <row r="4" ht="156" customHeight="1">
      <c r="A4" s="14"/>
      <c r="B4" s="15"/>
      <c r="C4" s="16"/>
      <c r="D4" s="14"/>
      <c r="E4" s="14"/>
      <c r="F4" s="17" t="s">
        <v>9</v>
      </c>
      <c r="G4" s="17" t="s">
        <v>10</v>
      </c>
      <c r="H4" s="18" t="s">
        <v>11</v>
      </c>
      <c r="I4" s="19"/>
      <c r="J4" s="20"/>
      <c r="K4" s="21" t="s">
        <v>12</v>
      </c>
      <c r="L4" s="21" t="s">
        <v>13</v>
      </c>
      <c r="M4" s="21" t="s">
        <v>14</v>
      </c>
      <c r="N4" s="21" t="s">
        <v>15</v>
      </c>
      <c r="O4" s="21" t="s">
        <v>16</v>
      </c>
      <c r="P4" s="21" t="s">
        <v>17</v>
      </c>
      <c r="Q4" s="21" t="s">
        <v>18</v>
      </c>
      <c r="R4" s="21" t="s">
        <v>19</v>
      </c>
      <c r="S4" s="21" t="s">
        <v>20</v>
      </c>
    </row>
    <row r="5" s="1" customFormat="1" ht="26.25" customHeight="1">
      <c r="A5" s="22">
        <v>1</v>
      </c>
      <c r="B5" s="22" t="s">
        <v>21</v>
      </c>
      <c r="C5" s="22"/>
      <c r="D5" s="22" t="s">
        <v>22</v>
      </c>
      <c r="E5" s="23">
        <v>1</v>
      </c>
      <c r="F5" s="24">
        <v>4200</v>
      </c>
      <c r="G5" s="25">
        <v>4900</v>
      </c>
      <c r="H5" s="24">
        <v>4950</v>
      </c>
      <c r="I5" s="26"/>
      <c r="J5" s="26"/>
      <c r="K5" s="27"/>
      <c r="L5" s="27"/>
      <c r="M5" s="24">
        <f>AVERAGE(F5:L5)</f>
        <v>4683.333333333333</v>
      </c>
      <c r="N5" s="24">
        <f>SQRT((SUM(IF(F5&gt;0,POWER(F5-M5,2),0),IF(G5&gt;0,POWER(G5-M5,2),0),IF(H5&gt;0,POWER(H5-M5,2),0),IF(K5&gt;0,POWER(K5-M5,2),0),IF(L5&gt;0,POWER(L5-M5,2),0),))/(COUNTA(F5:L5)-1))</f>
        <v>419.3248541803041</v>
      </c>
      <c r="O5" s="25">
        <f>N5/M5*100</f>
        <v>8.9535556052733973</v>
      </c>
      <c r="P5" s="24">
        <f t="shared" ref="P5:P7" si="0">((E5/COUNTA(F5:L5))*(SUM(F5:L5)))</f>
        <v>4683.333333333333</v>
      </c>
      <c r="Q5" s="26">
        <f t="shared" ref="Q5:Q7" si="1">F5</f>
        <v>4200</v>
      </c>
      <c r="R5" s="26">
        <f t="shared" ref="R5:R7" si="2">Q5</f>
        <v>4200</v>
      </c>
      <c r="S5" s="24">
        <f t="shared" ref="S5:S7" si="3">Q5*E5</f>
        <v>4200</v>
      </c>
      <c r="U5" s="28"/>
      <c r="V5" s="29"/>
    </row>
    <row r="6" s="1" customFormat="1" ht="29.25" customHeight="1">
      <c r="A6" s="22">
        <v>2</v>
      </c>
      <c r="B6" s="30" t="s">
        <v>23</v>
      </c>
      <c r="C6" s="31"/>
      <c r="D6" s="22" t="s">
        <v>22</v>
      </c>
      <c r="E6" s="23">
        <v>1</v>
      </c>
      <c r="F6" s="24">
        <v>13420</v>
      </c>
      <c r="G6" s="25">
        <v>13500</v>
      </c>
      <c r="H6" s="24">
        <v>14520</v>
      </c>
      <c r="I6" s="26"/>
      <c r="J6" s="26"/>
      <c r="K6" s="27"/>
      <c r="L6" s="27"/>
      <c r="M6" s="24">
        <f t="shared" ref="M6:M7" si="4">AVERAGE(F6:L6)</f>
        <v>13813.333333333334</v>
      </c>
      <c r="N6" s="24">
        <f t="shared" ref="N6:N7" si="5">SQRT((SUM(IF(F6&gt;0,POWER(F6-M6,2),0),IF(G6&gt;0,POWER(G6-M6,2),0),IF(H6&gt;0,POWER(H6-M6,2),0),IF(K6&gt;0,POWER(K6-M6,2),0),IF(L6&gt;0,POWER(L6-M6,2),0),))/(COUNTA(F6:L6)-1))</f>
        <v>613.29710037903601</v>
      </c>
      <c r="O6" s="25">
        <f t="shared" ref="O6:O7" si="6">N6/M6*100</f>
        <v>4.4398921359486199</v>
      </c>
      <c r="P6" s="24">
        <f t="shared" si="0"/>
        <v>13813.333333333332</v>
      </c>
      <c r="Q6" s="26">
        <f t="shared" si="1"/>
        <v>13420</v>
      </c>
      <c r="R6" s="26">
        <f t="shared" si="2"/>
        <v>13420</v>
      </c>
      <c r="S6" s="24">
        <f t="shared" si="3"/>
        <v>13420</v>
      </c>
      <c r="U6" s="28"/>
      <c r="V6" s="29"/>
    </row>
    <row r="7" ht="33.75" customHeight="1">
      <c r="A7" s="22">
        <v>3</v>
      </c>
      <c r="B7" s="30" t="s">
        <v>24</v>
      </c>
      <c r="C7" s="31"/>
      <c r="D7" s="22" t="s">
        <v>22</v>
      </c>
      <c r="E7" s="23">
        <v>4</v>
      </c>
      <c r="F7" s="24">
        <v>7375</v>
      </c>
      <c r="G7" s="25">
        <v>7500</v>
      </c>
      <c r="H7" s="24">
        <v>7475</v>
      </c>
      <c r="I7" s="32"/>
      <c r="J7" s="32"/>
      <c r="K7" s="27"/>
      <c r="L7" s="27"/>
      <c r="M7" s="24">
        <f t="shared" si="4"/>
        <v>7450</v>
      </c>
      <c r="N7" s="24">
        <f t="shared" si="5"/>
        <v>66.143782776614771</v>
      </c>
      <c r="O7" s="25">
        <f t="shared" si="6"/>
        <v>0.88783601042435933</v>
      </c>
      <c r="P7" s="24">
        <f t="shared" si="0"/>
        <v>29800</v>
      </c>
      <c r="Q7" s="26">
        <f t="shared" si="1"/>
        <v>7375</v>
      </c>
      <c r="R7" s="26">
        <f t="shared" si="2"/>
        <v>7375</v>
      </c>
      <c r="S7" s="24">
        <f t="shared" si="3"/>
        <v>29500</v>
      </c>
      <c r="U7" s="28"/>
      <c r="V7" s="29"/>
    </row>
    <row r="8" ht="24.75" customHeight="1">
      <c r="A8" s="22" t="s">
        <v>25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5">
        <f>SUM(S5:S7)</f>
        <v>47120</v>
      </c>
      <c r="U8" s="28"/>
      <c r="V8" s="29"/>
    </row>
    <row r="9" s="33" customFormat="1" ht="25.5" customHeight="1">
      <c r="A9" s="34" t="s">
        <v>26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5">
        <f>S8</f>
        <v>47120</v>
      </c>
      <c r="N9" s="36" t="s">
        <v>27</v>
      </c>
      <c r="O9" s="36"/>
      <c r="P9" s="36"/>
      <c r="Q9" s="36"/>
      <c r="R9" s="36"/>
      <c r="S9" s="37"/>
    </row>
    <row r="10" s="33" customFormat="1" ht="27" customHeight="1">
      <c r="A10" s="38"/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="33" customFormat="1" ht="16.5" customHeight="1">
      <c r="A11" s="39" t="s">
        <v>28</v>
      </c>
      <c r="B11" s="40"/>
      <c r="C11" s="40"/>
      <c r="D11" s="41" t="s">
        <v>29</v>
      </c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1"/>
      <c r="R11" s="1"/>
      <c r="S11" s="1"/>
    </row>
    <row r="12" ht="11.25" customHeight="1">
      <c r="A12" s="42"/>
      <c r="B12" s="42"/>
      <c r="C12" s="42"/>
      <c r="D12" s="42"/>
      <c r="E12" s="43"/>
      <c r="F12" s="44"/>
      <c r="G12" s="45"/>
      <c r="H12" s="46" t="s">
        <v>30</v>
      </c>
      <c r="I12" s="46"/>
      <c r="J12" s="46"/>
      <c r="K12" s="46"/>
      <c r="L12" s="33"/>
      <c r="M12" s="33"/>
      <c r="N12" s="33"/>
      <c r="O12" s="33"/>
      <c r="P12" s="33"/>
      <c r="Q12" s="33"/>
      <c r="R12" s="33"/>
      <c r="S12" s="33"/>
      <c r="U12" s="33"/>
    </row>
    <row r="13" s="33" customFormat="1" ht="15.75" customHeight="1">
      <c r="A13" s="42"/>
      <c r="B13" s="42"/>
      <c r="C13" s="42"/>
      <c r="D13" s="42"/>
      <c r="E13" s="43"/>
      <c r="F13" s="44"/>
      <c r="G13" s="45"/>
      <c r="H13" s="46"/>
      <c r="I13" s="46"/>
      <c r="J13" s="46"/>
      <c r="K13" s="46"/>
    </row>
    <row r="14" ht="15">
      <c r="A14" s="42"/>
      <c r="B14" s="42"/>
      <c r="C14" s="42"/>
      <c r="D14" s="42"/>
      <c r="E14" s="43"/>
      <c r="F14" s="44"/>
      <c r="G14" s="45"/>
      <c r="H14" s="46"/>
      <c r="I14" s="46"/>
      <c r="J14" s="46"/>
      <c r="K14" s="47"/>
      <c r="L14" s="33"/>
      <c r="M14" s="33"/>
      <c r="N14" s="33"/>
      <c r="O14" s="33"/>
      <c r="P14" s="33"/>
      <c r="Q14" s="33"/>
      <c r="R14" s="33"/>
      <c r="S14" s="33"/>
      <c r="U14" s="33"/>
    </row>
    <row r="15" ht="15">
      <c r="A15" s="39" t="s">
        <v>31</v>
      </c>
      <c r="B15" s="40"/>
      <c r="C15" s="40"/>
      <c r="D15" s="41" t="s">
        <v>32</v>
      </c>
      <c r="E15" s="41"/>
      <c r="F15" s="41"/>
      <c r="G15" s="41"/>
      <c r="H15" s="41"/>
      <c r="I15" s="41"/>
      <c r="J15" s="41"/>
      <c r="K15" s="41"/>
      <c r="L15" s="41"/>
      <c r="M15" s="41"/>
      <c r="N15" s="48"/>
      <c r="O15" s="48"/>
      <c r="P15" s="48"/>
    </row>
    <row r="16" ht="12" customHeight="1">
      <c r="A16" s="42"/>
      <c r="B16" s="42"/>
      <c r="C16" s="42"/>
      <c r="D16" s="42"/>
      <c r="E16" s="43"/>
      <c r="F16" s="44"/>
      <c r="G16" s="45"/>
      <c r="H16" s="46" t="s">
        <v>30</v>
      </c>
      <c r="I16" s="46"/>
      <c r="J16" s="46"/>
      <c r="K16" s="46"/>
      <c r="L16" s="33"/>
      <c r="M16" s="33"/>
      <c r="N16" s="33"/>
      <c r="O16" s="33"/>
      <c r="P16" s="33"/>
      <c r="Q16" s="33"/>
      <c r="R16" s="33"/>
      <c r="S16" s="33"/>
    </row>
    <row r="17" ht="15" customHeight="1">
      <c r="A17" s="42"/>
      <c r="B17" s="42"/>
      <c r="C17" s="42"/>
      <c r="D17" s="42"/>
      <c r="E17" s="43"/>
      <c r="F17" s="44"/>
      <c r="G17" s="45"/>
      <c r="H17" s="46"/>
      <c r="I17" s="46"/>
      <c r="J17" s="46"/>
      <c r="K17" s="46"/>
    </row>
    <row r="18" ht="29.25" customHeight="1">
      <c r="A18" s="42"/>
      <c r="B18" s="42"/>
      <c r="C18" s="42"/>
      <c r="D18" s="42"/>
      <c r="E18" s="43"/>
      <c r="F18" s="44"/>
      <c r="G18" s="45"/>
      <c r="H18" s="46"/>
      <c r="I18" s="46"/>
      <c r="J18" s="46"/>
      <c r="K18" s="47"/>
    </row>
    <row r="19">
      <c r="A19" s="49"/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</sheetData>
  <sheetProtection autoFilter="1" deleteColumns="1" deleteRows="1" formatCells="1" formatColumns="1" formatRows="1" insertColumns="1" insertHyperlinks="1" insertRows="1" pivotTables="1" selectLockedCells="1" selectUnlockedCells="1" sheet="0" sort="1"/>
  <mergeCells count="26">
    <mergeCell ref="Q1:S1"/>
    <mergeCell ref="A2:S2"/>
    <mergeCell ref="A3:A4"/>
    <mergeCell ref="B3:C4"/>
    <mergeCell ref="D3:D4"/>
    <mergeCell ref="E3:E4"/>
    <mergeCell ref="F3:J3"/>
    <mergeCell ref="K3:L3"/>
    <mergeCell ref="M3:O3"/>
    <mergeCell ref="P3:S3"/>
    <mergeCell ref="H4:J4"/>
    <mergeCell ref="B5:C5"/>
    <mergeCell ref="B6:C6"/>
    <mergeCell ref="B7:C7"/>
    <mergeCell ref="A8:R8"/>
    <mergeCell ref="A9:L9"/>
    <mergeCell ref="A10:S10"/>
    <mergeCell ref="A11:C11"/>
    <mergeCell ref="D11:P11"/>
    <mergeCell ref="A12:D12"/>
    <mergeCell ref="H12:K12"/>
    <mergeCell ref="A15:C15"/>
    <mergeCell ref="D15:P15"/>
    <mergeCell ref="A16:D16"/>
    <mergeCell ref="H16:K16"/>
    <mergeCell ref="A19:S19"/>
  </mergeCells>
  <printOptions headings="0" gridLines="0"/>
  <pageMargins left="0.23622047244094491" right="0.23622047244094491" top="0.74803149606299213" bottom="0.74803149606299213" header="0.31496062992125984" footer="0.31496062992125984"/>
  <pageSetup paperSize="9" scale="60" firstPageNumber="0" fitToWidth="1" fitToHeight="1" pageOrder="downThenOver" orientation="landscape" usePrinterDefaults="1" blackAndWhite="0" draft="0" cellComments="none" useFirstPageNumber="0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G4" activeCellId="0" sqref="G4:G46"/>
    </sheetView>
  </sheetViews>
  <sheetFormatPr defaultRowHeight="14.25"/>
  <cols>
    <col bestFit="1" customWidth="1" min="11" max="11" width="10.42578125"/>
  </cols>
  <sheetData>
    <row r="1" ht="15.7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ht="15" customHeight="1">
      <c r="A2" s="5" t="s">
        <v>1</v>
      </c>
      <c r="B2" s="6" t="s">
        <v>2</v>
      </c>
      <c r="C2" s="7"/>
      <c r="D2" s="5" t="s">
        <v>3</v>
      </c>
      <c r="E2" s="5" t="s">
        <v>4</v>
      </c>
      <c r="F2" s="5" t="s">
        <v>5</v>
      </c>
      <c r="G2" s="5"/>
      <c r="H2" s="5"/>
      <c r="I2" s="12" t="s">
        <v>7</v>
      </c>
      <c r="J2" s="12"/>
      <c r="K2" s="12"/>
      <c r="L2" s="13" t="s">
        <v>8</v>
      </c>
      <c r="M2" s="13"/>
      <c r="N2" s="13"/>
      <c r="O2" s="13"/>
    </row>
    <row r="3" ht="348">
      <c r="A3" s="5"/>
      <c r="B3" s="50"/>
      <c r="C3" s="51"/>
      <c r="D3" s="5"/>
      <c r="E3" s="5"/>
      <c r="F3" s="21" t="s">
        <v>34</v>
      </c>
      <c r="G3" s="21" t="s">
        <v>35</v>
      </c>
      <c r="H3" s="21" t="s">
        <v>36</v>
      </c>
      <c r="I3" s="13" t="s">
        <v>14</v>
      </c>
      <c r="J3" s="13" t="s">
        <v>15</v>
      </c>
      <c r="K3" s="13" t="s">
        <v>16</v>
      </c>
      <c r="L3" s="13" t="s">
        <v>37</v>
      </c>
      <c r="M3" s="13" t="s">
        <v>18</v>
      </c>
      <c r="N3" s="13" t="s">
        <v>19</v>
      </c>
      <c r="O3" s="13" t="s">
        <v>38</v>
      </c>
    </row>
    <row r="4">
      <c r="A4" s="8">
        <v>1</v>
      </c>
      <c r="B4" s="52" t="s">
        <v>39</v>
      </c>
      <c r="C4" s="53"/>
      <c r="D4" s="54" t="s">
        <v>40</v>
      </c>
      <c r="E4" s="54">
        <v>1</v>
      </c>
      <c r="F4" s="55">
        <v>9800</v>
      </c>
      <c r="G4" s="56">
        <f>[1]TDSheet!AB15</f>
        <v>10150</v>
      </c>
      <c r="H4" s="55">
        <v>10200</v>
      </c>
      <c r="I4" s="54">
        <f t="shared" ref="I4:I46" si="7">AVERAGE(F4:H4)</f>
        <v>10050</v>
      </c>
      <c r="J4" s="57">
        <f t="shared" ref="J4:J46" si="8">SQRT(((SUM((POWER(H4-I4,2)),(POWER(G4-I4,2)),(POWER(F4-I4,2)))/(COLUMNS(F4:H4)-1))))</f>
        <v>217.94494717703367</v>
      </c>
      <c r="K4" s="58">
        <f t="shared" ref="K4:K46" si="9">J4/I4*100</f>
        <v>2.1686064395724745</v>
      </c>
      <c r="L4" s="5">
        <f>((G4/3)*(SUM(F4:H4)))</f>
        <v>102007500</v>
      </c>
      <c r="M4" s="5">
        <f t="shared" ref="M4:M46" si="10">L4/G4</f>
        <v>10050</v>
      </c>
      <c r="N4" s="5">
        <f t="shared" ref="N4:N46" si="11">ROUNDDOWN(M4,2)</f>
        <v>10050</v>
      </c>
      <c r="O4" s="5">
        <f t="shared" ref="O4:O46" si="12">N4*G4</f>
        <v>102007500</v>
      </c>
    </row>
    <row r="5">
      <c r="A5" s="8">
        <v>2</v>
      </c>
      <c r="B5" s="52" t="s">
        <v>41</v>
      </c>
      <c r="C5" s="53"/>
      <c r="D5" s="54" t="s">
        <v>40</v>
      </c>
      <c r="E5" s="54">
        <v>10</v>
      </c>
      <c r="F5" s="55">
        <v>90</v>
      </c>
      <c r="G5" s="56">
        <f>'[1]TDSheet'!AB16</f>
        <v>95</v>
      </c>
      <c r="H5" s="55">
        <v>92</v>
      </c>
      <c r="I5" s="54">
        <f t="shared" si="7"/>
        <v>92.333333333333329</v>
      </c>
      <c r="J5" s="54">
        <f t="shared" si="8"/>
        <v>2.5166114784235836</v>
      </c>
      <c r="K5" s="58">
        <f t="shared" si="9"/>
        <v>2.7255719982926903</v>
      </c>
      <c r="L5" s="5">
        <f t="shared" ref="L5:L46" si="13">((G5/3)*(SUM(H5:H5)))</f>
        <v>2913.3333333333335</v>
      </c>
      <c r="M5" s="5">
        <f t="shared" si="10"/>
        <v>30.666666666666668</v>
      </c>
      <c r="N5" s="5">
        <f t="shared" si="11"/>
        <v>30.66</v>
      </c>
      <c r="O5" s="5">
        <f t="shared" si="12"/>
        <v>2912.6999999999998</v>
      </c>
    </row>
    <row r="6">
      <c r="A6" s="8">
        <v>3</v>
      </c>
      <c r="B6" s="52" t="s">
        <v>42</v>
      </c>
      <c r="C6" s="53"/>
      <c r="D6" s="54" t="s">
        <v>40</v>
      </c>
      <c r="E6" s="54">
        <v>4</v>
      </c>
      <c r="F6" s="55">
        <v>135</v>
      </c>
      <c r="G6" s="56">
        <f>'[1]TDSheet'!AB17</f>
        <v>145</v>
      </c>
      <c r="H6" s="55">
        <v>141</v>
      </c>
      <c r="I6" s="54">
        <f t="shared" si="7"/>
        <v>140.33333333333334</v>
      </c>
      <c r="J6" s="54">
        <f t="shared" si="8"/>
        <v>5.0332229568471671</v>
      </c>
      <c r="K6" s="58">
        <f t="shared" si="9"/>
        <v>3.5866196842141331</v>
      </c>
      <c r="L6" s="5">
        <f t="shared" si="13"/>
        <v>6815</v>
      </c>
      <c r="M6" s="5">
        <f t="shared" si="10"/>
        <v>47</v>
      </c>
      <c r="N6" s="5">
        <f t="shared" si="11"/>
        <v>47</v>
      </c>
      <c r="O6" s="5">
        <f t="shared" si="12"/>
        <v>6815</v>
      </c>
    </row>
    <row r="7">
      <c r="A7" s="8">
        <v>4</v>
      </c>
      <c r="B7" s="52" t="s">
        <v>43</v>
      </c>
      <c r="C7" s="53"/>
      <c r="D7" s="54" t="s">
        <v>40</v>
      </c>
      <c r="E7" s="54">
        <v>20</v>
      </c>
      <c r="F7" s="55">
        <v>12</v>
      </c>
      <c r="G7" s="56">
        <f>'[1]TDSheet'!AB18</f>
        <v>15</v>
      </c>
      <c r="H7" s="55">
        <v>14</v>
      </c>
      <c r="I7" s="54">
        <f t="shared" si="7"/>
        <v>13.666666666666666</v>
      </c>
      <c r="J7" s="54">
        <f t="shared" si="8"/>
        <v>1.5275252316519468</v>
      </c>
      <c r="K7" s="58">
        <f t="shared" si="9"/>
        <v>11.177013890136196</v>
      </c>
      <c r="L7" s="5">
        <f t="shared" si="13"/>
        <v>70</v>
      </c>
      <c r="M7" s="5">
        <f t="shared" si="10"/>
        <v>4.666666666666667</v>
      </c>
      <c r="N7" s="5">
        <f t="shared" si="11"/>
        <v>4.6600000000000001</v>
      </c>
      <c r="O7" s="5">
        <f t="shared" si="12"/>
        <v>69.900000000000006</v>
      </c>
    </row>
    <row r="8">
      <c r="A8" s="8">
        <v>5</v>
      </c>
      <c r="B8" s="52" t="s">
        <v>44</v>
      </c>
      <c r="C8" s="53"/>
      <c r="D8" s="54" t="s">
        <v>40</v>
      </c>
      <c r="E8" s="54">
        <v>13</v>
      </c>
      <c r="F8" s="55">
        <v>66</v>
      </c>
      <c r="G8" s="56">
        <f>'[1]TDSheet'!AB19</f>
        <v>66</v>
      </c>
      <c r="H8" s="55">
        <v>66</v>
      </c>
      <c r="I8" s="54">
        <f t="shared" si="7"/>
        <v>66</v>
      </c>
      <c r="J8" s="54">
        <f t="shared" si="8"/>
        <v>0</v>
      </c>
      <c r="K8" s="58">
        <f t="shared" si="9"/>
        <v>0</v>
      </c>
      <c r="L8" s="5">
        <f t="shared" si="13"/>
        <v>1452</v>
      </c>
      <c r="M8" s="5">
        <f t="shared" si="10"/>
        <v>22</v>
      </c>
      <c r="N8" s="5">
        <f t="shared" si="11"/>
        <v>22</v>
      </c>
      <c r="O8" s="5">
        <f t="shared" si="12"/>
        <v>1452</v>
      </c>
    </row>
    <row r="9">
      <c r="A9" s="8">
        <v>6</v>
      </c>
      <c r="B9" s="52" t="s">
        <v>45</v>
      </c>
      <c r="C9" s="53"/>
      <c r="D9" s="54" t="s">
        <v>40</v>
      </c>
      <c r="E9" s="54">
        <v>8</v>
      </c>
      <c r="F9" s="55">
        <v>10</v>
      </c>
      <c r="G9" s="56">
        <f>'[1]TDSheet'!AB20</f>
        <v>10</v>
      </c>
      <c r="H9" s="55">
        <v>10</v>
      </c>
      <c r="I9" s="54">
        <f t="shared" si="7"/>
        <v>10</v>
      </c>
      <c r="J9" s="54">
        <f t="shared" si="8"/>
        <v>0</v>
      </c>
      <c r="K9" s="58">
        <f t="shared" si="9"/>
        <v>0</v>
      </c>
      <c r="L9" s="5">
        <f t="shared" si="13"/>
        <v>33.333333333333336</v>
      </c>
      <c r="M9" s="5">
        <f t="shared" si="10"/>
        <v>3.3333333333333335</v>
      </c>
      <c r="N9" s="5">
        <f t="shared" si="11"/>
        <v>3.3300000000000001</v>
      </c>
      <c r="O9" s="5">
        <f t="shared" si="12"/>
        <v>33.299999999999997</v>
      </c>
    </row>
    <row r="10">
      <c r="A10" s="8">
        <v>7</v>
      </c>
      <c r="B10" s="52" t="s">
        <v>46</v>
      </c>
      <c r="C10" s="53"/>
      <c r="D10" s="54" t="s">
        <v>47</v>
      </c>
      <c r="E10" s="54">
        <v>4</v>
      </c>
      <c r="F10" s="55">
        <v>10</v>
      </c>
      <c r="G10" s="56">
        <f>'[1]TDSheet'!AB21</f>
        <v>10</v>
      </c>
      <c r="H10" s="55">
        <v>10</v>
      </c>
      <c r="I10" s="54">
        <f t="shared" si="7"/>
        <v>10</v>
      </c>
      <c r="J10" s="54">
        <f t="shared" si="8"/>
        <v>0</v>
      </c>
      <c r="K10" s="58">
        <f t="shared" si="9"/>
        <v>0</v>
      </c>
      <c r="L10" s="5">
        <f t="shared" si="13"/>
        <v>33.333333333333336</v>
      </c>
      <c r="M10" s="5">
        <f t="shared" si="10"/>
        <v>3.3333333333333335</v>
      </c>
      <c r="N10" s="5">
        <f t="shared" si="11"/>
        <v>3.3300000000000001</v>
      </c>
      <c r="O10" s="5">
        <f t="shared" si="12"/>
        <v>33.299999999999997</v>
      </c>
    </row>
    <row r="11">
      <c r="A11" s="8">
        <v>8</v>
      </c>
      <c r="B11" s="52" t="s">
        <v>48</v>
      </c>
      <c r="C11" s="53"/>
      <c r="D11" s="54" t="s">
        <v>47</v>
      </c>
      <c r="E11" s="54">
        <v>2</v>
      </c>
      <c r="F11" s="55">
        <v>40</v>
      </c>
      <c r="G11" s="56">
        <f>'[1]TDSheet'!AB22</f>
        <v>40</v>
      </c>
      <c r="H11" s="55">
        <v>40</v>
      </c>
      <c r="I11" s="54">
        <f t="shared" si="7"/>
        <v>40</v>
      </c>
      <c r="J11" s="54">
        <f t="shared" si="8"/>
        <v>0</v>
      </c>
      <c r="K11" s="58">
        <f t="shared" si="9"/>
        <v>0</v>
      </c>
      <c r="L11" s="5">
        <f t="shared" si="13"/>
        <v>533.33333333333337</v>
      </c>
      <c r="M11" s="5">
        <f t="shared" si="10"/>
        <v>13.333333333333334</v>
      </c>
      <c r="N11" s="5">
        <f t="shared" si="11"/>
        <v>13.33</v>
      </c>
      <c r="O11" s="5">
        <f t="shared" si="12"/>
        <v>533.20000000000005</v>
      </c>
    </row>
    <row r="12">
      <c r="A12" s="8">
        <v>9</v>
      </c>
      <c r="B12" s="52" t="s">
        <v>49</v>
      </c>
      <c r="C12" s="53"/>
      <c r="D12" s="54" t="s">
        <v>40</v>
      </c>
      <c r="E12" s="54">
        <v>4</v>
      </c>
      <c r="F12" s="55">
        <v>8</v>
      </c>
      <c r="G12" s="56">
        <f>'[1]TDSheet'!AB23</f>
        <v>8</v>
      </c>
      <c r="H12" s="55">
        <v>8</v>
      </c>
      <c r="I12" s="54">
        <f t="shared" si="7"/>
        <v>8</v>
      </c>
      <c r="J12" s="54">
        <f t="shared" si="8"/>
        <v>0</v>
      </c>
      <c r="K12" s="58">
        <f t="shared" si="9"/>
        <v>0</v>
      </c>
      <c r="L12" s="5">
        <f t="shared" si="13"/>
        <v>21.333333333333332</v>
      </c>
      <c r="M12" s="5">
        <f t="shared" si="10"/>
        <v>2.6666666666666665</v>
      </c>
      <c r="N12" s="5">
        <f t="shared" si="11"/>
        <v>2.6600000000000001</v>
      </c>
      <c r="O12" s="5">
        <f t="shared" si="12"/>
        <v>21.280000000000001</v>
      </c>
    </row>
    <row r="13">
      <c r="A13" s="8">
        <v>10</v>
      </c>
      <c r="B13" s="52" t="s">
        <v>50</v>
      </c>
      <c r="C13" s="53"/>
      <c r="D13" s="54" t="s">
        <v>40</v>
      </c>
      <c r="E13" s="54">
        <v>4</v>
      </c>
      <c r="F13" s="55">
        <v>8</v>
      </c>
      <c r="G13" s="56">
        <f>'[1]TDSheet'!AB24</f>
        <v>8</v>
      </c>
      <c r="H13" s="55">
        <v>8</v>
      </c>
      <c r="I13" s="54">
        <f t="shared" si="7"/>
        <v>8</v>
      </c>
      <c r="J13" s="54">
        <f t="shared" si="8"/>
        <v>0</v>
      </c>
      <c r="K13" s="58">
        <f t="shared" si="9"/>
        <v>0</v>
      </c>
      <c r="L13" s="5">
        <f t="shared" si="13"/>
        <v>21.333333333333332</v>
      </c>
      <c r="M13" s="5">
        <f t="shared" si="10"/>
        <v>2.6666666666666665</v>
      </c>
      <c r="N13" s="5">
        <f t="shared" si="11"/>
        <v>2.6600000000000001</v>
      </c>
      <c r="O13" s="5">
        <f t="shared" si="12"/>
        <v>21.280000000000001</v>
      </c>
    </row>
    <row r="14">
      <c r="A14" s="8">
        <v>11</v>
      </c>
      <c r="B14" s="52" t="s">
        <v>51</v>
      </c>
      <c r="C14" s="53"/>
      <c r="D14" s="54" t="s">
        <v>40</v>
      </c>
      <c r="E14" s="54">
        <v>18</v>
      </c>
      <c r="F14" s="55">
        <v>25</v>
      </c>
      <c r="G14" s="56">
        <f>'[1]TDSheet'!AB25</f>
        <v>30</v>
      </c>
      <c r="H14" s="55">
        <v>28</v>
      </c>
      <c r="I14" s="54">
        <f t="shared" si="7"/>
        <v>27.666666666666668</v>
      </c>
      <c r="J14" s="54">
        <f t="shared" si="8"/>
        <v>2.5166114784235836</v>
      </c>
      <c r="K14" s="58">
        <f t="shared" si="9"/>
        <v>9.0961860665912653</v>
      </c>
      <c r="L14" s="5">
        <f t="shared" si="13"/>
        <v>280</v>
      </c>
      <c r="M14" s="5">
        <f t="shared" si="10"/>
        <v>9.3333333333333339</v>
      </c>
      <c r="N14" s="5">
        <f t="shared" si="11"/>
        <v>9.3300000000000001</v>
      </c>
      <c r="O14" s="5">
        <f t="shared" si="12"/>
        <v>279.89999999999998</v>
      </c>
    </row>
    <row r="15">
      <c r="A15" s="8">
        <v>12</v>
      </c>
      <c r="B15" s="52" t="s">
        <v>52</v>
      </c>
      <c r="C15" s="53"/>
      <c r="D15" s="54" t="s">
        <v>40</v>
      </c>
      <c r="E15" s="54">
        <v>51</v>
      </c>
      <c r="F15" s="55">
        <v>295</v>
      </c>
      <c r="G15" s="56">
        <f>'[1]TDSheet'!AB26</f>
        <v>298</v>
      </c>
      <c r="H15" s="55">
        <v>300</v>
      </c>
      <c r="I15" s="54">
        <f t="shared" si="7"/>
        <v>297.66666666666669</v>
      </c>
      <c r="J15" s="54">
        <f t="shared" si="8"/>
        <v>2.5166114784235831</v>
      </c>
      <c r="K15" s="58">
        <f t="shared" si="9"/>
        <v>0.84544618536066607</v>
      </c>
      <c r="L15" s="5">
        <f t="shared" si="13"/>
        <v>29800</v>
      </c>
      <c r="M15" s="5">
        <f t="shared" si="10"/>
        <v>100</v>
      </c>
      <c r="N15" s="5">
        <f t="shared" si="11"/>
        <v>100</v>
      </c>
      <c r="O15" s="5">
        <f t="shared" si="12"/>
        <v>29800</v>
      </c>
    </row>
    <row r="16">
      <c r="A16" s="8">
        <v>13</v>
      </c>
      <c r="B16" s="52" t="s">
        <v>53</v>
      </c>
      <c r="C16" s="53"/>
      <c r="D16" s="54" t="s">
        <v>40</v>
      </c>
      <c r="E16" s="54">
        <v>10</v>
      </c>
      <c r="F16" s="55">
        <v>383</v>
      </c>
      <c r="G16" s="56">
        <f>'[1]TDSheet'!AB27</f>
        <v>410</v>
      </c>
      <c r="H16" s="55">
        <v>401</v>
      </c>
      <c r="I16" s="54">
        <f t="shared" si="7"/>
        <v>398</v>
      </c>
      <c r="J16" s="54">
        <f t="shared" si="8"/>
        <v>13.74772708486752</v>
      </c>
      <c r="K16" s="58">
        <f t="shared" si="9"/>
        <v>3.4542027851425932</v>
      </c>
      <c r="L16" s="5">
        <f t="shared" si="13"/>
        <v>54803.333333333328</v>
      </c>
      <c r="M16" s="5">
        <f t="shared" si="10"/>
        <v>133.66666666666666</v>
      </c>
      <c r="N16" s="5">
        <f t="shared" si="11"/>
        <v>133.66</v>
      </c>
      <c r="O16" s="5">
        <f t="shared" si="12"/>
        <v>54800.599999999999</v>
      </c>
    </row>
    <row r="17">
      <c r="A17" s="8">
        <v>14</v>
      </c>
      <c r="B17" s="52" t="s">
        <v>54</v>
      </c>
      <c r="C17" s="53"/>
      <c r="D17" s="54" t="s">
        <v>55</v>
      </c>
      <c r="E17" s="54">
        <v>65</v>
      </c>
      <c r="F17" s="55">
        <v>28.5</v>
      </c>
      <c r="G17" s="56">
        <f>'[1]TDSheet'!AB28</f>
        <v>29</v>
      </c>
      <c r="H17" s="55">
        <v>30</v>
      </c>
      <c r="I17" s="54">
        <f t="shared" si="7"/>
        <v>29.166666666666668</v>
      </c>
      <c r="J17" s="54">
        <f t="shared" si="8"/>
        <v>0.76376261582597327</v>
      </c>
      <c r="K17" s="58">
        <f t="shared" si="9"/>
        <v>2.6186146828319083</v>
      </c>
      <c r="L17" s="5">
        <f t="shared" si="13"/>
        <v>290</v>
      </c>
      <c r="M17" s="5">
        <f t="shared" si="10"/>
        <v>10</v>
      </c>
      <c r="N17" s="5">
        <f t="shared" si="11"/>
        <v>10</v>
      </c>
      <c r="O17" s="5">
        <f t="shared" si="12"/>
        <v>290</v>
      </c>
    </row>
    <row r="18">
      <c r="A18" s="8">
        <v>15</v>
      </c>
      <c r="B18" s="52" t="s">
        <v>56</v>
      </c>
      <c r="C18" s="53"/>
      <c r="D18" s="54" t="s">
        <v>55</v>
      </c>
      <c r="E18" s="54">
        <v>100</v>
      </c>
      <c r="F18" s="55">
        <v>33</v>
      </c>
      <c r="G18" s="56">
        <f>'[1]TDSheet'!AB29</f>
        <v>33</v>
      </c>
      <c r="H18" s="55">
        <v>35</v>
      </c>
      <c r="I18" s="54">
        <f t="shared" si="7"/>
        <v>33.666666666666664</v>
      </c>
      <c r="J18" s="54">
        <f t="shared" si="8"/>
        <v>1.1547005383792517</v>
      </c>
      <c r="K18" s="58">
        <f t="shared" si="9"/>
        <v>3.4298035793443122</v>
      </c>
      <c r="L18" s="5">
        <f t="shared" si="13"/>
        <v>385</v>
      </c>
      <c r="M18" s="5">
        <f t="shared" si="10"/>
        <v>11.666666666666666</v>
      </c>
      <c r="N18" s="5">
        <f t="shared" si="11"/>
        <v>11.66</v>
      </c>
      <c r="O18" s="5">
        <f t="shared" si="12"/>
        <v>384.78000000000003</v>
      </c>
    </row>
    <row r="19">
      <c r="A19" s="8">
        <v>16</v>
      </c>
      <c r="B19" s="52" t="s">
        <v>57</v>
      </c>
      <c r="C19" s="53"/>
      <c r="D19" s="54" t="s">
        <v>47</v>
      </c>
      <c r="E19" s="54">
        <v>2</v>
      </c>
      <c r="F19" s="55">
        <v>195</v>
      </c>
      <c r="G19" s="56">
        <f>'[1]TDSheet'!AB30</f>
        <v>195</v>
      </c>
      <c r="H19" s="55">
        <v>195</v>
      </c>
      <c r="I19" s="54">
        <f t="shared" si="7"/>
        <v>195</v>
      </c>
      <c r="J19" s="54">
        <f t="shared" si="8"/>
        <v>0</v>
      </c>
      <c r="K19" s="58">
        <f t="shared" si="9"/>
        <v>0</v>
      </c>
      <c r="L19" s="5">
        <f t="shared" si="13"/>
        <v>12675</v>
      </c>
      <c r="M19" s="5">
        <f t="shared" si="10"/>
        <v>65</v>
      </c>
      <c r="N19" s="5">
        <f t="shared" si="11"/>
        <v>65</v>
      </c>
      <c r="O19" s="5">
        <f t="shared" si="12"/>
        <v>12675</v>
      </c>
    </row>
    <row r="20">
      <c r="A20" s="8">
        <v>17</v>
      </c>
      <c r="B20" s="52" t="s">
        <v>58</v>
      </c>
      <c r="C20" s="53"/>
      <c r="D20" s="54" t="s">
        <v>40</v>
      </c>
      <c r="E20" s="54">
        <v>4</v>
      </c>
      <c r="F20" s="55">
        <v>110</v>
      </c>
      <c r="G20" s="56">
        <f>'[1]TDSheet'!AB31</f>
        <v>118</v>
      </c>
      <c r="H20" s="55">
        <v>158</v>
      </c>
      <c r="I20" s="54">
        <f t="shared" si="7"/>
        <v>128.66666666666666</v>
      </c>
      <c r="J20" s="54">
        <f t="shared" si="8"/>
        <v>25.716402029314548</v>
      </c>
      <c r="K20" s="58">
        <f t="shared" si="9"/>
        <v>19.986840955425816</v>
      </c>
      <c r="L20" s="5">
        <f t="shared" si="13"/>
        <v>6214.666666666667</v>
      </c>
      <c r="M20" s="5">
        <f t="shared" si="10"/>
        <v>52.666666666666671</v>
      </c>
      <c r="N20" s="5">
        <f t="shared" si="11"/>
        <v>52.659999999999997</v>
      </c>
      <c r="O20" s="5">
        <f t="shared" si="12"/>
        <v>6213.8799999999992</v>
      </c>
    </row>
    <row r="21">
      <c r="A21" s="8">
        <v>18</v>
      </c>
      <c r="B21" s="52" t="s">
        <v>59</v>
      </c>
      <c r="C21" s="53"/>
      <c r="D21" s="54" t="s">
        <v>40</v>
      </c>
      <c r="E21" s="54">
        <v>1</v>
      </c>
      <c r="F21" s="55">
        <v>814</v>
      </c>
      <c r="G21" s="56">
        <f>'[1]TDSheet'!AB32</f>
        <v>903</v>
      </c>
      <c r="H21" s="55">
        <v>814</v>
      </c>
      <c r="I21" s="54">
        <f t="shared" si="7"/>
        <v>843.66666666666663</v>
      </c>
      <c r="J21" s="54">
        <f t="shared" si="8"/>
        <v>51.384173957876691</v>
      </c>
      <c r="K21" s="58">
        <f t="shared" si="9"/>
        <v>6.0905777113247757</v>
      </c>
      <c r="L21" s="5">
        <f t="shared" si="13"/>
        <v>245014</v>
      </c>
      <c r="M21" s="5">
        <f t="shared" si="10"/>
        <v>271.33333333333331</v>
      </c>
      <c r="N21" s="5">
        <f t="shared" si="11"/>
        <v>271.32999999999998</v>
      </c>
      <c r="O21" s="5">
        <f t="shared" si="12"/>
        <v>245010.98999999999</v>
      </c>
    </row>
    <row r="22">
      <c r="A22" s="8">
        <v>19</v>
      </c>
      <c r="B22" s="52" t="s">
        <v>60</v>
      </c>
      <c r="C22" s="53"/>
      <c r="D22" s="54" t="s">
        <v>40</v>
      </c>
      <c r="E22" s="54">
        <v>1</v>
      </c>
      <c r="F22" s="55">
        <v>285</v>
      </c>
      <c r="G22" s="56">
        <f>'[1]TDSheet'!AB33</f>
        <v>285</v>
      </c>
      <c r="H22" s="55">
        <v>285</v>
      </c>
      <c r="I22" s="54">
        <f t="shared" si="7"/>
        <v>285</v>
      </c>
      <c r="J22" s="54">
        <f t="shared" si="8"/>
        <v>0</v>
      </c>
      <c r="K22" s="58">
        <f t="shared" si="9"/>
        <v>0</v>
      </c>
      <c r="L22" s="5">
        <f t="shared" si="13"/>
        <v>27075</v>
      </c>
      <c r="M22" s="5">
        <f t="shared" si="10"/>
        <v>95</v>
      </c>
      <c r="N22" s="5">
        <f t="shared" si="11"/>
        <v>95</v>
      </c>
      <c r="O22" s="5">
        <f t="shared" si="12"/>
        <v>27075</v>
      </c>
    </row>
    <row r="23">
      <c r="A23" s="8">
        <v>20</v>
      </c>
      <c r="B23" s="52" t="s">
        <v>61</v>
      </c>
      <c r="C23" s="53"/>
      <c r="D23" s="54" t="s">
        <v>40</v>
      </c>
      <c r="E23" s="54">
        <v>10</v>
      </c>
      <c r="F23" s="55">
        <v>39</v>
      </c>
      <c r="G23" s="56">
        <f>'[1]TDSheet'!AB34</f>
        <v>42</v>
      </c>
      <c r="H23" s="55">
        <v>42</v>
      </c>
      <c r="I23" s="54">
        <f t="shared" si="7"/>
        <v>41</v>
      </c>
      <c r="J23" s="54">
        <f t="shared" si="8"/>
        <v>1.7320508075688772</v>
      </c>
      <c r="K23" s="58">
        <f t="shared" si="9"/>
        <v>4.2245141648021391</v>
      </c>
      <c r="L23" s="5">
        <f t="shared" si="13"/>
        <v>588</v>
      </c>
      <c r="M23" s="5">
        <f t="shared" si="10"/>
        <v>14</v>
      </c>
      <c r="N23" s="5">
        <f t="shared" si="11"/>
        <v>14</v>
      </c>
      <c r="O23" s="5">
        <f t="shared" si="12"/>
        <v>588</v>
      </c>
    </row>
    <row r="24">
      <c r="A24" s="8">
        <v>21</v>
      </c>
      <c r="B24" s="52" t="s">
        <v>62</v>
      </c>
      <c r="C24" s="53"/>
      <c r="D24" s="54" t="s">
        <v>40</v>
      </c>
      <c r="E24" s="54">
        <v>1</v>
      </c>
      <c r="F24" s="55">
        <v>1828</v>
      </c>
      <c r="G24" s="56">
        <f>'[1]TDSheet'!AB35</f>
        <v>2154</v>
      </c>
      <c r="H24" s="55">
        <v>2308</v>
      </c>
      <c r="I24" s="54">
        <f t="shared" si="7"/>
        <v>2096.6666666666665</v>
      </c>
      <c r="J24" s="54">
        <f t="shared" si="8"/>
        <v>245.08229910243074</v>
      </c>
      <c r="K24" s="58">
        <f t="shared" si="9"/>
        <v>11.689139861801149</v>
      </c>
      <c r="L24" s="5">
        <f t="shared" si="13"/>
        <v>1657144</v>
      </c>
      <c r="M24" s="5">
        <f t="shared" si="10"/>
        <v>769.33333333333337</v>
      </c>
      <c r="N24" s="5">
        <f t="shared" si="11"/>
        <v>769.33000000000004</v>
      </c>
      <c r="O24" s="5">
        <f t="shared" si="12"/>
        <v>1657136.8200000001</v>
      </c>
    </row>
    <row r="25">
      <c r="A25" s="8">
        <v>22</v>
      </c>
      <c r="B25" s="52" t="s">
        <v>63</v>
      </c>
      <c r="C25" s="53"/>
      <c r="D25" s="54" t="s">
        <v>40</v>
      </c>
      <c r="E25" s="54">
        <v>1</v>
      </c>
      <c r="F25" s="55">
        <v>230.96000000000001</v>
      </c>
      <c r="G25" s="56">
        <f>'[1]TDSheet'!AB36</f>
        <v>231</v>
      </c>
      <c r="H25" s="55">
        <v>240</v>
      </c>
      <c r="I25" s="54">
        <f t="shared" si="7"/>
        <v>233.98666666666668</v>
      </c>
      <c r="J25" s="54">
        <f t="shared" si="8"/>
        <v>5.2077378326230397</v>
      </c>
      <c r="K25" s="58">
        <f t="shared" si="9"/>
        <v>2.2256558062951051</v>
      </c>
      <c r="L25" s="5">
        <f t="shared" si="13"/>
        <v>18480</v>
      </c>
      <c r="M25" s="5">
        <f t="shared" si="10"/>
        <v>80</v>
      </c>
      <c r="N25" s="5">
        <f t="shared" si="11"/>
        <v>80</v>
      </c>
      <c r="O25" s="5">
        <f t="shared" si="12"/>
        <v>18480</v>
      </c>
    </row>
    <row r="26">
      <c r="A26" s="8">
        <v>23</v>
      </c>
      <c r="B26" s="52" t="s">
        <v>64</v>
      </c>
      <c r="C26" s="53"/>
      <c r="D26" s="54" t="s">
        <v>40</v>
      </c>
      <c r="E26" s="54">
        <v>3</v>
      </c>
      <c r="F26" s="55">
        <v>444.60000000000002</v>
      </c>
      <c r="G26" s="56">
        <f>'[1]TDSheet'!AB37</f>
        <v>450</v>
      </c>
      <c r="H26" s="55">
        <v>450</v>
      </c>
      <c r="I26" s="54">
        <f t="shared" si="7"/>
        <v>448.19999999999999</v>
      </c>
      <c r="J26" s="54">
        <f t="shared" si="8"/>
        <v>3.1176914536239657</v>
      </c>
      <c r="K26" s="58">
        <f t="shared" si="9"/>
        <v>0.69560273396340155</v>
      </c>
      <c r="L26" s="5">
        <f t="shared" si="13"/>
        <v>67500</v>
      </c>
      <c r="M26" s="5">
        <f t="shared" si="10"/>
        <v>150</v>
      </c>
      <c r="N26" s="5">
        <f t="shared" si="11"/>
        <v>150</v>
      </c>
      <c r="O26" s="5">
        <f t="shared" si="12"/>
        <v>67500</v>
      </c>
    </row>
    <row r="27">
      <c r="A27" s="8">
        <v>24</v>
      </c>
      <c r="B27" s="52" t="s">
        <v>65</v>
      </c>
      <c r="C27" s="53"/>
      <c r="D27" s="54" t="s">
        <v>40</v>
      </c>
      <c r="E27" s="54">
        <v>50</v>
      </c>
      <c r="F27" s="55">
        <v>28</v>
      </c>
      <c r="G27" s="56">
        <f>'[1]TDSheet'!AB38</f>
        <v>23</v>
      </c>
      <c r="H27" s="55">
        <v>23</v>
      </c>
      <c r="I27" s="54">
        <f t="shared" si="7"/>
        <v>24.666666666666668</v>
      </c>
      <c r="J27" s="54">
        <f t="shared" si="8"/>
        <v>2.8867513459481291</v>
      </c>
      <c r="K27" s="58">
        <f t="shared" si="9"/>
        <v>11.70304599708701</v>
      </c>
      <c r="L27" s="5">
        <f t="shared" si="13"/>
        <v>176.33333333333334</v>
      </c>
      <c r="M27" s="5">
        <f t="shared" si="10"/>
        <v>7.666666666666667</v>
      </c>
      <c r="N27" s="5">
        <f t="shared" si="11"/>
        <v>7.6600000000000001</v>
      </c>
      <c r="O27" s="5">
        <f t="shared" si="12"/>
        <v>176.18000000000001</v>
      </c>
    </row>
    <row r="28">
      <c r="A28" s="8">
        <v>25</v>
      </c>
      <c r="B28" s="52" t="s">
        <v>66</v>
      </c>
      <c r="C28" s="53"/>
      <c r="D28" s="54" t="s">
        <v>40</v>
      </c>
      <c r="E28" s="54">
        <v>12</v>
      </c>
      <c r="F28" s="55">
        <v>532</v>
      </c>
      <c r="G28" s="56">
        <f>'[1]TDSheet'!AB39</f>
        <v>589</v>
      </c>
      <c r="H28" s="55">
        <v>601</v>
      </c>
      <c r="I28" s="54">
        <f t="shared" si="7"/>
        <v>574</v>
      </c>
      <c r="J28" s="54">
        <f t="shared" si="8"/>
        <v>36.864617182333525</v>
      </c>
      <c r="K28" s="58">
        <f t="shared" si="9"/>
        <v>6.4224071746225659</v>
      </c>
      <c r="L28" s="5">
        <f t="shared" si="13"/>
        <v>117996.33333333334</v>
      </c>
      <c r="M28" s="5">
        <f t="shared" si="10"/>
        <v>200.33333333333334</v>
      </c>
      <c r="N28" s="5">
        <f t="shared" si="11"/>
        <v>200.33000000000001</v>
      </c>
      <c r="O28" s="5">
        <f t="shared" si="12"/>
        <v>117994.37000000001</v>
      </c>
    </row>
    <row r="29">
      <c r="A29" s="8">
        <v>26</v>
      </c>
      <c r="B29" s="52" t="s">
        <v>67</v>
      </c>
      <c r="C29" s="53"/>
      <c r="D29" s="54" t="s">
        <v>68</v>
      </c>
      <c r="E29" s="54">
        <v>15</v>
      </c>
      <c r="F29" s="55">
        <v>290</v>
      </c>
      <c r="G29" s="56">
        <f>'[1]TDSheet'!AB40</f>
        <v>290</v>
      </c>
      <c r="H29" s="55">
        <v>290</v>
      </c>
      <c r="I29" s="54">
        <f t="shared" si="7"/>
        <v>290</v>
      </c>
      <c r="J29" s="54">
        <f t="shared" si="8"/>
        <v>0</v>
      </c>
      <c r="K29" s="58">
        <f t="shared" si="9"/>
        <v>0</v>
      </c>
      <c r="L29" s="5">
        <f t="shared" si="13"/>
        <v>28033.333333333336</v>
      </c>
      <c r="M29" s="5">
        <f t="shared" si="10"/>
        <v>96.666666666666671</v>
      </c>
      <c r="N29" s="5">
        <f t="shared" si="11"/>
        <v>96.659999999999997</v>
      </c>
      <c r="O29" s="5">
        <f t="shared" si="12"/>
        <v>28031.399999999998</v>
      </c>
    </row>
    <row r="30">
      <c r="A30" s="8">
        <v>27</v>
      </c>
      <c r="B30" s="52" t="s">
        <v>69</v>
      </c>
      <c r="C30" s="53"/>
      <c r="D30" s="54" t="s">
        <v>70</v>
      </c>
      <c r="E30" s="54">
        <v>52.799999999999997</v>
      </c>
      <c r="F30" s="55">
        <v>40.799999999999997</v>
      </c>
      <c r="G30" s="56">
        <f>'[1]TDSheet'!AB41</f>
        <v>43</v>
      </c>
      <c r="H30" s="55">
        <v>43</v>
      </c>
      <c r="I30" s="54">
        <f t="shared" si="7"/>
        <v>42.266666666666666</v>
      </c>
      <c r="J30" s="54">
        <f t="shared" si="8"/>
        <v>1.2701705922171782</v>
      </c>
      <c r="K30" s="58">
        <f t="shared" si="9"/>
        <v>3.0051354705453743</v>
      </c>
      <c r="L30" s="5">
        <f t="shared" si="13"/>
        <v>616.33333333333337</v>
      </c>
      <c r="M30" s="5">
        <f t="shared" si="10"/>
        <v>14.333333333333334</v>
      </c>
      <c r="N30" s="5">
        <f t="shared" si="11"/>
        <v>14.33</v>
      </c>
      <c r="O30" s="5">
        <f t="shared" si="12"/>
        <v>616.19000000000005</v>
      </c>
    </row>
    <row r="31">
      <c r="A31" s="8">
        <v>28</v>
      </c>
      <c r="B31" s="52" t="s">
        <v>71</v>
      </c>
      <c r="C31" s="53"/>
      <c r="D31" s="54" t="s">
        <v>40</v>
      </c>
      <c r="E31" s="54">
        <v>1</v>
      </c>
      <c r="F31" s="55">
        <v>960</v>
      </c>
      <c r="G31" s="56">
        <f>'[1]TDSheet'!AB42</f>
        <v>1081</v>
      </c>
      <c r="H31" s="55">
        <v>1039</v>
      </c>
      <c r="I31" s="54">
        <f t="shared" si="7"/>
        <v>1026.6666666666667</v>
      </c>
      <c r="J31" s="54">
        <f t="shared" si="8"/>
        <v>61.435603141283906</v>
      </c>
      <c r="K31" s="58">
        <f t="shared" si="9"/>
        <v>5.983987318956224</v>
      </c>
      <c r="L31" s="5">
        <f t="shared" si="13"/>
        <v>374386.33333333331</v>
      </c>
      <c r="M31" s="5">
        <f t="shared" si="10"/>
        <v>346.33333333333331</v>
      </c>
      <c r="N31" s="5">
        <f t="shared" si="11"/>
        <v>346.32999999999998</v>
      </c>
      <c r="O31" s="5">
        <f t="shared" si="12"/>
        <v>374382.72999999998</v>
      </c>
    </row>
    <row r="32">
      <c r="A32" s="8">
        <v>29</v>
      </c>
      <c r="B32" s="52" t="s">
        <v>72</v>
      </c>
      <c r="C32" s="53"/>
      <c r="D32" s="54" t="s">
        <v>40</v>
      </c>
      <c r="E32" s="54">
        <v>1</v>
      </c>
      <c r="F32" s="55">
        <v>212</v>
      </c>
      <c r="G32" s="56">
        <f>'[1]TDSheet'!AB43</f>
        <v>220</v>
      </c>
      <c r="H32" s="55">
        <v>240</v>
      </c>
      <c r="I32" s="54">
        <f t="shared" si="7"/>
        <v>224</v>
      </c>
      <c r="J32" s="54">
        <f t="shared" si="8"/>
        <v>14.422205101855956</v>
      </c>
      <c r="K32" s="58">
        <f t="shared" si="9"/>
        <v>6.4384844204714087</v>
      </c>
      <c r="L32" s="5">
        <f t="shared" si="13"/>
        <v>17600</v>
      </c>
      <c r="M32" s="5">
        <f t="shared" si="10"/>
        <v>80</v>
      </c>
      <c r="N32" s="5">
        <f t="shared" si="11"/>
        <v>80</v>
      </c>
      <c r="O32" s="5">
        <f t="shared" si="12"/>
        <v>17600</v>
      </c>
    </row>
    <row r="33">
      <c r="A33" s="8">
        <v>30</v>
      </c>
      <c r="B33" s="52" t="s">
        <v>73</v>
      </c>
      <c r="C33" s="53"/>
      <c r="D33" s="54" t="s">
        <v>47</v>
      </c>
      <c r="E33" s="54">
        <v>3</v>
      </c>
      <c r="F33" s="55">
        <v>127</v>
      </c>
      <c r="G33" s="56">
        <f>'[1]TDSheet'!AB44</f>
        <v>137</v>
      </c>
      <c r="H33" s="55">
        <v>135</v>
      </c>
      <c r="I33" s="54">
        <f t="shared" si="7"/>
        <v>133</v>
      </c>
      <c r="J33" s="54">
        <f t="shared" si="8"/>
        <v>5.2915026221291814</v>
      </c>
      <c r="K33" s="58">
        <f t="shared" si="9"/>
        <v>3.9785734000971287</v>
      </c>
      <c r="L33" s="5">
        <f t="shared" si="13"/>
        <v>6165</v>
      </c>
      <c r="M33" s="5">
        <f t="shared" si="10"/>
        <v>45</v>
      </c>
      <c r="N33" s="5">
        <f t="shared" si="11"/>
        <v>45</v>
      </c>
      <c r="O33" s="5">
        <f t="shared" si="12"/>
        <v>6165</v>
      </c>
    </row>
    <row r="34">
      <c r="A34" s="8">
        <v>31</v>
      </c>
      <c r="B34" s="52" t="s">
        <v>74</v>
      </c>
      <c r="C34" s="53"/>
      <c r="D34" s="54" t="s">
        <v>40</v>
      </c>
      <c r="E34" s="54">
        <v>1</v>
      </c>
      <c r="F34" s="55">
        <v>255</v>
      </c>
      <c r="G34" s="56">
        <f>'[1]TDSheet'!AB45</f>
        <v>257</v>
      </c>
      <c r="H34" s="55">
        <v>261</v>
      </c>
      <c r="I34" s="54">
        <f t="shared" si="7"/>
        <v>257.66666666666669</v>
      </c>
      <c r="J34" s="54">
        <f t="shared" si="8"/>
        <v>3.0550504633038931</v>
      </c>
      <c r="K34" s="58">
        <f t="shared" si="9"/>
        <v>1.1856599469484708</v>
      </c>
      <c r="L34" s="5">
        <f t="shared" si="13"/>
        <v>22359</v>
      </c>
      <c r="M34" s="5">
        <f t="shared" si="10"/>
        <v>87</v>
      </c>
      <c r="N34" s="5">
        <f t="shared" si="11"/>
        <v>87</v>
      </c>
      <c r="O34" s="5">
        <f t="shared" si="12"/>
        <v>22359</v>
      </c>
    </row>
    <row r="35">
      <c r="A35" s="8">
        <v>32</v>
      </c>
      <c r="B35" s="52" t="s">
        <v>75</v>
      </c>
      <c r="C35" s="53"/>
      <c r="D35" s="54" t="s">
        <v>40</v>
      </c>
      <c r="E35" s="54">
        <v>4</v>
      </c>
      <c r="F35" s="55">
        <v>338</v>
      </c>
      <c r="G35" s="56">
        <f>'[1]TDSheet'!AB46</f>
        <v>380</v>
      </c>
      <c r="H35" s="55">
        <v>338</v>
      </c>
      <c r="I35" s="54">
        <f t="shared" si="7"/>
        <v>352</v>
      </c>
      <c r="J35" s="54">
        <f t="shared" si="8"/>
        <v>24.248711305964282</v>
      </c>
      <c r="K35" s="58">
        <f t="shared" si="9"/>
        <v>6.8888384391943989</v>
      </c>
      <c r="L35" s="5">
        <f t="shared" si="13"/>
        <v>42813.333333333336</v>
      </c>
      <c r="M35" s="5">
        <f t="shared" si="10"/>
        <v>112.66666666666667</v>
      </c>
      <c r="N35" s="5">
        <f t="shared" si="11"/>
        <v>112.66</v>
      </c>
      <c r="O35" s="5">
        <f t="shared" si="12"/>
        <v>42810.799999999996</v>
      </c>
    </row>
    <row r="36">
      <c r="A36" s="8">
        <v>33</v>
      </c>
      <c r="B36" s="52" t="s">
        <v>76</v>
      </c>
      <c r="C36" s="53"/>
      <c r="D36" s="54" t="s">
        <v>40</v>
      </c>
      <c r="E36" s="54">
        <v>2</v>
      </c>
      <c r="F36" s="55">
        <v>350</v>
      </c>
      <c r="G36" s="56">
        <f>'[1]TDSheet'!AB47</f>
        <v>365</v>
      </c>
      <c r="H36" s="55">
        <v>350</v>
      </c>
      <c r="I36" s="54">
        <f t="shared" si="7"/>
        <v>355</v>
      </c>
      <c r="J36" s="54">
        <f t="shared" si="8"/>
        <v>8.6602540378443873</v>
      </c>
      <c r="K36" s="58">
        <f t="shared" si="9"/>
        <v>2.4395081796744753</v>
      </c>
      <c r="L36" s="5">
        <f t="shared" si="13"/>
        <v>42583.333333333336</v>
      </c>
      <c r="M36" s="5">
        <f t="shared" si="10"/>
        <v>116.66666666666667</v>
      </c>
      <c r="N36" s="5">
        <f t="shared" si="11"/>
        <v>116.66</v>
      </c>
      <c r="O36" s="5">
        <f t="shared" si="12"/>
        <v>42580.900000000001</v>
      </c>
    </row>
    <row r="37">
      <c r="A37" s="8">
        <v>34</v>
      </c>
      <c r="B37" s="52" t="s">
        <v>77</v>
      </c>
      <c r="C37" s="53"/>
      <c r="D37" s="54" t="s">
        <v>40</v>
      </c>
      <c r="E37" s="54">
        <v>3</v>
      </c>
      <c r="F37" s="55">
        <v>362</v>
      </c>
      <c r="G37" s="56">
        <f>'[1]TDSheet'!AB48</f>
        <v>362</v>
      </c>
      <c r="H37" s="55">
        <v>362</v>
      </c>
      <c r="I37" s="54">
        <f t="shared" si="7"/>
        <v>362</v>
      </c>
      <c r="J37" s="54">
        <f t="shared" si="8"/>
        <v>0</v>
      </c>
      <c r="K37" s="58">
        <f t="shared" si="9"/>
        <v>0</v>
      </c>
      <c r="L37" s="5">
        <f t="shared" si="13"/>
        <v>43681.333333333336</v>
      </c>
      <c r="M37" s="5">
        <f t="shared" si="10"/>
        <v>120.66666666666667</v>
      </c>
      <c r="N37" s="5">
        <f t="shared" si="11"/>
        <v>120.66</v>
      </c>
      <c r="O37" s="5">
        <f t="shared" si="12"/>
        <v>43678.919999999998</v>
      </c>
    </row>
    <row r="38">
      <c r="A38" s="8">
        <v>35</v>
      </c>
      <c r="B38" s="52" t="s">
        <v>78</v>
      </c>
      <c r="C38" s="53"/>
      <c r="D38" s="54" t="s">
        <v>40</v>
      </c>
      <c r="E38" s="54">
        <v>8</v>
      </c>
      <c r="F38" s="55">
        <v>166</v>
      </c>
      <c r="G38" s="56">
        <f>'[1]TDSheet'!AB49</f>
        <v>180</v>
      </c>
      <c r="H38" s="55">
        <v>166</v>
      </c>
      <c r="I38" s="54">
        <f t="shared" si="7"/>
        <v>170.66666666666666</v>
      </c>
      <c r="J38" s="54">
        <f t="shared" si="8"/>
        <v>8.0829037686547611</v>
      </c>
      <c r="K38" s="58">
        <f t="shared" si="9"/>
        <v>4.7360764269461493</v>
      </c>
      <c r="L38" s="5">
        <f t="shared" si="13"/>
        <v>9960</v>
      </c>
      <c r="M38" s="5">
        <f t="shared" si="10"/>
        <v>55.333333333333336</v>
      </c>
      <c r="N38" s="5">
        <f t="shared" si="11"/>
        <v>55.329999999999998</v>
      </c>
      <c r="O38" s="5">
        <f t="shared" si="12"/>
        <v>9959.3999999999996</v>
      </c>
    </row>
    <row r="39">
      <c r="A39" s="8">
        <v>36</v>
      </c>
      <c r="B39" s="52" t="s">
        <v>79</v>
      </c>
      <c r="C39" s="53"/>
      <c r="D39" s="54" t="s">
        <v>47</v>
      </c>
      <c r="E39" s="54">
        <v>4</v>
      </c>
      <c r="F39" s="55">
        <v>2050</v>
      </c>
      <c r="G39" s="56">
        <f>'[1]TDSheet'!AB50</f>
        <v>2450</v>
      </c>
      <c r="H39" s="55">
        <v>2800</v>
      </c>
      <c r="I39" s="54">
        <f t="shared" si="7"/>
        <v>2433.3333333333335</v>
      </c>
      <c r="J39" s="54">
        <f t="shared" si="8"/>
        <v>375.27767497325669</v>
      </c>
      <c r="K39" s="58">
        <f t="shared" si="9"/>
        <v>15.422370204380412</v>
      </c>
      <c r="L39" s="5">
        <f t="shared" si="13"/>
        <v>2286666.6666666665</v>
      </c>
      <c r="M39" s="5">
        <f t="shared" si="10"/>
        <v>933.33333333333326</v>
      </c>
      <c r="N39" s="5">
        <f t="shared" si="11"/>
        <v>933.33000000000004</v>
      </c>
      <c r="O39" s="5">
        <f t="shared" si="12"/>
        <v>2286658.5</v>
      </c>
    </row>
    <row r="40">
      <c r="A40" s="8">
        <v>37</v>
      </c>
      <c r="B40" s="52" t="s">
        <v>80</v>
      </c>
      <c r="C40" s="53"/>
      <c r="D40" s="54" t="s">
        <v>40</v>
      </c>
      <c r="E40" s="54">
        <v>10</v>
      </c>
      <c r="F40" s="55">
        <v>130</v>
      </c>
      <c r="G40" s="56">
        <f>'[1]TDSheet'!AB51</f>
        <v>130</v>
      </c>
      <c r="H40" s="55">
        <v>130</v>
      </c>
      <c r="I40" s="54">
        <f t="shared" si="7"/>
        <v>130</v>
      </c>
      <c r="J40" s="54">
        <f t="shared" si="8"/>
        <v>0</v>
      </c>
      <c r="K40" s="58">
        <f t="shared" si="9"/>
        <v>0</v>
      </c>
      <c r="L40" s="5">
        <f t="shared" si="13"/>
        <v>5633.3333333333339</v>
      </c>
      <c r="M40" s="5">
        <f t="shared" si="10"/>
        <v>43.333333333333336</v>
      </c>
      <c r="N40" s="5">
        <f t="shared" si="11"/>
        <v>43.329999999999998</v>
      </c>
      <c r="O40" s="5">
        <f t="shared" si="12"/>
        <v>5632.8999999999996</v>
      </c>
    </row>
    <row r="41">
      <c r="A41" s="8">
        <v>38</v>
      </c>
      <c r="B41" s="52" t="s">
        <v>81</v>
      </c>
      <c r="C41" s="53"/>
      <c r="D41" s="54" t="s">
        <v>40</v>
      </c>
      <c r="E41" s="54">
        <v>1</v>
      </c>
      <c r="F41" s="55">
        <v>5342</v>
      </c>
      <c r="G41" s="56">
        <f>'[1]TDSheet'!AB52</f>
        <v>5800</v>
      </c>
      <c r="H41" s="55">
        <v>6001</v>
      </c>
      <c r="I41" s="54">
        <f t="shared" si="7"/>
        <v>5714.333333333333</v>
      </c>
      <c r="J41" s="54">
        <f t="shared" si="8"/>
        <v>337.74892055095211</v>
      </c>
      <c r="K41" s="58">
        <f t="shared" si="9"/>
        <v>5.9105568550012038</v>
      </c>
      <c r="L41" s="5">
        <f t="shared" si="13"/>
        <v>11601933.333333332</v>
      </c>
      <c r="M41" s="5">
        <f t="shared" si="10"/>
        <v>2000.333333333333</v>
      </c>
      <c r="N41" s="5">
        <f t="shared" si="11"/>
        <v>2000.3299999999999</v>
      </c>
      <c r="O41" s="5">
        <f t="shared" si="12"/>
        <v>11601914</v>
      </c>
    </row>
    <row r="42">
      <c r="A42" s="8">
        <v>39</v>
      </c>
      <c r="B42" s="52" t="s">
        <v>82</v>
      </c>
      <c r="C42" s="53"/>
      <c r="D42" s="54" t="s">
        <v>40</v>
      </c>
      <c r="E42" s="54">
        <v>2</v>
      </c>
      <c r="F42" s="55">
        <v>1387</v>
      </c>
      <c r="G42" s="56">
        <f>'[1]TDSheet'!AB53</f>
        <v>1450</v>
      </c>
      <c r="H42" s="55">
        <v>1450</v>
      </c>
      <c r="I42" s="54">
        <f t="shared" si="7"/>
        <v>1429</v>
      </c>
      <c r="J42" s="54">
        <f t="shared" si="8"/>
        <v>36.373066958946424</v>
      </c>
      <c r="K42" s="58">
        <f t="shared" si="9"/>
        <v>2.5453510818017091</v>
      </c>
      <c r="L42" s="5">
        <f t="shared" si="13"/>
        <v>700833.33333333326</v>
      </c>
      <c r="M42" s="5">
        <f t="shared" si="10"/>
        <v>483.33333333333326</v>
      </c>
      <c r="N42" s="5">
        <f t="shared" si="11"/>
        <v>483.32999999999998</v>
      </c>
      <c r="O42" s="5">
        <f t="shared" si="12"/>
        <v>700828.5</v>
      </c>
    </row>
    <row r="43">
      <c r="A43" s="8">
        <v>40</v>
      </c>
      <c r="B43" s="52" t="s">
        <v>83</v>
      </c>
      <c r="C43" s="53"/>
      <c r="D43" s="54" t="s">
        <v>40</v>
      </c>
      <c r="E43" s="54">
        <v>1</v>
      </c>
      <c r="F43" s="55">
        <v>1387</v>
      </c>
      <c r="G43" s="56">
        <f>'[1]TDSheet'!AB54</f>
        <v>1450</v>
      </c>
      <c r="H43" s="55">
        <v>1450</v>
      </c>
      <c r="I43" s="54">
        <f t="shared" si="7"/>
        <v>1429</v>
      </c>
      <c r="J43" s="54">
        <f t="shared" si="8"/>
        <v>36.373066958946424</v>
      </c>
      <c r="K43" s="58">
        <f t="shared" si="9"/>
        <v>2.5453510818017091</v>
      </c>
      <c r="L43" s="5">
        <f t="shared" si="13"/>
        <v>700833.33333333326</v>
      </c>
      <c r="M43" s="5">
        <f t="shared" si="10"/>
        <v>483.33333333333326</v>
      </c>
      <c r="N43" s="5">
        <f t="shared" si="11"/>
        <v>483.32999999999998</v>
      </c>
      <c r="O43" s="5">
        <f t="shared" si="12"/>
        <v>700828.5</v>
      </c>
    </row>
    <row r="44">
      <c r="A44" s="8">
        <v>41</v>
      </c>
      <c r="B44" s="52" t="s">
        <v>84</v>
      </c>
      <c r="C44" s="53"/>
      <c r="D44" s="54" t="s">
        <v>47</v>
      </c>
      <c r="E44" s="54">
        <v>3</v>
      </c>
      <c r="F44" s="55">
        <v>202</v>
      </c>
      <c r="G44" s="56">
        <f>'[1]TDSheet'!AB55</f>
        <v>250</v>
      </c>
      <c r="H44" s="55">
        <v>250</v>
      </c>
      <c r="I44" s="54">
        <f t="shared" si="7"/>
        <v>234</v>
      </c>
      <c r="J44" s="54">
        <f t="shared" si="8"/>
        <v>27.712812921102035</v>
      </c>
      <c r="K44" s="58">
        <f t="shared" si="9"/>
        <v>11.8430824449154</v>
      </c>
      <c r="L44" s="5">
        <f t="shared" si="13"/>
        <v>20833.333333333332</v>
      </c>
      <c r="M44" s="5">
        <f t="shared" si="10"/>
        <v>83.333333333333329</v>
      </c>
      <c r="N44" s="5">
        <f t="shared" si="11"/>
        <v>83.329999999999998</v>
      </c>
      <c r="O44" s="5">
        <f t="shared" si="12"/>
        <v>20832.5</v>
      </c>
    </row>
    <row r="45">
      <c r="A45" s="8">
        <v>42</v>
      </c>
      <c r="B45" s="52" t="s">
        <v>85</v>
      </c>
      <c r="C45" s="53"/>
      <c r="D45" s="54" t="s">
        <v>70</v>
      </c>
      <c r="E45" s="54">
        <v>50</v>
      </c>
      <c r="F45" s="55">
        <v>84.200000000000003</v>
      </c>
      <c r="G45" s="56">
        <f>'[1]TDSheet'!AB56</f>
        <v>87</v>
      </c>
      <c r="H45" s="55">
        <v>89</v>
      </c>
      <c r="I45" s="54">
        <f t="shared" si="7"/>
        <v>86.733333333333334</v>
      </c>
      <c r="J45" s="54">
        <f t="shared" si="8"/>
        <v>2.4110855093366816</v>
      </c>
      <c r="K45" s="58">
        <f t="shared" si="9"/>
        <v>2.7798833697194638</v>
      </c>
      <c r="L45" s="5">
        <f t="shared" si="13"/>
        <v>2581</v>
      </c>
      <c r="M45" s="5">
        <f t="shared" si="10"/>
        <v>29.666666666666668</v>
      </c>
      <c r="N45" s="5">
        <f t="shared" si="11"/>
        <v>29.66</v>
      </c>
      <c r="O45" s="5">
        <f t="shared" si="12"/>
        <v>2580.4200000000001</v>
      </c>
    </row>
    <row r="46" ht="48">
      <c r="A46" s="8">
        <v>43</v>
      </c>
      <c r="B46" s="52" t="s">
        <v>86</v>
      </c>
      <c r="C46" s="53"/>
      <c r="D46" s="54" t="s">
        <v>70</v>
      </c>
      <c r="E46" s="54">
        <v>75</v>
      </c>
      <c r="F46" s="55">
        <v>73.700000000000003</v>
      </c>
      <c r="G46" s="56">
        <f>'[1]TDSheet'!AB57</f>
        <v>74</v>
      </c>
      <c r="H46" s="55">
        <v>75</v>
      </c>
      <c r="I46" s="54">
        <f t="shared" si="7"/>
        <v>74.233333333333334</v>
      </c>
      <c r="J46" s="54">
        <f t="shared" si="8"/>
        <v>0.68068592855540344</v>
      </c>
      <c r="K46" s="58">
        <f t="shared" si="9"/>
        <v>0.91695455126457581</v>
      </c>
      <c r="L46" s="5">
        <f t="shared" si="13"/>
        <v>1850</v>
      </c>
      <c r="M46" s="5">
        <f t="shared" si="10"/>
        <v>25</v>
      </c>
      <c r="N46" s="5">
        <f t="shared" si="11"/>
        <v>25</v>
      </c>
      <c r="O46" s="5">
        <f t="shared" si="12"/>
        <v>1850</v>
      </c>
    </row>
    <row r="47">
      <c r="A47" s="59"/>
      <c r="B47" s="52"/>
      <c r="C47" s="53"/>
      <c r="D47" s="54"/>
      <c r="E47" s="54"/>
      <c r="F47" s="60"/>
      <c r="G47" s="61"/>
      <c r="H47" s="60"/>
      <c r="I47" s="62"/>
      <c r="J47" s="63"/>
      <c r="K47" s="63"/>
      <c r="L47" s="64">
        <f>SUM(L4:L46)</f>
        <v>120167176.99999991</v>
      </c>
      <c r="M47" s="65"/>
      <c r="N47" s="64"/>
      <c r="O47" s="64"/>
    </row>
  </sheetData>
  <mergeCells count="51">
    <mergeCell ref="A1:O1"/>
    <mergeCell ref="A2:A3"/>
    <mergeCell ref="B2:C3"/>
    <mergeCell ref="D2:D3"/>
    <mergeCell ref="E2:E3"/>
    <mergeCell ref="F2:H2"/>
    <mergeCell ref="I2:K2"/>
    <mergeCell ref="L2:O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7:C47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Андрей</dc:creator>
  <cp:lastModifiedBy>administrator</cp:lastModifiedBy>
  <cp:revision>1</cp:revision>
  <dcterms:created xsi:type="dcterms:W3CDTF">2014-06-13T08:59:54Z</dcterms:created>
  <dcterms:modified xsi:type="dcterms:W3CDTF">2026-08-24T13:36:35Z</dcterms:modified>
</cp:coreProperties>
</file>