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-120" yWindow="-120" windowWidth="29040" windowHeight="15840"/>
  </bookViews>
  <sheets>
    <sheet name="Расчет" sheetId="1" r:id="rId1"/>
    <sheet name="Лист1" sheetId="2" r:id="rId2"/>
  </sheets>
  <calcPr calcId="162913" iterateDelta="1E-4"/>
</workbook>
</file>

<file path=xl/calcChain.xml><?xml version="1.0" encoding="utf-8"?>
<calcChain xmlns="http://schemas.openxmlformats.org/spreadsheetml/2006/main">
  <c r="J33" i="1" l="1"/>
  <c r="K33" i="1"/>
  <c r="L33" i="1"/>
  <c r="M33" i="1"/>
  <c r="N33" i="1" s="1"/>
  <c r="O33" i="1" s="1"/>
  <c r="P33" i="1" s="1"/>
  <c r="J34" i="1"/>
  <c r="K34" i="1"/>
  <c r="L34" i="1" s="1"/>
  <c r="M34" i="1"/>
  <c r="N34" i="1"/>
  <c r="O34" i="1"/>
  <c r="P34" i="1"/>
  <c r="J35" i="1"/>
  <c r="K35" i="1"/>
  <c r="L35" i="1" s="1"/>
  <c r="M35" i="1"/>
  <c r="N35" i="1"/>
  <c r="O35" i="1"/>
  <c r="P35" i="1"/>
  <c r="J36" i="1"/>
  <c r="K36" i="1"/>
  <c r="L36" i="1"/>
  <c r="M36" i="1"/>
  <c r="N36" i="1"/>
  <c r="O36" i="1"/>
  <c r="P36" i="1" s="1"/>
  <c r="J37" i="1"/>
  <c r="K37" i="1"/>
  <c r="L37" i="1"/>
  <c r="M37" i="1"/>
  <c r="N37" i="1"/>
  <c r="O37" i="1" s="1"/>
  <c r="P37" i="1" s="1"/>
  <c r="J38" i="1"/>
  <c r="K38" i="1"/>
  <c r="L38" i="1"/>
  <c r="M38" i="1"/>
  <c r="N38" i="1" s="1"/>
  <c r="O38" i="1" s="1"/>
  <c r="P38" i="1" s="1"/>
  <c r="J39" i="1"/>
  <c r="K39" i="1"/>
  <c r="L39" i="1"/>
  <c r="M39" i="1"/>
  <c r="N39" i="1" s="1"/>
  <c r="O39" i="1" s="1"/>
  <c r="P39" i="1" s="1"/>
  <c r="J40" i="1"/>
  <c r="K40" i="1"/>
  <c r="L40" i="1" s="1"/>
  <c r="M40" i="1"/>
  <c r="N40" i="1"/>
  <c r="O40" i="1"/>
  <c r="J41" i="1"/>
  <c r="K41" i="1"/>
  <c r="L41" i="1" s="1"/>
  <c r="M41" i="1"/>
  <c r="N41" i="1"/>
  <c r="O41" i="1"/>
  <c r="P41" i="1"/>
  <c r="J42" i="1"/>
  <c r="K42" i="1"/>
  <c r="L42" i="1"/>
  <c r="M42" i="1"/>
  <c r="N42" i="1"/>
  <c r="O42" i="1"/>
  <c r="P42" i="1" s="1"/>
  <c r="J43" i="1"/>
  <c r="K43" i="1"/>
  <c r="L43" i="1"/>
  <c r="M43" i="1"/>
  <c r="N43" i="1"/>
  <c r="O43" i="1" s="1"/>
  <c r="P43" i="1" s="1"/>
  <c r="J44" i="1"/>
  <c r="K44" i="1"/>
  <c r="L44" i="1"/>
  <c r="M44" i="1"/>
  <c r="N44" i="1" s="1"/>
  <c r="O44" i="1" s="1"/>
  <c r="P44" i="1" s="1"/>
  <c r="J45" i="1"/>
  <c r="K45" i="1"/>
  <c r="L45" i="1"/>
  <c r="M45" i="1"/>
  <c r="N45" i="1" s="1"/>
  <c r="O45" i="1" s="1"/>
  <c r="P45" i="1" s="1"/>
  <c r="J46" i="1"/>
  <c r="K46" i="1"/>
  <c r="L46" i="1" s="1"/>
  <c r="M46" i="1"/>
  <c r="N46" i="1"/>
  <c r="O46" i="1"/>
  <c r="P46" i="1"/>
  <c r="J47" i="1"/>
  <c r="K47" i="1"/>
  <c r="L47" i="1" s="1"/>
  <c r="M47" i="1"/>
  <c r="N47" i="1"/>
  <c r="O47" i="1"/>
  <c r="P47" i="1"/>
  <c r="J48" i="1"/>
  <c r="K48" i="1"/>
  <c r="L48" i="1"/>
  <c r="M48" i="1"/>
  <c r="N48" i="1"/>
  <c r="O48" i="1"/>
  <c r="P48" i="1" s="1"/>
  <c r="J49" i="1"/>
  <c r="K49" i="1"/>
  <c r="L49" i="1"/>
  <c r="M49" i="1"/>
  <c r="N49" i="1"/>
  <c r="O49" i="1" s="1"/>
  <c r="P49" i="1" s="1"/>
  <c r="J17" i="1"/>
  <c r="K17" i="1"/>
  <c r="L17" i="1" s="1"/>
  <c r="M17" i="1"/>
  <c r="N17" i="1" s="1"/>
  <c r="O17" i="1" s="1"/>
  <c r="P17" i="1" s="1"/>
  <c r="J18" i="1"/>
  <c r="K18" i="1"/>
  <c r="L18" i="1"/>
  <c r="M18" i="1"/>
  <c r="N18" i="1"/>
  <c r="O18" i="1" s="1"/>
  <c r="P18" i="1" s="1"/>
  <c r="J19" i="1"/>
  <c r="K19" i="1"/>
  <c r="L19" i="1" s="1"/>
  <c r="M19" i="1"/>
  <c r="N19" i="1" s="1"/>
  <c r="O19" i="1" s="1"/>
  <c r="P19" i="1" s="1"/>
  <c r="J20" i="1"/>
  <c r="L20" i="1" s="1"/>
  <c r="K20" i="1"/>
  <c r="M20" i="1"/>
  <c r="N20" i="1"/>
  <c r="O20" i="1" s="1"/>
  <c r="P20" i="1" s="1"/>
  <c r="J21" i="1"/>
  <c r="K21" i="1"/>
  <c r="L21" i="1" s="1"/>
  <c r="M21" i="1"/>
  <c r="N21" i="1" s="1"/>
  <c r="O21" i="1" s="1"/>
  <c r="P21" i="1" s="1"/>
  <c r="J22" i="1"/>
  <c r="K22" i="1"/>
  <c r="L22" i="1" s="1"/>
  <c r="M22" i="1"/>
  <c r="N22" i="1"/>
  <c r="O22" i="1" s="1"/>
  <c r="P22" i="1" s="1"/>
  <c r="J23" i="1"/>
  <c r="K23" i="1"/>
  <c r="L23" i="1" s="1"/>
  <c r="M23" i="1"/>
  <c r="N23" i="1" s="1"/>
  <c r="O23" i="1" s="1"/>
  <c r="P23" i="1" s="1"/>
  <c r="J24" i="1"/>
  <c r="K24" i="1"/>
  <c r="L24" i="1"/>
  <c r="M24" i="1"/>
  <c r="N24" i="1"/>
  <c r="O24" i="1" s="1"/>
  <c r="P24" i="1" s="1"/>
  <c r="J25" i="1"/>
  <c r="K25" i="1"/>
  <c r="L25" i="1" s="1"/>
  <c r="M25" i="1"/>
  <c r="N25" i="1" s="1"/>
  <c r="O25" i="1" s="1"/>
  <c r="P25" i="1" s="1"/>
  <c r="J26" i="1"/>
  <c r="L26" i="1" s="1"/>
  <c r="K26" i="1"/>
  <c r="M26" i="1"/>
  <c r="N26" i="1" s="1"/>
  <c r="O26" i="1" s="1"/>
  <c r="P26" i="1" s="1"/>
  <c r="J27" i="1"/>
  <c r="K27" i="1"/>
  <c r="L27" i="1" s="1"/>
  <c r="M27" i="1"/>
  <c r="N27" i="1" s="1"/>
  <c r="O27" i="1" s="1"/>
  <c r="P27" i="1" s="1"/>
  <c r="J28" i="1"/>
  <c r="K28" i="1"/>
  <c r="L28" i="1" s="1"/>
  <c r="M28" i="1"/>
  <c r="N28" i="1"/>
  <c r="O28" i="1" s="1"/>
  <c r="P28" i="1" s="1"/>
  <c r="J29" i="1"/>
  <c r="K29" i="1"/>
  <c r="L29" i="1" s="1"/>
  <c r="M29" i="1"/>
  <c r="N29" i="1" s="1"/>
  <c r="O29" i="1" s="1"/>
  <c r="P29" i="1" s="1"/>
  <c r="P12" i="2" l="1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J40" i="2"/>
  <c r="J41" i="2"/>
  <c r="J42" i="2"/>
  <c r="J43" i="2"/>
  <c r="P43" i="2" s="1"/>
  <c r="Q43" i="2" s="1"/>
  <c r="J44" i="2"/>
  <c r="J45" i="2"/>
  <c r="J46" i="2"/>
  <c r="J47" i="2"/>
  <c r="J48" i="2"/>
  <c r="J49" i="2"/>
  <c r="M49" i="2" s="1"/>
  <c r="J50" i="2"/>
  <c r="P50" i="2" s="1"/>
  <c r="Q50" i="2" s="1"/>
  <c r="J51" i="2"/>
  <c r="J52" i="2"/>
  <c r="J53" i="2"/>
  <c r="J54" i="2"/>
  <c r="H40" i="2"/>
  <c r="M40" i="2" s="1"/>
  <c r="H41" i="2"/>
  <c r="P41" i="2" s="1"/>
  <c r="Q41" i="2" s="1"/>
  <c r="H42" i="2"/>
  <c r="H43" i="2"/>
  <c r="H44" i="2"/>
  <c r="M44" i="2" s="1"/>
  <c r="H45" i="2"/>
  <c r="H46" i="2"/>
  <c r="P46" i="2" s="1"/>
  <c r="Q46" i="2" s="1"/>
  <c r="H47" i="2"/>
  <c r="P47" i="2" s="1"/>
  <c r="Q47" i="2" s="1"/>
  <c r="H48" i="2"/>
  <c r="H49" i="2"/>
  <c r="H50" i="2"/>
  <c r="H51" i="2"/>
  <c r="N51" i="2" s="1"/>
  <c r="H52" i="2"/>
  <c r="H53" i="2"/>
  <c r="P53" i="2" s="1"/>
  <c r="Q53" i="2" s="1"/>
  <c r="H54" i="2"/>
  <c r="L39" i="2"/>
  <c r="J39" i="2"/>
  <c r="P39" i="2" s="1"/>
  <c r="Q39" i="2" s="1"/>
  <c r="H39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J17" i="2"/>
  <c r="J18" i="2"/>
  <c r="J19" i="2"/>
  <c r="J20" i="2"/>
  <c r="J21" i="2"/>
  <c r="J22" i="2"/>
  <c r="J23" i="2"/>
  <c r="J24" i="2"/>
  <c r="J25" i="2"/>
  <c r="J26" i="2"/>
  <c r="P26" i="2" s="1"/>
  <c r="Q26" i="2" s="1"/>
  <c r="J27" i="2"/>
  <c r="J28" i="2"/>
  <c r="J29" i="2"/>
  <c r="J30" i="2"/>
  <c r="J31" i="2"/>
  <c r="J32" i="2"/>
  <c r="N32" i="2" s="1"/>
  <c r="J33" i="2"/>
  <c r="J34" i="2"/>
  <c r="J35" i="2"/>
  <c r="P35" i="2" s="1"/>
  <c r="Q35" i="2" s="1"/>
  <c r="H17" i="2"/>
  <c r="H18" i="2"/>
  <c r="P18" i="2" s="1"/>
  <c r="Q18" i="2" s="1"/>
  <c r="H19" i="2"/>
  <c r="P19" i="2" s="1"/>
  <c r="Q19" i="2" s="1"/>
  <c r="H20" i="2"/>
  <c r="H21" i="2"/>
  <c r="H22" i="2"/>
  <c r="P22" i="2" s="1"/>
  <c r="Q22" i="2" s="1"/>
  <c r="H23" i="2"/>
  <c r="H24" i="2"/>
  <c r="P24" i="2" s="1"/>
  <c r="Q24" i="2" s="1"/>
  <c r="H25" i="2"/>
  <c r="H26" i="2"/>
  <c r="H27" i="2"/>
  <c r="H28" i="2"/>
  <c r="M28" i="2" s="1"/>
  <c r="H29" i="2"/>
  <c r="H30" i="2"/>
  <c r="N30" i="2" s="1"/>
  <c r="H31" i="2"/>
  <c r="H32" i="2"/>
  <c r="P32" i="2" s="1"/>
  <c r="Q32" i="2" s="1"/>
  <c r="H33" i="2"/>
  <c r="H34" i="2"/>
  <c r="M34" i="2" s="1"/>
  <c r="H35" i="2"/>
  <c r="L16" i="2"/>
  <c r="J16" i="2"/>
  <c r="H16" i="2"/>
  <c r="S54" i="2"/>
  <c r="S53" i="2"/>
  <c r="S52" i="2"/>
  <c r="M52" i="2"/>
  <c r="S51" i="2"/>
  <c r="S50" i="2"/>
  <c r="S49" i="2"/>
  <c r="P49" i="2"/>
  <c r="Q49" i="2" s="1"/>
  <c r="N49" i="2"/>
  <c r="S48" i="2"/>
  <c r="S47" i="2"/>
  <c r="M47" i="2"/>
  <c r="S46" i="2"/>
  <c r="S45" i="2"/>
  <c r="P45" i="2"/>
  <c r="Q45" i="2" s="1"/>
  <c r="N45" i="2"/>
  <c r="M45" i="2"/>
  <c r="S44" i="2"/>
  <c r="S43" i="2"/>
  <c r="N43" i="2"/>
  <c r="M43" i="2"/>
  <c r="S42" i="2"/>
  <c r="M42" i="2"/>
  <c r="S41" i="2"/>
  <c r="N41" i="2"/>
  <c r="M41" i="2"/>
  <c r="S40" i="2"/>
  <c r="S39" i="2"/>
  <c r="N39" i="2"/>
  <c r="S35" i="2"/>
  <c r="S34" i="2"/>
  <c r="S33" i="2"/>
  <c r="S32" i="2"/>
  <c r="M32" i="2"/>
  <c r="S31" i="2"/>
  <c r="S30" i="2"/>
  <c r="P30" i="2"/>
  <c r="Q30" i="2" s="1"/>
  <c r="M30" i="2"/>
  <c r="S29" i="2"/>
  <c r="S28" i="2"/>
  <c r="P28" i="2"/>
  <c r="Q28" i="2" s="1"/>
  <c r="N28" i="2"/>
  <c r="S27" i="2"/>
  <c r="S26" i="2"/>
  <c r="N26" i="2"/>
  <c r="M26" i="2"/>
  <c r="S25" i="2"/>
  <c r="S24" i="2"/>
  <c r="M24" i="2"/>
  <c r="S23" i="2"/>
  <c r="P23" i="2"/>
  <c r="Q23" i="2" s="1"/>
  <c r="S22" i="2"/>
  <c r="S21" i="2"/>
  <c r="S20" i="2"/>
  <c r="M20" i="2"/>
  <c r="S19" i="2"/>
  <c r="S18" i="2"/>
  <c r="S17" i="2"/>
  <c r="S16" i="2"/>
  <c r="P16" i="2"/>
  <c r="Q16" i="2" s="1"/>
  <c r="N12" i="2"/>
  <c r="M12" i="2"/>
  <c r="M22" i="2" l="1"/>
  <c r="S58" i="2"/>
  <c r="M53" i="2"/>
  <c r="O53" i="2" s="1"/>
  <c r="M50" i="2"/>
  <c r="O12" i="2"/>
  <c r="N22" i="2"/>
  <c r="M46" i="2"/>
  <c r="N53" i="2"/>
  <c r="L36" i="2"/>
  <c r="N31" i="2"/>
  <c r="M25" i="2"/>
  <c r="N19" i="2"/>
  <c r="P34" i="2"/>
  <c r="Q34" i="2" s="1"/>
  <c r="J36" i="2"/>
  <c r="M54" i="2"/>
  <c r="M48" i="2"/>
  <c r="P42" i="2"/>
  <c r="Q42" i="2" s="1"/>
  <c r="J55" i="2"/>
  <c r="J56" i="2" s="1"/>
  <c r="J57" i="2" s="1"/>
  <c r="N47" i="2"/>
  <c r="N34" i="2"/>
  <c r="N16" i="2"/>
  <c r="O16" i="2" s="1"/>
  <c r="P20" i="2"/>
  <c r="Q20" i="2" s="1"/>
  <c r="M33" i="2"/>
  <c r="N27" i="2"/>
  <c r="O27" i="2" s="1"/>
  <c r="M21" i="2"/>
  <c r="M39" i="2"/>
  <c r="O39" i="2"/>
  <c r="H36" i="2"/>
  <c r="N50" i="2"/>
  <c r="O50" i="2" s="1"/>
  <c r="P51" i="2"/>
  <c r="Q51" i="2" s="1"/>
  <c r="P54" i="2"/>
  <c r="Q54" i="2" s="1"/>
  <c r="N42" i="2"/>
  <c r="O42" i="2" s="1"/>
  <c r="L55" i="2"/>
  <c r="L56" i="2" s="1"/>
  <c r="L57" i="2" s="1"/>
  <c r="M18" i="2"/>
  <c r="N24" i="2"/>
  <c r="O24" i="2" s="1"/>
  <c r="P31" i="2"/>
  <c r="Q31" i="2" s="1"/>
  <c r="N35" i="2"/>
  <c r="M29" i="2"/>
  <c r="N23" i="2"/>
  <c r="M17" i="2"/>
  <c r="S37" i="2"/>
  <c r="S59" i="2" s="1"/>
  <c r="M16" i="2"/>
  <c r="N18" i="2"/>
  <c r="N20" i="2"/>
  <c r="O20" i="2" s="1"/>
  <c r="P27" i="2"/>
  <c r="Q27" i="2" s="1"/>
  <c r="N46" i="2"/>
  <c r="O46" i="2" s="1"/>
  <c r="Q12" i="2"/>
  <c r="R12" i="2" s="1"/>
  <c r="S12" i="2" s="1"/>
  <c r="S13" i="2" s="1"/>
  <c r="H55" i="2"/>
  <c r="M51" i="2"/>
  <c r="O51" i="2" s="1"/>
  <c r="P52" i="2"/>
  <c r="Q52" i="2" s="1"/>
  <c r="P48" i="2"/>
  <c r="Q48" i="2" s="1"/>
  <c r="P44" i="2"/>
  <c r="Q44" i="2" s="1"/>
  <c r="P40" i="2"/>
  <c r="Q40" i="2" s="1"/>
  <c r="N54" i="2"/>
  <c r="N40" i="2"/>
  <c r="O40" i="2" s="1"/>
  <c r="O41" i="2"/>
  <c r="O43" i="2"/>
  <c r="N44" i="2"/>
  <c r="O44" i="2" s="1"/>
  <c r="O45" i="2"/>
  <c r="O47" i="2"/>
  <c r="N48" i="2"/>
  <c r="O49" i="2"/>
  <c r="N52" i="2"/>
  <c r="O52" i="2" s="1"/>
  <c r="O26" i="2"/>
  <c r="O34" i="2"/>
  <c r="N33" i="2"/>
  <c r="O33" i="2" s="1"/>
  <c r="P29" i="2"/>
  <c r="Q29" i="2" s="1"/>
  <c r="N25" i="2"/>
  <c r="P21" i="2"/>
  <c r="Q21" i="2" s="1"/>
  <c r="N17" i="2"/>
  <c r="O22" i="2"/>
  <c r="O30" i="2"/>
  <c r="M35" i="2"/>
  <c r="O35" i="2" s="1"/>
  <c r="M31" i="2"/>
  <c r="M27" i="2"/>
  <c r="M23" i="2"/>
  <c r="M19" i="2"/>
  <c r="O19" i="2" s="1"/>
  <c r="P17" i="2"/>
  <c r="Q17" i="2" s="1"/>
  <c r="N21" i="2"/>
  <c r="O21" i="2" s="1"/>
  <c r="P25" i="2"/>
  <c r="Q25" i="2" s="1"/>
  <c r="N29" i="2"/>
  <c r="O32" i="2"/>
  <c r="P33" i="2"/>
  <c r="Q33" i="2" s="1"/>
  <c r="O28" i="2"/>
  <c r="M32" i="1"/>
  <c r="N32" i="1" s="1"/>
  <c r="O32" i="1" s="1"/>
  <c r="P32" i="1" s="1"/>
  <c r="K32" i="1"/>
  <c r="J32" i="1"/>
  <c r="M16" i="1"/>
  <c r="N16" i="1" s="1"/>
  <c r="O16" i="1" s="1"/>
  <c r="P16" i="1" s="1"/>
  <c r="K16" i="1"/>
  <c r="J16" i="1"/>
  <c r="O23" i="2" l="1"/>
  <c r="O18" i="2"/>
  <c r="O48" i="2"/>
  <c r="O31" i="2"/>
  <c r="O25" i="2"/>
  <c r="O54" i="2"/>
  <c r="H56" i="2"/>
  <c r="H57" i="2" s="1"/>
  <c r="P50" i="1"/>
  <c r="O29" i="2"/>
  <c r="O17" i="2"/>
  <c r="U59" i="2"/>
  <c r="P30" i="1"/>
  <c r="L32" i="1"/>
  <c r="L16" i="1"/>
  <c r="K12" i="1"/>
  <c r="J12" i="1"/>
  <c r="P51" i="1" l="1"/>
  <c r="L12" i="1"/>
  <c r="M12" i="1"/>
  <c r="N12" i="1" s="1"/>
  <c r="O12" i="1" s="1"/>
  <c r="P12" i="1" l="1"/>
  <c r="P13" i="1" s="1"/>
</calcChain>
</file>

<file path=xl/sharedStrings.xml><?xml version="1.0" encoding="utf-8"?>
<sst xmlns="http://schemas.openxmlformats.org/spreadsheetml/2006/main" count="242" uniqueCount="135">
  <si>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</si>
  <si>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</si>
  <si>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</si>
  <si>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 рынка)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</si>
  <si>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</si>
  <si>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</si>
  <si>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</si>
  <si>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округлений цены за единицу (руб.)</t>
  </si>
  <si>
    <r>
      <t>коэффициент вариации цен V (%) (</t>
    </r>
    <r>
      <rPr>
        <b/>
        <i/>
        <sz val="8"/>
        <color indexed="8"/>
        <rFont val="Times New Roman"/>
        <family val="1"/>
        <charset val="204"/>
      </rPr>
      <t xml:space="preserve">не должен превышать 33%) </t>
    </r>
  </si>
  <si>
    <t>Средняя арифметическая цена за единицу                       &lt;             &gt;</t>
  </si>
  <si>
    <t>Расчет Н(М)ЦК по формуле                         V-колличество (объем) закупаемого товара ( работы, услуги);                                                                                                                              n-колличество значений, используемых в расчете;                                                     i- номер источника ценновой информации;                              -цена единицы</t>
  </si>
  <si>
    <t xml:space="preserve">Дата подготовки обоснования начальной (максимальной) цены контракта: </t>
  </si>
  <si>
    <t>метод сопоставимых рыночных цен (анализа рынка)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</si>
  <si>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 в соответствии с ч. 6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</si>
  <si>
    <t>Начальная (максимальная) цена контракта (НМЦК), руб.:</t>
  </si>
  <si>
    <t>Наименование объекта (объектов) закупки</t>
  </si>
  <si>
    <r>
      <rPr>
        <b/>
        <sz val="12"/>
        <color theme="1"/>
        <rFont val="Times New Roman"/>
        <family val="1"/>
        <charset val="204"/>
      </rPr>
      <t xml:space="preserve">Обоснование </t>
    </r>
    <r>
      <rPr>
        <sz val="12"/>
        <color theme="1"/>
        <rFont val="Times New Roman"/>
        <family val="1"/>
        <charset val="204"/>
      </rPr>
      <t xml:space="preserve">
начальной (максимальной) цены контракта (начальной цены единицы товара, работы, услуги)</t>
    </r>
  </si>
  <si>
    <t>Источник ценовой информации                            (цена за единицу, руб.)</t>
  </si>
  <si>
    <t>Наименование товара, работы, услуги</t>
  </si>
  <si>
    <t>Обоснование выбранного метода определения начальной (максимальной) цены контракта</t>
  </si>
  <si>
    <t>Используемый метод определения начальной (максимальной) цены контракта</t>
  </si>
  <si>
    <t>ОКПД 2</t>
  </si>
  <si>
    <t xml:space="preserve">Начальная (максимальная) цена контракта (НМЦК) определена методом сопоставимых рыночных цен (анализа рынка) путем суммирования начальных (максимальных) цен товаров, работ, услуг по позициям (НМЦтру), рассчитаным в соответствии с приказом Министерства экономического развития Российской Федерации от 2 октября 2013 года 
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по следующей формуле:
</t>
  </si>
  <si>
    <t xml:space="preserve">                     - средняя арифметическая цена за единицу товара, работы, услуги по позиции в денежном выражении;</t>
  </si>
  <si>
    <t>где: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</si>
  <si>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</si>
  <si>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</si>
  <si>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</si>
  <si>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
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</si>
  <si>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В случае, если закупке будет подлежать одна позиция товаров, работ, услуг, то начальная (максимальная) цена товара, работы, услуги по позиции (НМЦтру) будет являться начальной (максимальной) ценой контракта (НМЦК).</t>
  </si>
  <si>
    <t>Обоснование Н(М)ЦК подготовил:</t>
  </si>
  <si>
    <t>Коммерческое предложение № 1 
Вх. № 206-718 от 16.01.2026 г. (на исх № ИВ-206-39822 от 23.12.2025 г.)</t>
  </si>
  <si>
    <t>Коммерческое предложение № 2 
Вх. № В-206-721 от 16.01.2026 г. (на исх № ИВ-206-39815 от 23.12.2025 г.)</t>
  </si>
  <si>
    <t>Коммерческое предложение № 3 
Вх. № В-206-722 от 16.01.2026 г. (на исх № ИВ-206-340 от 15.01.2026г.)</t>
  </si>
  <si>
    <t>45.20.21.519</t>
  </si>
  <si>
    <t>отсутствует</t>
  </si>
  <si>
    <t>усл. ед.</t>
  </si>
  <si>
    <t>Автоподъемник коленчатый пожарный АКП-50 на шасси КАМАЗ 6540 (VIN: X6729466290000095, г.р.з. В 483 СМ 93, 2009 года выпуска)</t>
  </si>
  <si>
    <t>Перечень работ, выполняемых при оказании услуг:</t>
  </si>
  <si>
    <t>шт.</t>
  </si>
  <si>
    <t>Ремонт редуктора поворота</t>
  </si>
  <si>
    <t>Ремонт гидроцилиндра опоры</t>
  </si>
  <si>
    <t>Опрессовка, испытания, пусконаладочные работы</t>
  </si>
  <si>
    <t>Перечень товара (оборудования), используемого при оказании услуг:</t>
  </si>
  <si>
    <t>л</t>
  </si>
  <si>
    <t>Расходные материалы (ветошь, метизы, металл и т.д.)</t>
  </si>
  <si>
    <t>компл.</t>
  </si>
  <si>
    <t>ИТОГО:</t>
  </si>
  <si>
    <t>Заместитель начальника отдела технического обеспечения</t>
  </si>
  <si>
    <t>Главного управления МЧС России по Кпаснодарскому краю</t>
  </si>
  <si>
    <t>М.С. Решетняк</t>
  </si>
  <si>
    <t>подполковник внутренней службы</t>
  </si>
  <si>
    <t>"____"____________________2026 г.</t>
  </si>
  <si>
    <r>
      <t xml:space="preserve">КТРУ                         </t>
    </r>
    <r>
      <rPr>
        <sz val="8"/>
        <color indexed="8"/>
        <rFont val="Times New Roman"/>
        <family val="1"/>
        <charset val="204"/>
      </rPr>
      <t xml:space="preserve"> </t>
    </r>
  </si>
  <si>
    <t xml:space="preserve">№ п/п </t>
  </si>
  <si>
    <t>Оказание услуг по ремонту автоподъемника коленчатого пожарного АКП-32 на шасси КАМАЗ 43118 (VIN: X67294642A0000057, г.р.з. К 977 УУ 93, 2010 года выпуска).</t>
  </si>
  <si>
    <t>Автоподъемник коленчатый пожарный АКП-32 на шасси КАМАЗ 43118 VIN: X67294642A0000057, г.р.з. К 977 УУ 93, 2010 года выпуска</t>
  </si>
  <si>
    <t>Демонтаж/монтаж гидроцилиндра опоры</t>
  </si>
  <si>
    <t>Демонтаж/монтаж редуктора поворота</t>
  </si>
  <si>
    <t>Устранение течи масла по трубопроводу под стрелой</t>
  </si>
  <si>
    <t>Замена фильтрующего элемента гидросистемы</t>
  </si>
  <si>
    <t>Замена масла с промывкой гидросистемы</t>
  </si>
  <si>
    <t>Замена кабеля по стреле</t>
  </si>
  <si>
    <t>Замена креномера</t>
  </si>
  <si>
    <t>Замена электродвигателя поворота люльки</t>
  </si>
  <si>
    <t>Замена БУГ 50.45</t>
  </si>
  <si>
    <t>Замена индуктивных датчиков</t>
  </si>
  <si>
    <t>Замена джойстика лафета</t>
  </si>
  <si>
    <t>Замена джойстика управления</t>
  </si>
  <si>
    <t>Замена распределения основных операций</t>
  </si>
  <si>
    <t>Ревизия токосъемника</t>
  </si>
  <si>
    <t>Ревизия электрооборудования</t>
  </si>
  <si>
    <t>Комплексная настройка оборудования</t>
  </si>
  <si>
    <t>Пуско-наладочные работы</t>
  </si>
  <si>
    <t>РТИ гидроцилиндра опор</t>
  </si>
  <si>
    <t>Фильтр всасывающий</t>
  </si>
  <si>
    <t xml:space="preserve">Фильтр сливной </t>
  </si>
  <si>
    <t>Комплект РТИ редуктор поворота</t>
  </si>
  <si>
    <t>Масла гидравлический</t>
  </si>
  <si>
    <t>Джойстик лафета</t>
  </si>
  <si>
    <t>Джойстик управления 155B4210</t>
  </si>
  <si>
    <t>Креномер</t>
  </si>
  <si>
    <t>БУГ 50.45</t>
  </si>
  <si>
    <t>Кабель КУПР 52*0,5</t>
  </si>
  <si>
    <t>Кабель КУПР 37*0,5</t>
  </si>
  <si>
    <t>Индуктивный датчик BESM 18ML</t>
  </si>
  <si>
    <t>Распределитель основных операций</t>
  </si>
  <si>
    <t>Двигатель маслостанции</t>
  </si>
  <si>
    <t>Расходные материалы (провод, изолента, предохранители, реле и т.д.)</t>
  </si>
  <si>
    <t>м</t>
  </si>
  <si>
    <t>28.01.2026 г.</t>
  </si>
  <si>
    <t>Заместитель начальника управления - начальник отдела технического обеспечения</t>
  </si>
  <si>
    <t>полковник внутренней службы</t>
  </si>
  <si>
    <t>И.И. Бахарев</t>
  </si>
  <si>
    <t>Услуги по ремонту и техническому обслуживанию катера БЛ-820</t>
  </si>
  <si>
    <t>20.07.2026 г.</t>
  </si>
  <si>
    <t>Услуги по ремонту и техническому обслуживанию катера БЛ-820, двигатель (стац.) MerCruiser QSD 4.2, 320 л/с, бортовой номер РЧС 99-90</t>
  </si>
  <si>
    <t>33.15.10.000</t>
  </si>
  <si>
    <t>Катер БЛ-820, двигатель (стац.) MerCruiser QSD 4.2, 320 л/с, бортовой номер РЧС 99-90</t>
  </si>
  <si>
    <t>Замена моторного масла и масляного фильтра</t>
  </si>
  <si>
    <t>Замена трансмиссионного масла</t>
  </si>
  <si>
    <t>Замена топливных фильтров, прокачка топливной системы</t>
  </si>
  <si>
    <t>Замена воздушного фильтра</t>
  </si>
  <si>
    <t>Замена охлаждающей жидкости системы охлаждения</t>
  </si>
  <si>
    <t>Замена приводного ремня и ремня гидроусилителя</t>
  </si>
  <si>
    <t>Демонтаж поворотно-откидной колонки, замена транцевого подшипника</t>
  </si>
  <si>
    <t>Замена сальника кардана</t>
  </si>
  <si>
    <t>Замена крыльчатки насоса охлаждения</t>
  </si>
  <si>
    <t>Установка колонки на катер, проверка в работе</t>
  </si>
  <si>
    <t>Демонтаж, монтаж двигателя из катера, замена масляного поддона двигателя</t>
  </si>
  <si>
    <t>Замена натяжителя и ролика приводного ремня</t>
  </si>
  <si>
    <t>Замена анодов колонки</t>
  </si>
  <si>
    <t>Замена водяного насоса</t>
  </si>
  <si>
    <t>н/ч</t>
  </si>
  <si>
    <t>Масло моторное SAE 15W40</t>
  </si>
  <si>
    <t>Масло трансмиссионное</t>
  </si>
  <si>
    <t>Масляный фильтра</t>
  </si>
  <si>
    <t>Воздушный фильтр</t>
  </si>
  <si>
    <t>Фильтр топливный</t>
  </si>
  <si>
    <t>Фильтр-сепаратор топливный</t>
  </si>
  <si>
    <t>Антифриз G12</t>
  </si>
  <si>
    <t xml:space="preserve">Ремень приводной </t>
  </si>
  <si>
    <t>Ремень гидроусилителя</t>
  </si>
  <si>
    <t>Подшипник карданного подвеса</t>
  </si>
  <si>
    <t xml:space="preserve">Сальник кардана </t>
  </si>
  <si>
    <t>Крыльчатка насоса охлаждения</t>
  </si>
  <si>
    <t>Поддон в сборе масло</t>
  </si>
  <si>
    <t>Прокладка маслосборник</t>
  </si>
  <si>
    <t xml:space="preserve">Натяжитель приводного ремня </t>
  </si>
  <si>
    <t>Натяжной шкив</t>
  </si>
  <si>
    <t>Комплект анодов колонки</t>
  </si>
  <si>
    <t>Насос водяной TMC 400GPH (25л/м), 12В</t>
  </si>
  <si>
    <t>Коммерческое предложение № 1 
Вх. № 206-29636 от 21.07.2026 г. (на исх № ИВ-206-22415 от 10.07.2026 г.)</t>
  </si>
  <si>
    <t>Коммерческое предложение № 2 
Вх. № В-206-29642 от 21.07.2026 г. (на исх № ИВ-206-22418 от 10.07.2026г.)</t>
  </si>
  <si>
    <t>Коммерческое предложение № 3 
Вх. № В-206-29644 от 21.07.2026 г. (на исх № ИВ-206-22423 от 10.07.2026г.)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</si>
</sst>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24" fillId="0" borderId="0"/>
  </cellStyleXfs>
  <cellXfs count="10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4" fontId="6" fillId="2" borderId="2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18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2" xfId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 vertical="center" wrapText="1"/>
    </xf>
    <xf numFmtId="4" fontId="23" fillId="0" borderId="2" xfId="0" applyNumberFormat="1" applyFont="1" applyBorder="1" applyAlignment="1">
      <alignment horizontal="center" vertical="center"/>
    </xf>
    <xf numFmtId="4" fontId="23" fillId="0" borderId="2" xfId="0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3" borderId="2" xfId="0" applyFont="1" applyFill="1" applyBorder="1" applyAlignment="1">
      <alignment horizontal="center" vertical="center" textRotation="90" wrapText="1"/>
    </xf>
    <xf numFmtId="0" fontId="14" fillId="0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1" fontId="23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23" fillId="0" borderId="4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1" fontId="23" fillId="0" borderId="4" xfId="0" applyNumberFormat="1" applyFont="1" applyBorder="1" applyAlignment="1">
      <alignment horizontal="center" vertical="center" wrapText="1"/>
    </xf>
    <xf numFmtId="4" fontId="23" fillId="0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" fontId="25" fillId="0" borderId="2" xfId="0" applyNumberFormat="1" applyFont="1" applyFill="1" applyBorder="1" applyAlignment="1">
      <alignment horizontal="center" vertical="center"/>
    </xf>
    <xf numFmtId="4" fontId="23" fillId="3" borderId="2" xfId="0" applyNumberFormat="1" applyFont="1" applyFill="1" applyBorder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4" fontId="6" fillId="2" borderId="0" xfId="0" applyNumberFormat="1" applyFont="1" applyFill="1" applyBorder="1" applyAlignment="1">
      <alignment vertical="center"/>
    </xf>
    <xf numFmtId="4" fontId="25" fillId="0" borderId="2" xfId="0" applyNumberFormat="1" applyFont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4" fontId="26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 wrapText="1"/>
    </xf>
    <xf numFmtId="14" fontId="15" fillId="0" borderId="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" fontId="13" fillId="0" borderId="0" xfId="0" applyNumberFormat="1" applyFont="1" applyFill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7" fillId="0" borderId="2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0" fillId="0" borderId="2" xfId="2" applyFont="1" applyFill="1" applyBorder="1" applyAlignment="1">
      <alignment horizontal="left" vertical="center" wrapText="1"/>
    </xf>
    <xf numFmtId="0" fontId="20" fillId="0" borderId="5" xfId="2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2" xfId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1" applyFont="1" applyAlignment="1">
      <alignment horizontal="right" vertical="center" wrapText="1"/>
    </xf>
    <xf numFmtId="0" fontId="11" fillId="0" borderId="0" xfId="0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14" fontId="15" fillId="3" borderId="2" xfId="0" applyNumberFormat="1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11" xfId="2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10</xdr:row>
      <xdr:rowOff>1181100</xdr:rowOff>
    </xdr:from>
    <xdr:to>
      <xdr:col>12</xdr:col>
      <xdr:colOff>228600</xdr:colOff>
      <xdr:row>10</xdr:row>
      <xdr:rowOff>1400175</xdr:rowOff>
    </xdr:to>
    <xdr:pic>
      <xdr:nvPicPr>
        <xdr:cNvPr id="2079" name="Picture 6">
          <a:extLst>
            <a:ext uri="{FF2B5EF4-FFF2-40B4-BE49-F238E27FC236}">
              <a16:creationId xmlns:a16="http://schemas.microsoft.com/office/drawing/2014/main" xmlns="" id="{00000000-0008-0000-01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15275" y="24479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66675</xdr:colOff>
      <xdr:row>10</xdr:row>
      <xdr:rowOff>1276350</xdr:rowOff>
    </xdr:from>
    <xdr:to>
      <xdr:col>11</xdr:col>
      <xdr:colOff>742950</xdr:colOff>
      <xdr:row>10</xdr:row>
      <xdr:rowOff>1552575</xdr:rowOff>
    </xdr:to>
    <xdr:pic>
      <xdr:nvPicPr>
        <xdr:cNvPr id="2081" name="Picture 1">
          <a:extLst>
            <a:ext uri="{FF2B5EF4-FFF2-40B4-BE49-F238E27FC236}">
              <a16:creationId xmlns:a16="http://schemas.microsoft.com/office/drawing/2014/main" xmlns="" id="{00000000-0008-0000-01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115175" y="4762500"/>
          <a:ext cx="676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95250</xdr:colOff>
      <xdr:row>10</xdr:row>
      <xdr:rowOff>1514475</xdr:rowOff>
    </xdr:from>
    <xdr:to>
      <xdr:col>13</xdr:col>
      <xdr:colOff>0</xdr:colOff>
      <xdr:row>10</xdr:row>
      <xdr:rowOff>1800225</xdr:rowOff>
    </xdr:to>
    <xdr:pic>
      <xdr:nvPicPr>
        <xdr:cNvPr id="2075" name="Picture 5">
          <a:extLst>
            <a:ext uri="{FF2B5EF4-FFF2-40B4-BE49-F238E27FC236}">
              <a16:creationId xmlns:a16="http://schemas.microsoft.com/office/drawing/2014/main" xmlns="" id="{00000000-0008-0000-01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934325" y="2781300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9</xdr:col>
      <xdr:colOff>781050</xdr:colOff>
      <xdr:row>10</xdr:row>
      <xdr:rowOff>1038225</xdr:rowOff>
    </xdr:from>
    <xdr:to>
      <xdr:col>10</xdr:col>
      <xdr:colOff>723900</xdr:colOff>
      <xdr:row>10</xdr:row>
      <xdr:rowOff>1495425</xdr:rowOff>
    </xdr:to>
    <xdr:pic>
      <xdr:nvPicPr>
        <xdr:cNvPr id="2077" name="Picture 2">
          <a:extLst>
            <a:ext uri="{FF2B5EF4-FFF2-40B4-BE49-F238E27FC236}">
              <a16:creationId xmlns:a16="http://schemas.microsoft.com/office/drawing/2014/main" xmlns="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382000" y="4495800"/>
          <a:ext cx="7524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276225</xdr:colOff>
      <xdr:row>10</xdr:row>
      <xdr:rowOff>962025</xdr:rowOff>
    </xdr:from>
    <xdr:to>
      <xdr:col>9</xdr:col>
      <xdr:colOff>428625</xdr:colOff>
      <xdr:row>10</xdr:row>
      <xdr:rowOff>1143000</xdr:rowOff>
    </xdr:to>
    <xdr:pic>
      <xdr:nvPicPr>
        <xdr:cNvPr id="2078" name="Picture 6">
          <a:extLst>
            <a:ext uri="{FF2B5EF4-FFF2-40B4-BE49-F238E27FC236}">
              <a16:creationId xmlns:a16="http://schemas.microsoft.com/office/drawing/2014/main" xmlns="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81675" y="4448175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52</xdr:row>
      <xdr:rowOff>1047750</xdr:rowOff>
    </xdr:from>
    <xdr:to>
      <xdr:col>1</xdr:col>
      <xdr:colOff>1409700</xdr:colOff>
      <xdr:row>52</xdr:row>
      <xdr:rowOff>1695450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115425"/>
          <a:ext cx="16097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114299</xdr:colOff>
      <xdr:row>54</xdr:row>
      <xdr:rowOff>76200</xdr:rowOff>
    </xdr:from>
    <xdr:to>
      <xdr:col>1</xdr:col>
      <xdr:colOff>1105055</xdr:colOff>
      <xdr:row>54</xdr:row>
      <xdr:rowOff>962025</xdr:rowOff>
    </xdr:to>
    <xdr:pic>
      <xdr:nvPicPr>
        <xdr:cNvPr id="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7953375"/>
          <a:ext cx="1190781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10</xdr:row>
      <xdr:rowOff>1181100</xdr:rowOff>
    </xdr:from>
    <xdr:to>
      <xdr:col>15</xdr:col>
      <xdr:colOff>228600</xdr:colOff>
      <xdr:row>10</xdr:row>
      <xdr:rowOff>1400175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1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72700" y="463867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66675</xdr:colOff>
      <xdr:row>10</xdr:row>
      <xdr:rowOff>1276350</xdr:rowOff>
    </xdr:from>
    <xdr:to>
      <xdr:col>14</xdr:col>
      <xdr:colOff>742950</xdr:colOff>
      <xdr:row>10</xdr:row>
      <xdr:rowOff>1552575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1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372600" y="4733925"/>
          <a:ext cx="676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95250</xdr:colOff>
      <xdr:row>10</xdr:row>
      <xdr:rowOff>1514475</xdr:rowOff>
    </xdr:from>
    <xdr:to>
      <xdr:col>16</xdr:col>
      <xdr:colOff>0</xdr:colOff>
      <xdr:row>10</xdr:row>
      <xdr:rowOff>1800225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1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191750" y="4972050"/>
          <a:ext cx="11144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LocksWithSheet="0"/>
  </xdr:twoCellAnchor>
  <xdr:twoCellAnchor>
    <xdr:from>
      <xdr:col>12</xdr:col>
      <xdr:colOff>781050</xdr:colOff>
      <xdr:row>10</xdr:row>
      <xdr:rowOff>1038226</xdr:rowOff>
    </xdr:from>
    <xdr:to>
      <xdr:col>13</xdr:col>
      <xdr:colOff>677686</xdr:colOff>
      <xdr:row>10</xdr:row>
      <xdr:rowOff>1285876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543925" y="4495801"/>
          <a:ext cx="706261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276225</xdr:colOff>
      <xdr:row>10</xdr:row>
      <xdr:rowOff>962025</xdr:rowOff>
    </xdr:from>
    <xdr:to>
      <xdr:col>12</xdr:col>
      <xdr:colOff>428625</xdr:colOff>
      <xdr:row>10</xdr:row>
      <xdr:rowOff>1143000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xmlns="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39100" y="441960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60</xdr:row>
      <xdr:rowOff>1047750</xdr:rowOff>
    </xdr:from>
    <xdr:to>
      <xdr:col>1</xdr:col>
      <xdr:colOff>1409700</xdr:colOff>
      <xdr:row>60</xdr:row>
      <xdr:rowOff>1695450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963900"/>
          <a:ext cx="18669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114299</xdr:colOff>
      <xdr:row>62</xdr:row>
      <xdr:rowOff>76200</xdr:rowOff>
    </xdr:from>
    <xdr:to>
      <xdr:col>1</xdr:col>
      <xdr:colOff>1105055</xdr:colOff>
      <xdr:row>62</xdr:row>
      <xdr:rowOff>962025</xdr:rowOff>
    </xdr:to>
    <xdr:pic>
      <xdr:nvPicPr>
        <xdr:cNvPr id="8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6906875"/>
          <a:ext cx="1543206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abSelected="1" view="pageBreakPreview" zoomScaleNormal="100" zoomScaleSheetLayoutView="100" zoomScalePageLayoutView="130" workbookViewId="0">
      <selection activeCell="I9" sqref="I9:I11"/>
    </sheetView>
  </sheetViews>
  <sheetFormatPr defaultColWidth="9.140625" defaultRowHeight="15" x14ac:dyDescent="0.25"/>
  <cols>
    <col min="1" max="1" width="8.28515625" style="1" customWidth="1"/>
    <col min="2" max="2" width="44.140625" style="1" customWidth="1"/>
    <col min="3" max="3" width="11.28515625" style="12" customWidth="1"/>
    <col min="4" max="4" width="11.140625" style="12" customWidth="1"/>
    <col min="5" max="5" width="6.28515625" style="3" customWidth="1"/>
    <col min="6" max="6" width="10.5703125" style="8" customWidth="1"/>
    <col min="7" max="9" width="10.85546875" style="3" customWidth="1"/>
    <col min="10" max="10" width="12.140625" style="3" customWidth="1"/>
    <col min="11" max="11" width="11" style="3" customWidth="1"/>
    <col min="12" max="12" width="11.85546875" style="3" customWidth="1"/>
    <col min="13" max="13" width="16.7109375" style="3" customWidth="1"/>
    <col min="14" max="14" width="13.5703125" style="9" customWidth="1"/>
    <col min="15" max="15" width="12.140625" style="9" customWidth="1"/>
    <col min="16" max="16" width="14.5703125" style="9" customWidth="1"/>
    <col min="17" max="16384" width="9.140625" style="3"/>
  </cols>
  <sheetData>
    <row r="1" spans="1:16" ht="33.75" customHeight="1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2.7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18.75" customHeight="1" x14ac:dyDescent="0.25">
      <c r="A3" s="62" t="s">
        <v>15</v>
      </c>
      <c r="B3" s="62"/>
      <c r="C3" s="62"/>
      <c r="D3" s="62"/>
      <c r="E3" s="62"/>
      <c r="F3" s="62"/>
      <c r="G3" s="62"/>
      <c r="H3" s="62"/>
      <c r="I3" s="63" t="s">
        <v>94</v>
      </c>
      <c r="J3" s="63"/>
      <c r="K3" s="63"/>
      <c r="L3" s="63"/>
      <c r="M3" s="63"/>
      <c r="N3" s="63"/>
      <c r="O3" s="63"/>
      <c r="P3" s="63"/>
    </row>
    <row r="4" spans="1:16" s="14" customFormat="1" ht="15.75" x14ac:dyDescent="0.25">
      <c r="A4" s="61" t="s">
        <v>11</v>
      </c>
      <c r="B4" s="61"/>
      <c r="C4" s="61"/>
      <c r="D4" s="61"/>
      <c r="E4" s="61"/>
      <c r="F4" s="61"/>
      <c r="G4" s="61"/>
      <c r="H4" s="61"/>
      <c r="I4" s="64" t="s">
        <v>95</v>
      </c>
      <c r="J4" s="63"/>
      <c r="K4" s="63"/>
      <c r="L4" s="63"/>
      <c r="M4" s="63"/>
      <c r="N4" s="63"/>
      <c r="O4" s="63"/>
      <c r="P4" s="63"/>
    </row>
    <row r="5" spans="1:16" ht="15.75" x14ac:dyDescent="0.25">
      <c r="A5" s="92" t="s">
        <v>20</v>
      </c>
      <c r="B5" s="93"/>
      <c r="C5" s="93"/>
      <c r="D5" s="93"/>
      <c r="E5" s="93"/>
      <c r="F5" s="93"/>
      <c r="G5" s="93"/>
      <c r="H5" s="94"/>
      <c r="I5" s="95" t="s">
        <v>12</v>
      </c>
      <c r="J5" s="95"/>
      <c r="K5" s="95"/>
      <c r="L5" s="95"/>
      <c r="M5" s="95"/>
      <c r="N5" s="95"/>
      <c r="O5" s="95"/>
      <c r="P5" s="95"/>
    </row>
    <row r="6" spans="1:16" ht="73.5" customHeight="1" x14ac:dyDescent="0.25">
      <c r="A6" s="99" t="s">
        <v>19</v>
      </c>
      <c r="B6" s="99"/>
      <c r="C6" s="99"/>
      <c r="D6" s="99"/>
      <c r="E6" s="99"/>
      <c r="F6" s="99"/>
      <c r="G6" s="99"/>
      <c r="H6" s="99"/>
      <c r="I6" s="95" t="s">
        <v>13</v>
      </c>
      <c r="J6" s="95"/>
      <c r="K6" s="95"/>
      <c r="L6" s="95"/>
      <c r="M6" s="95"/>
      <c r="N6" s="95"/>
      <c r="O6" s="95"/>
      <c r="P6" s="95"/>
    </row>
    <row r="7" spans="1:16" ht="15" customHeight="1" x14ac:dyDescent="0.25"/>
    <row r="8" spans="1:16" ht="42" customHeight="1" x14ac:dyDescent="0.25">
      <c r="A8" s="73" t="s">
        <v>54</v>
      </c>
      <c r="B8" s="76" t="s">
        <v>18</v>
      </c>
      <c r="C8" s="78" t="s">
        <v>21</v>
      </c>
      <c r="D8" s="78" t="s">
        <v>53</v>
      </c>
      <c r="E8" s="77" t="s">
        <v>0</v>
      </c>
      <c r="F8" s="81" t="s">
        <v>1</v>
      </c>
      <c r="G8" s="100" t="s">
        <v>17</v>
      </c>
      <c r="H8" s="101"/>
      <c r="I8" s="102"/>
      <c r="J8" s="77" t="s">
        <v>2</v>
      </c>
      <c r="K8" s="77"/>
      <c r="L8" s="77"/>
      <c r="M8" s="77" t="s">
        <v>3</v>
      </c>
      <c r="N8" s="77"/>
      <c r="O8" s="77"/>
      <c r="P8" s="77"/>
    </row>
    <row r="9" spans="1:16" ht="15" customHeight="1" x14ac:dyDescent="0.25">
      <c r="A9" s="74"/>
      <c r="B9" s="76"/>
      <c r="C9" s="79"/>
      <c r="D9" s="79"/>
      <c r="E9" s="77"/>
      <c r="F9" s="81"/>
      <c r="G9" s="68" t="s">
        <v>132</v>
      </c>
      <c r="H9" s="68" t="s">
        <v>133</v>
      </c>
      <c r="I9" s="68" t="s">
        <v>134</v>
      </c>
      <c r="J9" s="77" t="s">
        <v>9</v>
      </c>
      <c r="K9" s="77" t="s">
        <v>4</v>
      </c>
      <c r="L9" s="77" t="s">
        <v>8</v>
      </c>
      <c r="M9" s="69" t="s">
        <v>10</v>
      </c>
      <c r="N9" s="72" t="s">
        <v>5</v>
      </c>
      <c r="O9" s="72" t="s">
        <v>6</v>
      </c>
      <c r="P9" s="72" t="s">
        <v>7</v>
      </c>
    </row>
    <row r="10" spans="1:16" x14ac:dyDescent="0.25">
      <c r="A10" s="74"/>
      <c r="B10" s="76"/>
      <c r="C10" s="79"/>
      <c r="D10" s="79"/>
      <c r="E10" s="77"/>
      <c r="F10" s="81"/>
      <c r="G10" s="68"/>
      <c r="H10" s="68"/>
      <c r="I10" s="68"/>
      <c r="J10" s="77"/>
      <c r="K10" s="77"/>
      <c r="L10" s="77"/>
      <c r="M10" s="70"/>
      <c r="N10" s="72"/>
      <c r="O10" s="72"/>
      <c r="P10" s="72"/>
    </row>
    <row r="11" spans="1:16" ht="143.25" customHeight="1" x14ac:dyDescent="0.25">
      <c r="A11" s="75"/>
      <c r="B11" s="76"/>
      <c r="C11" s="80"/>
      <c r="D11" s="80"/>
      <c r="E11" s="77"/>
      <c r="F11" s="81"/>
      <c r="G11" s="68"/>
      <c r="H11" s="68"/>
      <c r="I11" s="68"/>
      <c r="J11" s="77"/>
      <c r="K11" s="77"/>
      <c r="L11" s="77"/>
      <c r="M11" s="71"/>
      <c r="N11" s="72"/>
      <c r="O11" s="72"/>
      <c r="P11" s="72"/>
    </row>
    <row r="12" spans="1:16" s="10" customFormat="1" ht="39" customHeight="1" x14ac:dyDescent="0.25">
      <c r="A12" s="7">
        <v>1</v>
      </c>
      <c r="B12" s="15" t="s">
        <v>96</v>
      </c>
      <c r="C12" s="16" t="s">
        <v>97</v>
      </c>
      <c r="D12" s="17" t="s">
        <v>35</v>
      </c>
      <c r="E12" s="5" t="s">
        <v>36</v>
      </c>
      <c r="F12" s="2">
        <v>1</v>
      </c>
      <c r="G12" s="6">
        <v>445288</v>
      </c>
      <c r="H12" s="6">
        <v>458518</v>
      </c>
      <c r="I12" s="6">
        <v>567160</v>
      </c>
      <c r="J12" s="6">
        <f>AVERAGE(G12:I12)</f>
        <v>490322</v>
      </c>
      <c r="K12" s="6">
        <f>SQRT(VAR(G12:I12))</f>
        <v>66871.645022385987</v>
      </c>
      <c r="L12" s="6">
        <f>K12/J12*100</f>
        <v>13.638312174935244</v>
      </c>
      <c r="M12" s="6">
        <f>F12*SUM(G12:I12)/COLUMNS(G12:I12)</f>
        <v>490322</v>
      </c>
      <c r="N12" s="6">
        <f>M12/F12</f>
        <v>490322</v>
      </c>
      <c r="O12" s="6">
        <f>ROUND(N12,2)</f>
        <v>490322</v>
      </c>
      <c r="P12" s="6">
        <f>O12*F12</f>
        <v>490322</v>
      </c>
    </row>
    <row r="13" spans="1:16" s="10" customFormat="1" ht="16.5" customHeight="1" x14ac:dyDescent="0.25">
      <c r="A13" s="67" t="s">
        <v>14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58">
        <f>SUM(P12:P12)</f>
        <v>490322</v>
      </c>
    </row>
    <row r="14" spans="1:16" s="53" customFormat="1" ht="15.75" customHeight="1" x14ac:dyDescent="0.25">
      <c r="A14" s="96" t="s">
        <v>98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</row>
    <row r="15" spans="1:16" s="19" customFormat="1" ht="12.75" x14ac:dyDescent="0.2">
      <c r="A15" s="97" t="s">
        <v>38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8"/>
      <c r="P15" s="97"/>
    </row>
    <row r="16" spans="1:16" s="19" customFormat="1" ht="12.95" customHeight="1" x14ac:dyDescent="0.2">
      <c r="A16" s="22">
        <v>1</v>
      </c>
      <c r="B16" s="20" t="s">
        <v>99</v>
      </c>
      <c r="C16" s="21"/>
      <c r="D16" s="21"/>
      <c r="E16" s="21" t="s">
        <v>113</v>
      </c>
      <c r="F16" s="39">
        <v>1</v>
      </c>
      <c r="G16" s="30">
        <v>3480</v>
      </c>
      <c r="H16" s="30">
        <v>3580</v>
      </c>
      <c r="I16" s="30">
        <v>5100</v>
      </c>
      <c r="J16" s="6">
        <f>AVERAGE(G16:I16)</f>
        <v>4053.3333333333335</v>
      </c>
      <c r="K16" s="6">
        <f>SQRT(VAR(G16:I16))</f>
        <v>907.81789657030447</v>
      </c>
      <c r="L16" s="6">
        <f>K16/J16*100</f>
        <v>22.396823106175272</v>
      </c>
      <c r="M16" s="6">
        <f>F16*SUM(G16:I16)/COLUMNS(G16:I16)</f>
        <v>4053.3333333333335</v>
      </c>
      <c r="N16" s="40">
        <f>M16/F16</f>
        <v>4053.3333333333335</v>
      </c>
      <c r="O16" s="42">
        <f>ROUND(N16,2)</f>
        <v>4053.33</v>
      </c>
      <c r="P16" s="41">
        <f>O16*F16</f>
        <v>4053.33</v>
      </c>
    </row>
    <row r="17" spans="1:16" s="19" customFormat="1" ht="12.95" customHeight="1" x14ac:dyDescent="0.2">
      <c r="A17" s="22">
        <v>2</v>
      </c>
      <c r="B17" s="20" t="s">
        <v>100</v>
      </c>
      <c r="C17" s="21"/>
      <c r="D17" s="21"/>
      <c r="E17" s="21" t="s">
        <v>113</v>
      </c>
      <c r="F17" s="39">
        <v>1</v>
      </c>
      <c r="G17" s="30">
        <v>3480</v>
      </c>
      <c r="H17" s="30">
        <v>3580</v>
      </c>
      <c r="I17" s="30">
        <v>5100</v>
      </c>
      <c r="J17" s="6">
        <f t="shared" ref="J17:J29" si="0">AVERAGE(G17:I17)</f>
        <v>4053.3333333333335</v>
      </c>
      <c r="K17" s="6">
        <f t="shared" ref="K17:K29" si="1">SQRT(VAR(G17:I17))</f>
        <v>907.81789657030447</v>
      </c>
      <c r="L17" s="6">
        <f t="shared" ref="L17:L29" si="2">K17/J17*100</f>
        <v>22.396823106175272</v>
      </c>
      <c r="M17" s="6">
        <f t="shared" ref="M17:M29" si="3">F17*SUM(G17:I17)/COLUMNS(G17:I17)</f>
        <v>4053.3333333333335</v>
      </c>
      <c r="N17" s="40">
        <f t="shared" ref="N17:N29" si="4">M17/F17</f>
        <v>4053.3333333333335</v>
      </c>
      <c r="O17" s="42">
        <f t="shared" ref="O17:O29" si="5">ROUND(N17,2)</f>
        <v>4053.33</v>
      </c>
      <c r="P17" s="41">
        <f t="shared" ref="P17:P29" si="6">O17*F17</f>
        <v>4053.33</v>
      </c>
    </row>
    <row r="18" spans="1:16" s="19" customFormat="1" ht="12.95" customHeight="1" x14ac:dyDescent="0.2">
      <c r="A18" s="22">
        <v>3</v>
      </c>
      <c r="B18" s="20" t="s">
        <v>101</v>
      </c>
      <c r="C18" s="21"/>
      <c r="D18" s="21"/>
      <c r="E18" s="21" t="s">
        <v>113</v>
      </c>
      <c r="F18" s="39">
        <v>2</v>
      </c>
      <c r="G18" s="30">
        <v>3480</v>
      </c>
      <c r="H18" s="30">
        <v>3580</v>
      </c>
      <c r="I18" s="30">
        <v>5100</v>
      </c>
      <c r="J18" s="6">
        <f t="shared" si="0"/>
        <v>4053.3333333333335</v>
      </c>
      <c r="K18" s="6">
        <f t="shared" si="1"/>
        <v>907.81789657030447</v>
      </c>
      <c r="L18" s="6">
        <f t="shared" si="2"/>
        <v>22.396823106175272</v>
      </c>
      <c r="M18" s="6">
        <f t="shared" si="3"/>
        <v>8106.666666666667</v>
      </c>
      <c r="N18" s="40">
        <f t="shared" si="4"/>
        <v>4053.3333333333335</v>
      </c>
      <c r="O18" s="42">
        <f t="shared" si="5"/>
        <v>4053.33</v>
      </c>
      <c r="P18" s="41">
        <f t="shared" si="6"/>
        <v>8106.66</v>
      </c>
    </row>
    <row r="19" spans="1:16" s="19" customFormat="1" ht="12.95" customHeight="1" x14ac:dyDescent="0.2">
      <c r="A19" s="22">
        <v>4</v>
      </c>
      <c r="B19" s="20" t="s">
        <v>102</v>
      </c>
      <c r="C19" s="21"/>
      <c r="D19" s="21"/>
      <c r="E19" s="21" t="s">
        <v>113</v>
      </c>
      <c r="F19" s="39">
        <v>0.5</v>
      </c>
      <c r="G19" s="30">
        <v>3480</v>
      </c>
      <c r="H19" s="30">
        <v>3580</v>
      </c>
      <c r="I19" s="30">
        <v>5100</v>
      </c>
      <c r="J19" s="6">
        <f t="shared" si="0"/>
        <v>4053.3333333333335</v>
      </c>
      <c r="K19" s="6">
        <f t="shared" si="1"/>
        <v>907.81789657030447</v>
      </c>
      <c r="L19" s="6">
        <f t="shared" si="2"/>
        <v>22.396823106175272</v>
      </c>
      <c r="M19" s="6">
        <f t="shared" si="3"/>
        <v>2026.6666666666667</v>
      </c>
      <c r="N19" s="40">
        <f t="shared" si="4"/>
        <v>4053.3333333333335</v>
      </c>
      <c r="O19" s="42">
        <f t="shared" si="5"/>
        <v>4053.33</v>
      </c>
      <c r="P19" s="41">
        <f t="shared" si="6"/>
        <v>2026.665</v>
      </c>
    </row>
    <row r="20" spans="1:16" s="19" customFormat="1" ht="12.95" customHeight="1" x14ac:dyDescent="0.2">
      <c r="A20" s="22">
        <v>5</v>
      </c>
      <c r="B20" s="20" t="s">
        <v>103</v>
      </c>
      <c r="C20" s="21"/>
      <c r="D20" s="21"/>
      <c r="E20" s="21" t="s">
        <v>113</v>
      </c>
      <c r="F20" s="39">
        <v>1</v>
      </c>
      <c r="G20" s="30">
        <v>3480</v>
      </c>
      <c r="H20" s="30">
        <v>3580</v>
      </c>
      <c r="I20" s="30">
        <v>5100</v>
      </c>
      <c r="J20" s="6">
        <f t="shared" si="0"/>
        <v>4053.3333333333335</v>
      </c>
      <c r="K20" s="6">
        <f t="shared" si="1"/>
        <v>907.81789657030447</v>
      </c>
      <c r="L20" s="6">
        <f t="shared" si="2"/>
        <v>22.396823106175272</v>
      </c>
      <c r="M20" s="6">
        <f t="shared" si="3"/>
        <v>4053.3333333333335</v>
      </c>
      <c r="N20" s="40">
        <f t="shared" si="4"/>
        <v>4053.3333333333335</v>
      </c>
      <c r="O20" s="42">
        <f t="shared" si="5"/>
        <v>4053.33</v>
      </c>
      <c r="P20" s="41">
        <f t="shared" si="6"/>
        <v>4053.33</v>
      </c>
    </row>
    <row r="21" spans="1:16" s="19" customFormat="1" ht="12.95" customHeight="1" x14ac:dyDescent="0.2">
      <c r="A21" s="22">
        <v>6</v>
      </c>
      <c r="B21" s="20" t="s">
        <v>104</v>
      </c>
      <c r="C21" s="21"/>
      <c r="D21" s="21"/>
      <c r="E21" s="21" t="s">
        <v>113</v>
      </c>
      <c r="F21" s="39">
        <v>2.5</v>
      </c>
      <c r="G21" s="30">
        <v>3480</v>
      </c>
      <c r="H21" s="30">
        <v>3580</v>
      </c>
      <c r="I21" s="30">
        <v>5100</v>
      </c>
      <c r="J21" s="6">
        <f t="shared" si="0"/>
        <v>4053.3333333333335</v>
      </c>
      <c r="K21" s="6">
        <f t="shared" si="1"/>
        <v>907.81789657030447</v>
      </c>
      <c r="L21" s="6">
        <f t="shared" si="2"/>
        <v>22.396823106175272</v>
      </c>
      <c r="M21" s="6">
        <f t="shared" si="3"/>
        <v>10133.333333333334</v>
      </c>
      <c r="N21" s="40">
        <f t="shared" si="4"/>
        <v>4053.3333333333335</v>
      </c>
      <c r="O21" s="42">
        <f t="shared" si="5"/>
        <v>4053.33</v>
      </c>
      <c r="P21" s="41">
        <f t="shared" si="6"/>
        <v>10133.325000000001</v>
      </c>
    </row>
    <row r="22" spans="1:16" s="19" customFormat="1" ht="12.95" customHeight="1" x14ac:dyDescent="0.2">
      <c r="A22" s="22">
        <v>7</v>
      </c>
      <c r="B22" s="20" t="s">
        <v>105</v>
      </c>
      <c r="C22" s="21"/>
      <c r="D22" s="21"/>
      <c r="E22" s="21" t="s">
        <v>113</v>
      </c>
      <c r="F22" s="39">
        <v>3.4</v>
      </c>
      <c r="G22" s="30">
        <v>3480</v>
      </c>
      <c r="H22" s="30">
        <v>3580</v>
      </c>
      <c r="I22" s="30">
        <v>5100</v>
      </c>
      <c r="J22" s="6">
        <f t="shared" si="0"/>
        <v>4053.3333333333335</v>
      </c>
      <c r="K22" s="6">
        <f t="shared" si="1"/>
        <v>907.81789657030447</v>
      </c>
      <c r="L22" s="6">
        <f t="shared" si="2"/>
        <v>22.396823106175272</v>
      </c>
      <c r="M22" s="6">
        <f t="shared" si="3"/>
        <v>13781.333333333334</v>
      </c>
      <c r="N22" s="40">
        <f t="shared" si="4"/>
        <v>4053.3333333333335</v>
      </c>
      <c r="O22" s="42">
        <f t="shared" si="5"/>
        <v>4053.33</v>
      </c>
      <c r="P22" s="41">
        <f t="shared" si="6"/>
        <v>13781.322</v>
      </c>
    </row>
    <row r="23" spans="1:16" s="19" customFormat="1" ht="12.95" customHeight="1" x14ac:dyDescent="0.2">
      <c r="A23" s="22">
        <v>8</v>
      </c>
      <c r="B23" s="20" t="s">
        <v>106</v>
      </c>
      <c r="C23" s="21"/>
      <c r="D23" s="21"/>
      <c r="E23" s="21" t="s">
        <v>113</v>
      </c>
      <c r="F23" s="39">
        <v>2.6</v>
      </c>
      <c r="G23" s="30">
        <v>3480</v>
      </c>
      <c r="H23" s="30">
        <v>3580</v>
      </c>
      <c r="I23" s="30">
        <v>5100</v>
      </c>
      <c r="J23" s="6">
        <f t="shared" si="0"/>
        <v>4053.3333333333335</v>
      </c>
      <c r="K23" s="6">
        <f t="shared" si="1"/>
        <v>907.81789657030447</v>
      </c>
      <c r="L23" s="6">
        <f t="shared" si="2"/>
        <v>22.396823106175272</v>
      </c>
      <c r="M23" s="6">
        <f t="shared" si="3"/>
        <v>10538.666666666666</v>
      </c>
      <c r="N23" s="40">
        <f t="shared" si="4"/>
        <v>4053.333333333333</v>
      </c>
      <c r="O23" s="42">
        <f t="shared" si="5"/>
        <v>4053.33</v>
      </c>
      <c r="P23" s="41">
        <f t="shared" si="6"/>
        <v>10538.657999999999</v>
      </c>
    </row>
    <row r="24" spans="1:16" s="19" customFormat="1" ht="12.95" customHeight="1" x14ac:dyDescent="0.2">
      <c r="A24" s="22">
        <v>9</v>
      </c>
      <c r="B24" s="20" t="s">
        <v>107</v>
      </c>
      <c r="C24" s="21"/>
      <c r="D24" s="21"/>
      <c r="E24" s="21" t="s">
        <v>113</v>
      </c>
      <c r="F24" s="39">
        <v>2.6</v>
      </c>
      <c r="G24" s="30">
        <v>3480</v>
      </c>
      <c r="H24" s="30">
        <v>3580</v>
      </c>
      <c r="I24" s="30">
        <v>5100</v>
      </c>
      <c r="J24" s="6">
        <f t="shared" si="0"/>
        <v>4053.3333333333335</v>
      </c>
      <c r="K24" s="6">
        <f t="shared" si="1"/>
        <v>907.81789657030447</v>
      </c>
      <c r="L24" s="6">
        <f t="shared" si="2"/>
        <v>22.396823106175272</v>
      </c>
      <c r="M24" s="6">
        <f t="shared" si="3"/>
        <v>10538.666666666666</v>
      </c>
      <c r="N24" s="40">
        <f t="shared" si="4"/>
        <v>4053.333333333333</v>
      </c>
      <c r="O24" s="42">
        <f t="shared" si="5"/>
        <v>4053.33</v>
      </c>
      <c r="P24" s="41">
        <f t="shared" si="6"/>
        <v>10538.657999999999</v>
      </c>
    </row>
    <row r="25" spans="1:16" s="19" customFormat="1" ht="12.95" customHeight="1" x14ac:dyDescent="0.2">
      <c r="A25" s="22">
        <v>10</v>
      </c>
      <c r="B25" s="20" t="s">
        <v>108</v>
      </c>
      <c r="C25" s="21"/>
      <c r="D25" s="21"/>
      <c r="E25" s="21" t="s">
        <v>113</v>
      </c>
      <c r="F25" s="39">
        <v>1</v>
      </c>
      <c r="G25" s="30">
        <v>3480</v>
      </c>
      <c r="H25" s="30">
        <v>3580</v>
      </c>
      <c r="I25" s="30">
        <v>5100</v>
      </c>
      <c r="J25" s="6">
        <f t="shared" si="0"/>
        <v>4053.3333333333335</v>
      </c>
      <c r="K25" s="6">
        <f t="shared" si="1"/>
        <v>907.81789657030447</v>
      </c>
      <c r="L25" s="6">
        <f t="shared" si="2"/>
        <v>22.396823106175272</v>
      </c>
      <c r="M25" s="6">
        <f t="shared" si="3"/>
        <v>4053.3333333333335</v>
      </c>
      <c r="N25" s="40">
        <f t="shared" si="4"/>
        <v>4053.3333333333335</v>
      </c>
      <c r="O25" s="42">
        <f t="shared" si="5"/>
        <v>4053.33</v>
      </c>
      <c r="P25" s="41">
        <f t="shared" si="6"/>
        <v>4053.33</v>
      </c>
    </row>
    <row r="26" spans="1:16" s="19" customFormat="1" ht="12.95" customHeight="1" x14ac:dyDescent="0.2">
      <c r="A26" s="22">
        <v>11</v>
      </c>
      <c r="B26" s="20" t="s">
        <v>109</v>
      </c>
      <c r="C26" s="21"/>
      <c r="D26" s="21"/>
      <c r="E26" s="21" t="s">
        <v>113</v>
      </c>
      <c r="F26" s="39">
        <v>14</v>
      </c>
      <c r="G26" s="30">
        <v>3480</v>
      </c>
      <c r="H26" s="30">
        <v>3580</v>
      </c>
      <c r="I26" s="30">
        <v>5100</v>
      </c>
      <c r="J26" s="6">
        <f t="shared" si="0"/>
        <v>4053.3333333333335</v>
      </c>
      <c r="K26" s="6">
        <f t="shared" si="1"/>
        <v>907.81789657030447</v>
      </c>
      <c r="L26" s="6">
        <f t="shared" si="2"/>
        <v>22.396823106175272</v>
      </c>
      <c r="M26" s="6">
        <f t="shared" si="3"/>
        <v>56746.666666666664</v>
      </c>
      <c r="N26" s="40">
        <f t="shared" si="4"/>
        <v>4053.333333333333</v>
      </c>
      <c r="O26" s="42">
        <f t="shared" si="5"/>
        <v>4053.33</v>
      </c>
      <c r="P26" s="41">
        <f t="shared" si="6"/>
        <v>56746.619999999995</v>
      </c>
    </row>
    <row r="27" spans="1:16" s="19" customFormat="1" ht="12.95" customHeight="1" x14ac:dyDescent="0.2">
      <c r="A27" s="22">
        <v>12</v>
      </c>
      <c r="B27" s="20" t="s">
        <v>110</v>
      </c>
      <c r="C27" s="21"/>
      <c r="D27" s="21"/>
      <c r="E27" s="21" t="s">
        <v>113</v>
      </c>
      <c r="F27" s="39">
        <v>2</v>
      </c>
      <c r="G27" s="30">
        <v>3480</v>
      </c>
      <c r="H27" s="30">
        <v>3580</v>
      </c>
      <c r="I27" s="30">
        <v>5100</v>
      </c>
      <c r="J27" s="6">
        <f t="shared" si="0"/>
        <v>4053.3333333333335</v>
      </c>
      <c r="K27" s="6">
        <f t="shared" si="1"/>
        <v>907.81789657030447</v>
      </c>
      <c r="L27" s="6">
        <f t="shared" si="2"/>
        <v>22.396823106175272</v>
      </c>
      <c r="M27" s="6">
        <f t="shared" si="3"/>
        <v>8106.666666666667</v>
      </c>
      <c r="N27" s="40">
        <f t="shared" si="4"/>
        <v>4053.3333333333335</v>
      </c>
      <c r="O27" s="42">
        <f t="shared" si="5"/>
        <v>4053.33</v>
      </c>
      <c r="P27" s="41">
        <f t="shared" si="6"/>
        <v>8106.66</v>
      </c>
    </row>
    <row r="28" spans="1:16" s="19" customFormat="1" ht="12.95" customHeight="1" x14ac:dyDescent="0.2">
      <c r="A28" s="22">
        <v>13</v>
      </c>
      <c r="B28" s="20" t="s">
        <v>111</v>
      </c>
      <c r="C28" s="21"/>
      <c r="D28" s="21"/>
      <c r="E28" s="21" t="s">
        <v>113</v>
      </c>
      <c r="F28" s="39">
        <v>1</v>
      </c>
      <c r="G28" s="30">
        <v>3480</v>
      </c>
      <c r="H28" s="30">
        <v>3580</v>
      </c>
      <c r="I28" s="30">
        <v>5100</v>
      </c>
      <c r="J28" s="6">
        <f t="shared" si="0"/>
        <v>4053.3333333333335</v>
      </c>
      <c r="K28" s="6">
        <f t="shared" si="1"/>
        <v>907.81789657030447</v>
      </c>
      <c r="L28" s="6">
        <f t="shared" si="2"/>
        <v>22.396823106175272</v>
      </c>
      <c r="M28" s="6">
        <f t="shared" si="3"/>
        <v>4053.3333333333335</v>
      </c>
      <c r="N28" s="40">
        <f t="shared" si="4"/>
        <v>4053.3333333333335</v>
      </c>
      <c r="O28" s="42">
        <f t="shared" si="5"/>
        <v>4053.33</v>
      </c>
      <c r="P28" s="41">
        <f t="shared" si="6"/>
        <v>4053.33</v>
      </c>
    </row>
    <row r="29" spans="1:16" s="19" customFormat="1" ht="12.95" customHeight="1" x14ac:dyDescent="0.2">
      <c r="A29" s="22">
        <v>14</v>
      </c>
      <c r="B29" s="20" t="s">
        <v>112</v>
      </c>
      <c r="C29" s="21"/>
      <c r="D29" s="21"/>
      <c r="E29" s="21" t="s">
        <v>113</v>
      </c>
      <c r="F29" s="39">
        <v>1</v>
      </c>
      <c r="G29" s="30">
        <v>3480</v>
      </c>
      <c r="H29" s="30">
        <v>3580</v>
      </c>
      <c r="I29" s="30">
        <v>5100</v>
      </c>
      <c r="J29" s="6">
        <f t="shared" si="0"/>
        <v>4053.3333333333335</v>
      </c>
      <c r="K29" s="6">
        <f t="shared" si="1"/>
        <v>907.81789657030447</v>
      </c>
      <c r="L29" s="6">
        <f t="shared" si="2"/>
        <v>22.396823106175272</v>
      </c>
      <c r="M29" s="6">
        <f t="shared" si="3"/>
        <v>4053.3333333333335</v>
      </c>
      <c r="N29" s="40">
        <f t="shared" si="4"/>
        <v>4053.3333333333335</v>
      </c>
      <c r="O29" s="42">
        <f t="shared" si="5"/>
        <v>4053.33</v>
      </c>
      <c r="P29" s="41">
        <f t="shared" si="6"/>
        <v>4053.33</v>
      </c>
    </row>
    <row r="30" spans="1:16" s="19" customFormat="1" ht="15.75" customHeight="1" x14ac:dyDescent="0.2">
      <c r="A30" s="89" t="s">
        <v>47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1"/>
      <c r="P30" s="56">
        <f>SUM(P16:P29)</f>
        <v>144298.54799999995</v>
      </c>
    </row>
    <row r="31" spans="1:16" s="19" customFormat="1" ht="15.75" customHeight="1" x14ac:dyDescent="0.2">
      <c r="A31" s="87" t="s">
        <v>43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8"/>
      <c r="P31" s="87"/>
    </row>
    <row r="32" spans="1:16" s="19" customFormat="1" ht="12.75" x14ac:dyDescent="0.2">
      <c r="A32" s="23">
        <v>1</v>
      </c>
      <c r="B32" s="20" t="s">
        <v>114</v>
      </c>
      <c r="C32" s="21"/>
      <c r="D32" s="21"/>
      <c r="E32" s="21" t="s">
        <v>44</v>
      </c>
      <c r="F32" s="21">
        <v>14</v>
      </c>
      <c r="G32" s="30">
        <v>2220</v>
      </c>
      <c r="H32" s="30">
        <v>2290</v>
      </c>
      <c r="I32" s="30">
        <v>2660</v>
      </c>
      <c r="J32" s="6">
        <f t="shared" ref="J32" si="7">AVERAGE(G32:I32)</f>
        <v>2390</v>
      </c>
      <c r="K32" s="6">
        <f t="shared" ref="K32" si="8">SQRT(VAR(G32:I32))</f>
        <v>236.43180835073778</v>
      </c>
      <c r="L32" s="6">
        <f t="shared" ref="L32" si="9">K32/J32*100</f>
        <v>9.8925442824576475</v>
      </c>
      <c r="M32" s="6">
        <f t="shared" ref="M32" si="10">F32*SUM(G32:I32)/COLUMNS(G32:I32)</f>
        <v>33460</v>
      </c>
      <c r="N32" s="40">
        <f t="shared" ref="N32" si="11">M32/F32</f>
        <v>2390</v>
      </c>
      <c r="O32" s="42">
        <f>ROUND(N32,2)</f>
        <v>2390</v>
      </c>
      <c r="P32" s="41">
        <f>O32*F32</f>
        <v>33460</v>
      </c>
    </row>
    <row r="33" spans="1:16" s="19" customFormat="1" ht="12.75" x14ac:dyDescent="0.2">
      <c r="A33" s="23">
        <v>2</v>
      </c>
      <c r="B33" s="20" t="s">
        <v>115</v>
      </c>
      <c r="C33" s="21"/>
      <c r="D33" s="21"/>
      <c r="E33" s="21" t="s">
        <v>44</v>
      </c>
      <c r="F33" s="21">
        <v>4</v>
      </c>
      <c r="G33" s="30">
        <v>5080</v>
      </c>
      <c r="H33" s="30">
        <v>5230</v>
      </c>
      <c r="I33" s="30">
        <v>6100</v>
      </c>
      <c r="J33" s="6">
        <f t="shared" ref="J33:J49" si="12">AVERAGE(G33:I33)</f>
        <v>5470</v>
      </c>
      <c r="K33" s="6">
        <f t="shared" ref="K33:K49" si="13">SQRT(VAR(G33:I33))</f>
        <v>550.72679252057458</v>
      </c>
      <c r="L33" s="6">
        <f t="shared" ref="L33:L49" si="14">K33/J33*100</f>
        <v>10.06813149032129</v>
      </c>
      <c r="M33" s="6">
        <f t="shared" ref="M33:M49" si="15">F33*SUM(G33:I33)/COLUMNS(G33:I33)</f>
        <v>21880</v>
      </c>
      <c r="N33" s="40">
        <f t="shared" ref="N33:N49" si="16">M33/F33</f>
        <v>5470</v>
      </c>
      <c r="O33" s="42">
        <f t="shared" ref="O33:O49" si="17">ROUND(N33,2)</f>
        <v>5470</v>
      </c>
      <c r="P33" s="41">
        <f t="shared" ref="P33:P49" si="18">O33*F33</f>
        <v>21880</v>
      </c>
    </row>
    <row r="34" spans="1:16" s="19" customFormat="1" ht="12.75" x14ac:dyDescent="0.2">
      <c r="A34" s="23">
        <v>3</v>
      </c>
      <c r="B34" s="20" t="s">
        <v>116</v>
      </c>
      <c r="C34" s="21"/>
      <c r="D34" s="21"/>
      <c r="E34" s="21" t="s">
        <v>39</v>
      </c>
      <c r="F34" s="21">
        <v>1</v>
      </c>
      <c r="G34" s="30">
        <v>7970</v>
      </c>
      <c r="H34" s="30">
        <v>8210</v>
      </c>
      <c r="I34" s="30">
        <v>9560</v>
      </c>
      <c r="J34" s="6">
        <f t="shared" si="12"/>
        <v>8580</v>
      </c>
      <c r="K34" s="6">
        <f t="shared" si="13"/>
        <v>857.14642856398814</v>
      </c>
      <c r="L34" s="6">
        <f t="shared" si="14"/>
        <v>9.9900516149648961</v>
      </c>
      <c r="M34" s="6">
        <f t="shared" si="15"/>
        <v>8580</v>
      </c>
      <c r="N34" s="40">
        <f t="shared" si="16"/>
        <v>8580</v>
      </c>
      <c r="O34" s="42">
        <f t="shared" si="17"/>
        <v>8580</v>
      </c>
      <c r="P34" s="41">
        <f t="shared" si="18"/>
        <v>8580</v>
      </c>
    </row>
    <row r="35" spans="1:16" s="19" customFormat="1" ht="12.75" x14ac:dyDescent="0.2">
      <c r="A35" s="23">
        <v>4</v>
      </c>
      <c r="B35" s="20" t="s">
        <v>117</v>
      </c>
      <c r="C35" s="21"/>
      <c r="D35" s="21"/>
      <c r="E35" s="21" t="s">
        <v>39</v>
      </c>
      <c r="F35" s="21">
        <v>1</v>
      </c>
      <c r="G35" s="30">
        <v>2320</v>
      </c>
      <c r="H35" s="30">
        <v>2390</v>
      </c>
      <c r="I35" s="30">
        <v>2780</v>
      </c>
      <c r="J35" s="6">
        <f t="shared" si="12"/>
        <v>2496.6666666666665</v>
      </c>
      <c r="K35" s="6">
        <f t="shared" si="13"/>
        <v>247.85748593361737</v>
      </c>
      <c r="L35" s="6">
        <f t="shared" si="14"/>
        <v>9.927536152214314</v>
      </c>
      <c r="M35" s="6">
        <f t="shared" si="15"/>
        <v>2496.6666666666665</v>
      </c>
      <c r="N35" s="40">
        <f t="shared" si="16"/>
        <v>2496.6666666666665</v>
      </c>
      <c r="O35" s="42">
        <f t="shared" si="17"/>
        <v>2496.67</v>
      </c>
      <c r="P35" s="41">
        <f t="shared" si="18"/>
        <v>2496.67</v>
      </c>
    </row>
    <row r="36" spans="1:16" s="19" customFormat="1" ht="12.75" x14ac:dyDescent="0.2">
      <c r="A36" s="23">
        <v>5</v>
      </c>
      <c r="B36" s="20" t="s">
        <v>118</v>
      </c>
      <c r="C36" s="21"/>
      <c r="D36" s="21"/>
      <c r="E36" s="21" t="s">
        <v>39</v>
      </c>
      <c r="F36" s="21">
        <v>1</v>
      </c>
      <c r="G36" s="30">
        <v>8420</v>
      </c>
      <c r="H36" s="30">
        <v>8670</v>
      </c>
      <c r="I36" s="30">
        <v>10100</v>
      </c>
      <c r="J36" s="6">
        <f t="shared" si="12"/>
        <v>9063.3333333333339</v>
      </c>
      <c r="K36" s="6">
        <f t="shared" si="13"/>
        <v>906.43992262771246</v>
      </c>
      <c r="L36" s="6">
        <f t="shared" si="14"/>
        <v>10.001176049588588</v>
      </c>
      <c r="M36" s="6">
        <f t="shared" si="15"/>
        <v>9063.3333333333339</v>
      </c>
      <c r="N36" s="40">
        <f t="shared" si="16"/>
        <v>9063.3333333333339</v>
      </c>
      <c r="O36" s="42">
        <f t="shared" si="17"/>
        <v>9063.33</v>
      </c>
      <c r="P36" s="41">
        <f t="shared" si="18"/>
        <v>9063.33</v>
      </c>
    </row>
    <row r="37" spans="1:16" s="19" customFormat="1" ht="12.75" x14ac:dyDescent="0.2">
      <c r="A37" s="23">
        <v>6</v>
      </c>
      <c r="B37" s="20" t="s">
        <v>119</v>
      </c>
      <c r="C37" s="21"/>
      <c r="D37" s="21"/>
      <c r="E37" s="21" t="s">
        <v>39</v>
      </c>
      <c r="F37" s="21">
        <v>1</v>
      </c>
      <c r="G37" s="30">
        <v>2780</v>
      </c>
      <c r="H37" s="30">
        <v>2860</v>
      </c>
      <c r="I37" s="30">
        <v>3340</v>
      </c>
      <c r="J37" s="6">
        <f t="shared" si="12"/>
        <v>2993.3333333333335</v>
      </c>
      <c r="K37" s="6">
        <f t="shared" si="13"/>
        <v>302.87511177601459</v>
      </c>
      <c r="L37" s="6">
        <f t="shared" si="14"/>
        <v>10.118322219688682</v>
      </c>
      <c r="M37" s="6">
        <f t="shared" si="15"/>
        <v>2993.3333333333335</v>
      </c>
      <c r="N37" s="40">
        <f t="shared" si="16"/>
        <v>2993.3333333333335</v>
      </c>
      <c r="O37" s="42">
        <f t="shared" si="17"/>
        <v>2993.33</v>
      </c>
      <c r="P37" s="41">
        <f t="shared" si="18"/>
        <v>2993.33</v>
      </c>
    </row>
    <row r="38" spans="1:16" s="19" customFormat="1" ht="12.75" x14ac:dyDescent="0.2">
      <c r="A38" s="23">
        <v>7</v>
      </c>
      <c r="B38" s="20" t="s">
        <v>120</v>
      </c>
      <c r="C38" s="21"/>
      <c r="D38" s="21"/>
      <c r="E38" s="21" t="s">
        <v>44</v>
      </c>
      <c r="F38" s="21">
        <v>20</v>
      </c>
      <c r="G38" s="30">
        <v>660</v>
      </c>
      <c r="H38" s="30">
        <v>680</v>
      </c>
      <c r="I38" s="30">
        <v>790</v>
      </c>
      <c r="J38" s="6">
        <f t="shared" si="12"/>
        <v>710</v>
      </c>
      <c r="K38" s="6">
        <f t="shared" si="13"/>
        <v>70</v>
      </c>
      <c r="L38" s="6">
        <f t="shared" si="14"/>
        <v>9.8591549295774641</v>
      </c>
      <c r="M38" s="6">
        <f t="shared" si="15"/>
        <v>14200</v>
      </c>
      <c r="N38" s="40">
        <f t="shared" si="16"/>
        <v>710</v>
      </c>
      <c r="O38" s="42">
        <f t="shared" si="17"/>
        <v>710</v>
      </c>
      <c r="P38" s="41">
        <f t="shared" si="18"/>
        <v>14200</v>
      </c>
    </row>
    <row r="39" spans="1:16" s="19" customFormat="1" ht="12.75" x14ac:dyDescent="0.2">
      <c r="A39" s="23">
        <v>8</v>
      </c>
      <c r="B39" s="20" t="s">
        <v>121</v>
      </c>
      <c r="C39" s="21"/>
      <c r="D39" s="21"/>
      <c r="E39" s="21" t="s">
        <v>39</v>
      </c>
      <c r="F39" s="21">
        <v>1</v>
      </c>
      <c r="G39" s="30">
        <v>8910</v>
      </c>
      <c r="H39" s="30">
        <v>9180</v>
      </c>
      <c r="I39" s="30">
        <v>10690</v>
      </c>
      <c r="J39" s="6">
        <f t="shared" si="12"/>
        <v>9593.3333333333339</v>
      </c>
      <c r="K39" s="6">
        <f t="shared" si="13"/>
        <v>959.28793035945853</v>
      </c>
      <c r="L39" s="6">
        <f t="shared" si="14"/>
        <v>9.9995267236913676</v>
      </c>
      <c r="M39" s="6">
        <f t="shared" si="15"/>
        <v>9593.3333333333339</v>
      </c>
      <c r="N39" s="40">
        <f t="shared" si="16"/>
        <v>9593.3333333333339</v>
      </c>
      <c r="O39" s="42">
        <f t="shared" si="17"/>
        <v>9593.33</v>
      </c>
      <c r="P39" s="41">
        <f t="shared" si="18"/>
        <v>9593.33</v>
      </c>
    </row>
    <row r="40" spans="1:16" s="19" customFormat="1" ht="12.75" x14ac:dyDescent="0.2">
      <c r="A40" s="23">
        <v>9</v>
      </c>
      <c r="B40" s="20" t="s">
        <v>122</v>
      </c>
      <c r="C40" s="21"/>
      <c r="D40" s="21"/>
      <c r="E40" s="21" t="s">
        <v>39</v>
      </c>
      <c r="F40" s="21">
        <v>1</v>
      </c>
      <c r="G40" s="30">
        <v>5790</v>
      </c>
      <c r="H40" s="30">
        <v>5960</v>
      </c>
      <c r="I40" s="30">
        <v>6950</v>
      </c>
      <c r="J40" s="6">
        <f t="shared" si="12"/>
        <v>6233.333333333333</v>
      </c>
      <c r="K40" s="6">
        <f t="shared" si="13"/>
        <v>626.44499625532433</v>
      </c>
      <c r="L40" s="6">
        <f t="shared" si="14"/>
        <v>10.049919726021246</v>
      </c>
      <c r="M40" s="6">
        <f t="shared" si="15"/>
        <v>6233.333333333333</v>
      </c>
      <c r="N40" s="40">
        <f t="shared" si="16"/>
        <v>6233.333333333333</v>
      </c>
      <c r="O40" s="42">
        <f t="shared" si="17"/>
        <v>6233.33</v>
      </c>
      <c r="P40" s="41">
        <v>6233.46</v>
      </c>
    </row>
    <row r="41" spans="1:16" s="19" customFormat="1" ht="12.75" x14ac:dyDescent="0.2">
      <c r="A41" s="23">
        <v>10</v>
      </c>
      <c r="B41" s="20" t="s">
        <v>123</v>
      </c>
      <c r="C41" s="21"/>
      <c r="D41" s="21"/>
      <c r="E41" s="21" t="s">
        <v>39</v>
      </c>
      <c r="F41" s="21">
        <v>1</v>
      </c>
      <c r="G41" s="30">
        <v>24390</v>
      </c>
      <c r="H41" s="30">
        <v>25120</v>
      </c>
      <c r="I41" s="30">
        <v>29270</v>
      </c>
      <c r="J41" s="6">
        <f t="shared" si="12"/>
        <v>26260</v>
      </c>
      <c r="K41" s="6">
        <f t="shared" si="13"/>
        <v>2632.1664081132863</v>
      </c>
      <c r="L41" s="6">
        <f t="shared" si="14"/>
        <v>10.023482132952347</v>
      </c>
      <c r="M41" s="6">
        <f t="shared" si="15"/>
        <v>26260</v>
      </c>
      <c r="N41" s="40">
        <f t="shared" si="16"/>
        <v>26260</v>
      </c>
      <c r="O41" s="42">
        <f t="shared" si="17"/>
        <v>26260</v>
      </c>
      <c r="P41" s="41">
        <f t="shared" si="18"/>
        <v>26260</v>
      </c>
    </row>
    <row r="42" spans="1:16" s="19" customFormat="1" ht="12.75" x14ac:dyDescent="0.2">
      <c r="A42" s="23">
        <v>11</v>
      </c>
      <c r="B42" s="20" t="s">
        <v>124</v>
      </c>
      <c r="C42" s="21"/>
      <c r="D42" s="21"/>
      <c r="E42" s="21" t="s">
        <v>39</v>
      </c>
      <c r="F42" s="21">
        <v>1</v>
      </c>
      <c r="G42" s="30">
        <v>4680</v>
      </c>
      <c r="H42" s="30">
        <v>4820</v>
      </c>
      <c r="I42" s="30">
        <v>5620</v>
      </c>
      <c r="J42" s="6">
        <f t="shared" si="12"/>
        <v>5040</v>
      </c>
      <c r="K42" s="6">
        <f t="shared" si="13"/>
        <v>507.14889332423866</v>
      </c>
      <c r="L42" s="6">
        <f t="shared" si="14"/>
        <v>10.062478042147593</v>
      </c>
      <c r="M42" s="6">
        <f t="shared" si="15"/>
        <v>5040</v>
      </c>
      <c r="N42" s="40">
        <f t="shared" si="16"/>
        <v>5040</v>
      </c>
      <c r="O42" s="42">
        <f t="shared" si="17"/>
        <v>5040</v>
      </c>
      <c r="P42" s="41">
        <f t="shared" si="18"/>
        <v>5040</v>
      </c>
    </row>
    <row r="43" spans="1:16" s="19" customFormat="1" ht="12.75" x14ac:dyDescent="0.2">
      <c r="A43" s="23">
        <v>12</v>
      </c>
      <c r="B43" s="20" t="s">
        <v>125</v>
      </c>
      <c r="C43" s="21"/>
      <c r="D43" s="21"/>
      <c r="E43" s="21" t="s">
        <v>39</v>
      </c>
      <c r="F43" s="21">
        <v>1</v>
      </c>
      <c r="G43" s="30">
        <v>18300</v>
      </c>
      <c r="H43" s="30">
        <v>18850</v>
      </c>
      <c r="I43" s="30">
        <v>21960</v>
      </c>
      <c r="J43" s="6">
        <f t="shared" si="12"/>
        <v>19703.333333333332</v>
      </c>
      <c r="K43" s="6">
        <f t="shared" si="13"/>
        <v>1973.5838804908528</v>
      </c>
      <c r="L43" s="6">
        <f t="shared" si="14"/>
        <v>10.016497447931922</v>
      </c>
      <c r="M43" s="6">
        <f t="shared" si="15"/>
        <v>19703.333333333332</v>
      </c>
      <c r="N43" s="40">
        <f t="shared" si="16"/>
        <v>19703.333333333332</v>
      </c>
      <c r="O43" s="42">
        <f t="shared" si="17"/>
        <v>19703.330000000002</v>
      </c>
      <c r="P43" s="41">
        <f t="shared" si="18"/>
        <v>19703.330000000002</v>
      </c>
    </row>
    <row r="44" spans="1:16" s="19" customFormat="1" ht="12.75" x14ac:dyDescent="0.2">
      <c r="A44" s="23">
        <v>13</v>
      </c>
      <c r="B44" s="20" t="s">
        <v>126</v>
      </c>
      <c r="C44" s="21"/>
      <c r="D44" s="21"/>
      <c r="E44" s="21" t="s">
        <v>39</v>
      </c>
      <c r="F44" s="21">
        <v>1</v>
      </c>
      <c r="G44" s="30">
        <v>51280</v>
      </c>
      <c r="H44" s="30">
        <v>52820</v>
      </c>
      <c r="I44" s="30">
        <v>61540</v>
      </c>
      <c r="J44" s="6">
        <f t="shared" si="12"/>
        <v>55213.333333333336</v>
      </c>
      <c r="K44" s="6">
        <f t="shared" si="13"/>
        <v>5532.8955650123507</v>
      </c>
      <c r="L44" s="6">
        <f t="shared" si="14"/>
        <v>10.020941013666416</v>
      </c>
      <c r="M44" s="6">
        <f t="shared" si="15"/>
        <v>55213.333333333336</v>
      </c>
      <c r="N44" s="40">
        <f t="shared" si="16"/>
        <v>55213.333333333336</v>
      </c>
      <c r="O44" s="42">
        <f t="shared" si="17"/>
        <v>55213.33</v>
      </c>
      <c r="P44" s="41">
        <f t="shared" si="18"/>
        <v>55213.33</v>
      </c>
    </row>
    <row r="45" spans="1:16" s="19" customFormat="1" ht="12.75" x14ac:dyDescent="0.2">
      <c r="A45" s="23">
        <v>14</v>
      </c>
      <c r="B45" s="20" t="s">
        <v>127</v>
      </c>
      <c r="C45" s="21"/>
      <c r="D45" s="21"/>
      <c r="E45" s="21" t="s">
        <v>39</v>
      </c>
      <c r="F45" s="21">
        <v>1</v>
      </c>
      <c r="G45" s="30">
        <v>8760</v>
      </c>
      <c r="H45" s="30">
        <v>9020</v>
      </c>
      <c r="I45" s="30">
        <v>10510</v>
      </c>
      <c r="J45" s="6">
        <f t="shared" si="12"/>
        <v>9430</v>
      </c>
      <c r="K45" s="6">
        <f t="shared" si="13"/>
        <v>944.29868156214218</v>
      </c>
      <c r="L45" s="6">
        <f t="shared" si="14"/>
        <v>10.013771808718369</v>
      </c>
      <c r="M45" s="6">
        <f t="shared" si="15"/>
        <v>9430</v>
      </c>
      <c r="N45" s="40">
        <f t="shared" si="16"/>
        <v>9430</v>
      </c>
      <c r="O45" s="42">
        <f t="shared" si="17"/>
        <v>9430</v>
      </c>
      <c r="P45" s="41">
        <f t="shared" si="18"/>
        <v>9430</v>
      </c>
    </row>
    <row r="46" spans="1:16" s="19" customFormat="1" ht="12.75" x14ac:dyDescent="0.2">
      <c r="A46" s="23">
        <v>15</v>
      </c>
      <c r="B46" s="20" t="s">
        <v>128</v>
      </c>
      <c r="C46" s="21"/>
      <c r="D46" s="21"/>
      <c r="E46" s="21" t="s">
        <v>39</v>
      </c>
      <c r="F46" s="21">
        <v>1</v>
      </c>
      <c r="G46" s="30">
        <v>71830</v>
      </c>
      <c r="H46" s="30">
        <v>73980</v>
      </c>
      <c r="I46" s="30">
        <v>86200</v>
      </c>
      <c r="J46" s="6">
        <f t="shared" si="12"/>
        <v>77336.666666666672</v>
      </c>
      <c r="K46" s="6">
        <f t="shared" si="13"/>
        <v>7750.7827561694266</v>
      </c>
      <c r="L46" s="6">
        <f t="shared" si="14"/>
        <v>10.02213192039493</v>
      </c>
      <c r="M46" s="6">
        <f t="shared" si="15"/>
        <v>77336.666666666672</v>
      </c>
      <c r="N46" s="40">
        <f t="shared" si="16"/>
        <v>77336.666666666672</v>
      </c>
      <c r="O46" s="42">
        <f t="shared" si="17"/>
        <v>77336.67</v>
      </c>
      <c r="P46" s="41">
        <f t="shared" si="18"/>
        <v>77336.67</v>
      </c>
    </row>
    <row r="47" spans="1:16" s="19" customFormat="1" ht="12.75" x14ac:dyDescent="0.2">
      <c r="A47" s="23">
        <v>16</v>
      </c>
      <c r="B47" s="20" t="s">
        <v>129</v>
      </c>
      <c r="C47" s="21"/>
      <c r="D47" s="21"/>
      <c r="E47" s="21" t="s">
        <v>39</v>
      </c>
      <c r="F47" s="21">
        <v>1</v>
      </c>
      <c r="G47" s="30">
        <v>11570</v>
      </c>
      <c r="H47" s="30">
        <v>11920</v>
      </c>
      <c r="I47" s="30">
        <v>13880</v>
      </c>
      <c r="J47" s="6">
        <f t="shared" si="12"/>
        <v>12456.666666666666</v>
      </c>
      <c r="K47" s="6">
        <f t="shared" si="13"/>
        <v>1245.0033467157161</v>
      </c>
      <c r="L47" s="6">
        <f t="shared" si="14"/>
        <v>9.9946749803241861</v>
      </c>
      <c r="M47" s="6">
        <f t="shared" si="15"/>
        <v>12456.666666666666</v>
      </c>
      <c r="N47" s="40">
        <f t="shared" si="16"/>
        <v>12456.666666666666</v>
      </c>
      <c r="O47" s="42">
        <f t="shared" si="17"/>
        <v>12456.67</v>
      </c>
      <c r="P47" s="41">
        <f t="shared" si="18"/>
        <v>12456.67</v>
      </c>
    </row>
    <row r="48" spans="1:16" s="19" customFormat="1" ht="12.75" x14ac:dyDescent="0.2">
      <c r="A48" s="23">
        <v>17</v>
      </c>
      <c r="B48" s="20" t="s">
        <v>130</v>
      </c>
      <c r="C48" s="21"/>
      <c r="D48" s="21"/>
      <c r="E48" s="21" t="s">
        <v>39</v>
      </c>
      <c r="F48" s="21">
        <v>1</v>
      </c>
      <c r="G48" s="30">
        <v>12160</v>
      </c>
      <c r="H48" s="30">
        <v>12520</v>
      </c>
      <c r="I48" s="30">
        <v>14590</v>
      </c>
      <c r="J48" s="6">
        <f t="shared" si="12"/>
        <v>13090</v>
      </c>
      <c r="K48" s="6">
        <f t="shared" si="13"/>
        <v>1311.4495796636636</v>
      </c>
      <c r="L48" s="6">
        <f t="shared" si="14"/>
        <v>10.018713366414543</v>
      </c>
      <c r="M48" s="6">
        <f t="shared" si="15"/>
        <v>13090</v>
      </c>
      <c r="N48" s="40">
        <f t="shared" si="16"/>
        <v>13090</v>
      </c>
      <c r="O48" s="42">
        <f t="shared" si="17"/>
        <v>13090</v>
      </c>
      <c r="P48" s="41">
        <f t="shared" si="18"/>
        <v>13090</v>
      </c>
    </row>
    <row r="49" spans="1:16" s="19" customFormat="1" ht="16.5" customHeight="1" x14ac:dyDescent="0.2">
      <c r="A49" s="23">
        <v>18</v>
      </c>
      <c r="B49" s="20" t="s">
        <v>131</v>
      </c>
      <c r="C49" s="21"/>
      <c r="D49" s="21"/>
      <c r="E49" s="21" t="s">
        <v>39</v>
      </c>
      <c r="F49" s="21">
        <v>1</v>
      </c>
      <c r="G49" s="30">
        <v>17640</v>
      </c>
      <c r="H49" s="30">
        <v>18170</v>
      </c>
      <c r="I49" s="30">
        <v>21170</v>
      </c>
      <c r="J49" s="6">
        <f t="shared" si="12"/>
        <v>18993.333333333332</v>
      </c>
      <c r="K49" s="6">
        <f t="shared" si="13"/>
        <v>1903.5843383820254</v>
      </c>
      <c r="L49" s="6">
        <f t="shared" si="14"/>
        <v>10.022381563962929</v>
      </c>
      <c r="M49" s="6">
        <f t="shared" si="15"/>
        <v>18993.333333333332</v>
      </c>
      <c r="N49" s="40">
        <f t="shared" si="16"/>
        <v>18993.333333333332</v>
      </c>
      <c r="O49" s="42">
        <f t="shared" si="17"/>
        <v>18993.330000000002</v>
      </c>
      <c r="P49" s="41">
        <f t="shared" si="18"/>
        <v>18993.330000000002</v>
      </c>
    </row>
    <row r="50" spans="1:16" s="19" customFormat="1" ht="12.75" x14ac:dyDescent="0.2">
      <c r="A50" s="89" t="s">
        <v>47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1"/>
      <c r="P50" s="56">
        <f>SUM(P32:P49)</f>
        <v>346023.45</v>
      </c>
    </row>
    <row r="51" spans="1:16" x14ac:dyDescent="0.25">
      <c r="A51" s="67" t="s">
        <v>14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57">
        <f>P30+P50</f>
        <v>490321.99799999996</v>
      </c>
    </row>
    <row r="52" spans="1:16" x14ac:dyDescent="0.2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5"/>
    </row>
    <row r="53" spans="1:16" ht="135.75" customHeight="1" x14ac:dyDescent="0.25">
      <c r="A53" s="83" t="s">
        <v>22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x14ac:dyDescent="0.25">
      <c r="A54" s="84" t="s">
        <v>24</v>
      </c>
      <c r="B54" s="84"/>
    </row>
    <row r="55" spans="1:16" ht="78.75" customHeight="1" x14ac:dyDescent="0.25">
      <c r="A55" s="85" t="s">
        <v>23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</row>
    <row r="56" spans="1:16" ht="15.75" x14ac:dyDescent="0.25">
      <c r="A56" s="86" t="s">
        <v>25</v>
      </c>
      <c r="B56" s="86"/>
      <c r="C56" s="86"/>
      <c r="D56" s="86"/>
      <c r="E56" s="86"/>
      <c r="F56" s="86"/>
      <c r="G56" s="13"/>
      <c r="H56" s="13"/>
      <c r="I56" s="13"/>
      <c r="J56" s="13"/>
      <c r="K56" s="13"/>
    </row>
    <row r="57" spans="1:16" ht="15.75" x14ac:dyDescent="0.25">
      <c r="A57" s="86" t="s">
        <v>26</v>
      </c>
      <c r="B57" s="86"/>
      <c r="C57" s="86"/>
      <c r="D57" s="86"/>
      <c r="E57" s="86"/>
      <c r="F57" s="13"/>
      <c r="G57" s="13"/>
      <c r="H57" s="13"/>
      <c r="I57" s="13"/>
      <c r="J57" s="13"/>
      <c r="K57" s="13"/>
    </row>
    <row r="58" spans="1:16" ht="15.75" x14ac:dyDescent="0.25">
      <c r="A58" s="86" t="s">
        <v>27</v>
      </c>
      <c r="B58" s="86"/>
      <c r="C58" s="86"/>
      <c r="D58" s="86"/>
      <c r="E58" s="13"/>
      <c r="F58" s="13"/>
      <c r="G58" s="13"/>
      <c r="H58" s="13"/>
      <c r="I58" s="13"/>
      <c r="J58" s="13"/>
      <c r="K58" s="13"/>
    </row>
    <row r="59" spans="1:16" ht="15.75" x14ac:dyDescent="0.25">
      <c r="A59" s="82" t="s">
        <v>28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</row>
    <row r="60" spans="1:16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6" ht="33.75" customHeight="1" x14ac:dyDescent="0.25">
      <c r="A61" s="82" t="s">
        <v>29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</row>
    <row r="62" spans="1:16" x14ac:dyDescent="0.25">
      <c r="A62" s="4"/>
    </row>
    <row r="63" spans="1:16" x14ac:dyDescent="0.25">
      <c r="A63" s="65" t="s">
        <v>30</v>
      </c>
      <c r="B63" s="65"/>
    </row>
    <row r="64" spans="1:16" x14ac:dyDescent="0.25">
      <c r="A64" s="4"/>
    </row>
    <row r="65" spans="1:16" ht="15.75" customHeight="1" x14ac:dyDescent="0.25">
      <c r="A65" s="104" t="s">
        <v>91</v>
      </c>
      <c r="B65" s="104"/>
      <c r="C65" s="104"/>
      <c r="D65" s="104"/>
      <c r="E65" s="104"/>
      <c r="F65" s="104"/>
      <c r="G65" s="25"/>
      <c r="H65" s="25"/>
      <c r="I65" s="25"/>
      <c r="J65" s="26"/>
      <c r="K65" s="27"/>
      <c r="N65" s="66"/>
      <c r="O65" s="66"/>
      <c r="P65" s="66"/>
    </row>
    <row r="66" spans="1:16" ht="15.75" customHeight="1" x14ac:dyDescent="0.25">
      <c r="A66" s="104" t="s">
        <v>49</v>
      </c>
      <c r="B66" s="104"/>
      <c r="C66" s="104"/>
      <c r="D66" s="104"/>
      <c r="E66" s="24"/>
      <c r="F66" s="25"/>
      <c r="G66" s="25"/>
      <c r="H66" s="25"/>
      <c r="I66" s="25"/>
      <c r="J66" s="26"/>
      <c r="K66" s="27"/>
    </row>
    <row r="67" spans="1:16" ht="15.75" customHeight="1" x14ac:dyDescent="0.25">
      <c r="A67" s="104" t="s">
        <v>92</v>
      </c>
      <c r="B67" s="104"/>
      <c r="C67" s="104"/>
      <c r="D67" s="104"/>
      <c r="E67" s="24"/>
      <c r="F67" s="25"/>
      <c r="G67" s="25"/>
      <c r="H67" s="25"/>
      <c r="I67" s="25"/>
      <c r="J67" s="26"/>
      <c r="K67" s="28"/>
      <c r="O67" s="103" t="s">
        <v>93</v>
      </c>
      <c r="P67" s="103"/>
    </row>
    <row r="68" spans="1:16" ht="15.75" customHeight="1" x14ac:dyDescent="0.25">
      <c r="A68" s="105" t="s">
        <v>52</v>
      </c>
      <c r="B68" s="105"/>
      <c r="C68" s="105"/>
      <c r="D68" s="105"/>
      <c r="E68" s="24"/>
      <c r="F68" s="25"/>
      <c r="G68" s="25"/>
      <c r="H68" s="25"/>
      <c r="I68" s="25"/>
      <c r="J68" s="26"/>
      <c r="K68" s="27"/>
    </row>
  </sheetData>
  <mergeCells count="51">
    <mergeCell ref="O67:P67"/>
    <mergeCell ref="A66:D66"/>
    <mergeCell ref="A67:D67"/>
    <mergeCell ref="A68:D68"/>
    <mergeCell ref="A65:F65"/>
    <mergeCell ref="A31:P31"/>
    <mergeCell ref="A30:O30"/>
    <mergeCell ref="A13:O13"/>
    <mergeCell ref="A50:O50"/>
    <mergeCell ref="A5:H5"/>
    <mergeCell ref="I5:P5"/>
    <mergeCell ref="A14:P14"/>
    <mergeCell ref="A15:P15"/>
    <mergeCell ref="J9:J11"/>
    <mergeCell ref="M8:P8"/>
    <mergeCell ref="J8:L8"/>
    <mergeCell ref="D8:D11"/>
    <mergeCell ref="A6:H6"/>
    <mergeCell ref="I6:P6"/>
    <mergeCell ref="P9:P11"/>
    <mergeCell ref="G8:I8"/>
    <mergeCell ref="A61:P61"/>
    <mergeCell ref="A53:P53"/>
    <mergeCell ref="A54:B54"/>
    <mergeCell ref="A55:K55"/>
    <mergeCell ref="A56:F56"/>
    <mergeCell ref="A57:E57"/>
    <mergeCell ref="A58:D58"/>
    <mergeCell ref="A59:K59"/>
    <mergeCell ref="A63:B63"/>
    <mergeCell ref="N65:P65"/>
    <mergeCell ref="A51:O51"/>
    <mergeCell ref="H9:H11"/>
    <mergeCell ref="I9:I11"/>
    <mergeCell ref="M9:M11"/>
    <mergeCell ref="N9:N11"/>
    <mergeCell ref="O9:O11"/>
    <mergeCell ref="G9:G11"/>
    <mergeCell ref="A8:A11"/>
    <mergeCell ref="B8:B11"/>
    <mergeCell ref="E8:E11"/>
    <mergeCell ref="K9:K11"/>
    <mergeCell ref="L9:L11"/>
    <mergeCell ref="C8:C11"/>
    <mergeCell ref="F8:F11"/>
    <mergeCell ref="A1:P1"/>
    <mergeCell ref="A2:P2"/>
    <mergeCell ref="A4:H4"/>
    <mergeCell ref="A3:H3"/>
    <mergeCell ref="I3:P3"/>
    <mergeCell ref="I4:P4"/>
  </mergeCells>
  <pageMargins left="0.59055118110236227" right="0.59055118110236227" top="1.0737179487179487E-2" bottom="0.59055118110236227" header="0" footer="0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topLeftCell="A25" workbookViewId="0">
      <selection activeCell="U45" sqref="U45"/>
    </sheetView>
  </sheetViews>
  <sheetFormatPr defaultColWidth="9.140625" defaultRowHeight="15" x14ac:dyDescent="0.25"/>
  <cols>
    <col min="1" max="1" width="8.28515625" style="12" customWidth="1"/>
    <col min="2" max="2" width="34.140625" style="12" customWidth="1"/>
    <col min="3" max="4" width="12.42578125" style="12" customWidth="1"/>
    <col min="5" max="5" width="6.28515625" style="3" customWidth="1"/>
    <col min="6" max="6" width="10.5703125" style="8" customWidth="1"/>
    <col min="7" max="8" width="10.85546875" style="3" customWidth="1"/>
    <col min="9" max="10" width="10.42578125" style="3" customWidth="1"/>
    <col min="11" max="12" width="11" style="3" customWidth="1"/>
    <col min="13" max="13" width="12.140625" style="3" customWidth="1"/>
    <col min="14" max="14" width="11" style="3" customWidth="1"/>
    <col min="15" max="15" width="11.85546875" style="3" customWidth="1"/>
    <col min="16" max="16" width="18.140625" style="3" customWidth="1"/>
    <col min="17" max="17" width="11.140625" style="9" customWidth="1"/>
    <col min="18" max="18" width="9.7109375" style="9" customWidth="1"/>
    <col min="19" max="19" width="14.5703125" style="9" customWidth="1"/>
    <col min="20" max="16384" width="9.140625" style="3"/>
  </cols>
  <sheetData>
    <row r="1" spans="1:19" ht="33.75" customHeight="1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12.75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33.75" customHeight="1" x14ac:dyDescent="0.25">
      <c r="A3" s="62" t="s">
        <v>15</v>
      </c>
      <c r="B3" s="62"/>
      <c r="C3" s="62"/>
      <c r="D3" s="62"/>
      <c r="E3" s="62"/>
      <c r="F3" s="62"/>
      <c r="G3" s="62"/>
      <c r="H3" s="62"/>
      <c r="I3" s="62"/>
      <c r="J3" s="38"/>
      <c r="K3" s="63" t="s">
        <v>55</v>
      </c>
      <c r="L3" s="63"/>
      <c r="M3" s="63"/>
      <c r="N3" s="63"/>
      <c r="O3" s="63"/>
      <c r="P3" s="63"/>
      <c r="Q3" s="63"/>
      <c r="R3" s="63"/>
      <c r="S3" s="63"/>
    </row>
    <row r="4" spans="1:19" s="14" customFormat="1" ht="15.75" x14ac:dyDescent="0.25">
      <c r="A4" s="61" t="s">
        <v>11</v>
      </c>
      <c r="B4" s="61"/>
      <c r="C4" s="61"/>
      <c r="D4" s="61"/>
      <c r="E4" s="61"/>
      <c r="F4" s="61"/>
      <c r="G4" s="61"/>
      <c r="H4" s="61"/>
      <c r="I4" s="61"/>
      <c r="J4" s="37"/>
      <c r="K4" s="106" t="s">
        <v>90</v>
      </c>
      <c r="L4" s="106"/>
      <c r="M4" s="107"/>
      <c r="N4" s="107"/>
      <c r="O4" s="107"/>
      <c r="P4" s="107"/>
      <c r="Q4" s="107"/>
      <c r="R4" s="107"/>
      <c r="S4" s="107"/>
    </row>
    <row r="5" spans="1:19" ht="15.75" x14ac:dyDescent="0.25">
      <c r="A5" s="92" t="s">
        <v>20</v>
      </c>
      <c r="B5" s="93"/>
      <c r="C5" s="93"/>
      <c r="D5" s="93"/>
      <c r="E5" s="93"/>
      <c r="F5" s="93"/>
      <c r="G5" s="93"/>
      <c r="H5" s="93"/>
      <c r="I5" s="94"/>
      <c r="J5" s="32"/>
      <c r="K5" s="95" t="s">
        <v>12</v>
      </c>
      <c r="L5" s="95"/>
      <c r="M5" s="95"/>
      <c r="N5" s="95"/>
      <c r="O5" s="95"/>
      <c r="P5" s="95"/>
      <c r="Q5" s="95"/>
      <c r="R5" s="95"/>
      <c r="S5" s="95"/>
    </row>
    <row r="6" spans="1:19" ht="73.5" customHeight="1" x14ac:dyDescent="0.25">
      <c r="A6" s="99" t="s">
        <v>19</v>
      </c>
      <c r="B6" s="99"/>
      <c r="C6" s="99"/>
      <c r="D6" s="99"/>
      <c r="E6" s="99"/>
      <c r="F6" s="99"/>
      <c r="G6" s="99"/>
      <c r="H6" s="99"/>
      <c r="I6" s="99"/>
      <c r="J6" s="33"/>
      <c r="K6" s="95" t="s">
        <v>13</v>
      </c>
      <c r="L6" s="95"/>
      <c r="M6" s="95"/>
      <c r="N6" s="95"/>
      <c r="O6" s="95"/>
      <c r="P6" s="95"/>
      <c r="Q6" s="95"/>
      <c r="R6" s="95"/>
      <c r="S6" s="95"/>
    </row>
    <row r="7" spans="1:19" ht="15" customHeight="1" x14ac:dyDescent="0.25"/>
    <row r="8" spans="1:19" ht="42" customHeight="1" x14ac:dyDescent="0.25">
      <c r="A8" s="73" t="s">
        <v>54</v>
      </c>
      <c r="B8" s="76" t="s">
        <v>18</v>
      </c>
      <c r="C8" s="78" t="s">
        <v>21</v>
      </c>
      <c r="D8" s="78" t="s">
        <v>53</v>
      </c>
      <c r="E8" s="77" t="s">
        <v>0</v>
      </c>
      <c r="F8" s="81" t="s">
        <v>1</v>
      </c>
      <c r="G8" s="100" t="s">
        <v>17</v>
      </c>
      <c r="H8" s="101"/>
      <c r="I8" s="101"/>
      <c r="J8" s="101"/>
      <c r="K8" s="102"/>
      <c r="L8" s="34"/>
      <c r="M8" s="77" t="s">
        <v>2</v>
      </c>
      <c r="N8" s="77"/>
      <c r="O8" s="77"/>
      <c r="P8" s="77" t="s">
        <v>3</v>
      </c>
      <c r="Q8" s="77"/>
      <c r="R8" s="77"/>
      <c r="S8" s="77"/>
    </row>
    <row r="9" spans="1:19" ht="15" customHeight="1" x14ac:dyDescent="0.25">
      <c r="A9" s="74"/>
      <c r="B9" s="76"/>
      <c r="C9" s="79"/>
      <c r="D9" s="79"/>
      <c r="E9" s="77"/>
      <c r="F9" s="81"/>
      <c r="G9" s="108" t="s">
        <v>31</v>
      </c>
      <c r="H9" s="36"/>
      <c r="I9" s="108" t="s">
        <v>32</v>
      </c>
      <c r="J9" s="36"/>
      <c r="K9" s="108" t="s">
        <v>33</v>
      </c>
      <c r="L9" s="36"/>
      <c r="M9" s="77" t="s">
        <v>9</v>
      </c>
      <c r="N9" s="77" t="s">
        <v>4</v>
      </c>
      <c r="O9" s="77" t="s">
        <v>8</v>
      </c>
      <c r="P9" s="69" t="s">
        <v>10</v>
      </c>
      <c r="Q9" s="72" t="s">
        <v>5</v>
      </c>
      <c r="R9" s="72" t="s">
        <v>6</v>
      </c>
      <c r="S9" s="72" t="s">
        <v>7</v>
      </c>
    </row>
    <row r="10" spans="1:19" x14ac:dyDescent="0.25">
      <c r="A10" s="74"/>
      <c r="B10" s="76"/>
      <c r="C10" s="79"/>
      <c r="D10" s="79"/>
      <c r="E10" s="77"/>
      <c r="F10" s="81"/>
      <c r="G10" s="108"/>
      <c r="H10" s="36"/>
      <c r="I10" s="108"/>
      <c r="J10" s="36"/>
      <c r="K10" s="108"/>
      <c r="L10" s="36"/>
      <c r="M10" s="77"/>
      <c r="N10" s="77"/>
      <c r="O10" s="77"/>
      <c r="P10" s="70"/>
      <c r="Q10" s="72"/>
      <c r="R10" s="72"/>
      <c r="S10" s="72"/>
    </row>
    <row r="11" spans="1:19" ht="143.25" customHeight="1" x14ac:dyDescent="0.25">
      <c r="A11" s="75"/>
      <c r="B11" s="76"/>
      <c r="C11" s="80"/>
      <c r="D11" s="80"/>
      <c r="E11" s="77"/>
      <c r="F11" s="81"/>
      <c r="G11" s="108"/>
      <c r="H11" s="36"/>
      <c r="I11" s="108"/>
      <c r="J11" s="36"/>
      <c r="K11" s="108"/>
      <c r="L11" s="36"/>
      <c r="M11" s="77"/>
      <c r="N11" s="77"/>
      <c r="O11" s="77"/>
      <c r="P11" s="71"/>
      <c r="Q11" s="72"/>
      <c r="R11" s="72"/>
      <c r="S11" s="72"/>
    </row>
    <row r="12" spans="1:19" s="10" customFormat="1" ht="53.25" customHeight="1" x14ac:dyDescent="0.25">
      <c r="A12" s="7">
        <v>1</v>
      </c>
      <c r="B12" s="15" t="s">
        <v>56</v>
      </c>
      <c r="C12" s="16" t="s">
        <v>34</v>
      </c>
      <c r="D12" s="17" t="s">
        <v>35</v>
      </c>
      <c r="E12" s="5" t="s">
        <v>36</v>
      </c>
      <c r="F12" s="2">
        <v>1</v>
      </c>
      <c r="G12" s="6">
        <v>3421320</v>
      </c>
      <c r="H12" s="6"/>
      <c r="I12" s="6">
        <v>3669550</v>
      </c>
      <c r="J12" s="6"/>
      <c r="K12" s="6">
        <v>3942300</v>
      </c>
      <c r="L12" s="6"/>
      <c r="M12" s="6">
        <f>AVERAGE(G12:K12)</f>
        <v>3677723.3333333335</v>
      </c>
      <c r="N12" s="6">
        <f>SQRT(VAR(G12:K12))</f>
        <v>260586.15203677522</v>
      </c>
      <c r="O12" s="6">
        <f>N12/M12*100</f>
        <v>7.085528965023884</v>
      </c>
      <c r="P12" s="6">
        <f>(G12+I12+K12)/3</f>
        <v>3677723.3333333335</v>
      </c>
      <c r="Q12" s="6">
        <f>P12/F12</f>
        <v>3677723.3333333335</v>
      </c>
      <c r="R12" s="6">
        <f>ROUND(Q12,2)</f>
        <v>3677723.33</v>
      </c>
      <c r="S12" s="6">
        <f>R12*F12</f>
        <v>3677723.33</v>
      </c>
    </row>
    <row r="13" spans="1:19" s="10" customFormat="1" ht="16.5" customHeight="1" x14ac:dyDescent="0.25">
      <c r="A13" s="67" t="s">
        <v>14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">
        <f>S12</f>
        <v>3677723.33</v>
      </c>
    </row>
    <row r="14" spans="1:19" s="18" customFormat="1" ht="17.25" customHeight="1" x14ac:dyDescent="0.25">
      <c r="A14" s="96" t="s">
        <v>37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</row>
    <row r="15" spans="1:19" s="19" customFormat="1" ht="12.75" x14ac:dyDescent="0.2">
      <c r="A15" s="97" t="s">
        <v>38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8"/>
      <c r="S15" s="97"/>
    </row>
    <row r="16" spans="1:19" s="19" customFormat="1" ht="25.5" x14ac:dyDescent="0.2">
      <c r="A16" s="22">
        <v>1</v>
      </c>
      <c r="B16" s="20" t="s">
        <v>57</v>
      </c>
      <c r="C16" s="21"/>
      <c r="D16" s="21"/>
      <c r="E16" s="21" t="s">
        <v>39</v>
      </c>
      <c r="F16" s="39">
        <v>4</v>
      </c>
      <c r="G16" s="30">
        <v>8925</v>
      </c>
      <c r="H16" s="52">
        <f>F16*G16</f>
        <v>35700</v>
      </c>
      <c r="I16" s="30">
        <v>9500</v>
      </c>
      <c r="J16" s="30">
        <f>I16*F16</f>
        <v>38000</v>
      </c>
      <c r="K16" s="30">
        <v>10300</v>
      </c>
      <c r="L16" s="30">
        <f>K16*F16</f>
        <v>41200</v>
      </c>
      <c r="M16" s="6">
        <f>AVERAGE(G16:K16)</f>
        <v>20485</v>
      </c>
      <c r="N16" s="6">
        <f>SQRT(VAR(G16:K16))</f>
        <v>14969.214241235242</v>
      </c>
      <c r="O16" s="6">
        <f>N16/M16*100</f>
        <v>73.074026073884511</v>
      </c>
      <c r="P16" s="6">
        <f>F16*SUM(G16:K16)/COLUMNS(G16:K16)</f>
        <v>81940</v>
      </c>
      <c r="Q16" s="40">
        <f>P16/F16</f>
        <v>20485</v>
      </c>
      <c r="R16" s="42">
        <v>9575</v>
      </c>
      <c r="S16" s="41">
        <f>R16*F16</f>
        <v>38300</v>
      </c>
    </row>
    <row r="17" spans="1:19" s="19" customFormat="1" ht="12.75" x14ac:dyDescent="0.2">
      <c r="A17" s="22">
        <v>2</v>
      </c>
      <c r="B17" s="20" t="s">
        <v>41</v>
      </c>
      <c r="C17" s="21"/>
      <c r="D17" s="21"/>
      <c r="E17" s="21" t="s">
        <v>39</v>
      </c>
      <c r="F17" s="39">
        <v>4</v>
      </c>
      <c r="G17" s="30">
        <v>29400</v>
      </c>
      <c r="H17" s="52">
        <f t="shared" ref="H17:H35" si="0">F17*G17</f>
        <v>117600</v>
      </c>
      <c r="I17" s="30">
        <v>31500</v>
      </c>
      <c r="J17" s="30">
        <f t="shared" ref="J17:J35" si="1">I17*F17</f>
        <v>126000</v>
      </c>
      <c r="K17" s="30">
        <v>33800</v>
      </c>
      <c r="L17" s="30">
        <f t="shared" ref="L17:L35" si="2">K17*F17</f>
        <v>135200</v>
      </c>
      <c r="M17" s="6">
        <f t="shared" ref="M17:M35" si="3">AVERAGE(G17:K17)</f>
        <v>67660</v>
      </c>
      <c r="N17" s="6">
        <f t="shared" ref="N17:N35" si="4">SQRT(VAR(G17:K17))</f>
        <v>49536.431038176335</v>
      </c>
      <c r="O17" s="6">
        <f t="shared" ref="O17:O35" si="5">N17/M17*100</f>
        <v>73.213761510754267</v>
      </c>
      <c r="P17" s="6">
        <f t="shared" ref="P17:P35" si="6">F17*SUM(G17:K17)/COLUMNS(G17:K17)</f>
        <v>270640</v>
      </c>
      <c r="Q17" s="40">
        <f t="shared" ref="Q17:Q35" si="7">P17/F17</f>
        <v>67660</v>
      </c>
      <c r="R17" s="42">
        <v>31566.67</v>
      </c>
      <c r="S17" s="41">
        <f t="shared" ref="S17:S35" si="8">R17*F17</f>
        <v>126266.68</v>
      </c>
    </row>
    <row r="18" spans="1:19" s="19" customFormat="1" ht="12.75" x14ac:dyDescent="0.2">
      <c r="A18" s="22">
        <v>3</v>
      </c>
      <c r="B18" s="20" t="s">
        <v>58</v>
      </c>
      <c r="C18" s="21"/>
      <c r="D18" s="21"/>
      <c r="E18" s="21" t="s">
        <v>39</v>
      </c>
      <c r="F18" s="39">
        <v>1</v>
      </c>
      <c r="G18" s="30">
        <v>12600</v>
      </c>
      <c r="H18" s="52">
        <f t="shared" si="0"/>
        <v>12600</v>
      </c>
      <c r="I18" s="30">
        <v>13500</v>
      </c>
      <c r="J18" s="30">
        <f t="shared" si="1"/>
        <v>13500</v>
      </c>
      <c r="K18" s="30">
        <v>14500</v>
      </c>
      <c r="L18" s="30">
        <f t="shared" si="2"/>
        <v>14500</v>
      </c>
      <c r="M18" s="6">
        <f t="shared" si="3"/>
        <v>13340</v>
      </c>
      <c r="N18" s="6">
        <f t="shared" si="4"/>
        <v>789.30349042684463</v>
      </c>
      <c r="O18" s="6">
        <f t="shared" si="5"/>
        <v>5.9168177693166761</v>
      </c>
      <c r="P18" s="6">
        <f t="shared" si="6"/>
        <v>13340</v>
      </c>
      <c r="Q18" s="40">
        <f t="shared" si="7"/>
        <v>13340</v>
      </c>
      <c r="R18" s="42">
        <v>13533.33</v>
      </c>
      <c r="S18" s="41">
        <f t="shared" si="8"/>
        <v>13533.33</v>
      </c>
    </row>
    <row r="19" spans="1:19" s="19" customFormat="1" ht="12.75" x14ac:dyDescent="0.2">
      <c r="A19" s="22">
        <v>4</v>
      </c>
      <c r="B19" s="20" t="s">
        <v>40</v>
      </c>
      <c r="C19" s="21"/>
      <c r="D19" s="21"/>
      <c r="E19" s="21" t="s">
        <v>39</v>
      </c>
      <c r="F19" s="39">
        <v>1</v>
      </c>
      <c r="G19" s="30">
        <v>68250</v>
      </c>
      <c r="H19" s="52">
        <f t="shared" si="0"/>
        <v>68250</v>
      </c>
      <c r="I19" s="30">
        <v>73200</v>
      </c>
      <c r="J19" s="30">
        <f t="shared" si="1"/>
        <v>73200</v>
      </c>
      <c r="K19" s="30">
        <v>78500</v>
      </c>
      <c r="L19" s="30">
        <f t="shared" si="2"/>
        <v>78500</v>
      </c>
      <c r="M19" s="6">
        <f t="shared" si="3"/>
        <v>72280</v>
      </c>
      <c r="N19" s="6">
        <f t="shared" si="4"/>
        <v>4267.9913308253099</v>
      </c>
      <c r="O19" s="6">
        <f t="shared" si="5"/>
        <v>5.9048026159730354</v>
      </c>
      <c r="P19" s="6">
        <f t="shared" si="6"/>
        <v>72280</v>
      </c>
      <c r="Q19" s="40">
        <f t="shared" si="7"/>
        <v>72280</v>
      </c>
      <c r="R19" s="42">
        <v>73316.67</v>
      </c>
      <c r="S19" s="41">
        <f t="shared" si="8"/>
        <v>73316.67</v>
      </c>
    </row>
    <row r="20" spans="1:19" s="19" customFormat="1" ht="25.5" x14ac:dyDescent="0.2">
      <c r="A20" s="22">
        <v>5</v>
      </c>
      <c r="B20" s="20" t="s">
        <v>59</v>
      </c>
      <c r="C20" s="21"/>
      <c r="D20" s="21"/>
      <c r="E20" s="21" t="s">
        <v>39</v>
      </c>
      <c r="F20" s="39">
        <v>1</v>
      </c>
      <c r="G20" s="30">
        <v>6300</v>
      </c>
      <c r="H20" s="52">
        <f t="shared" si="0"/>
        <v>6300</v>
      </c>
      <c r="I20" s="30">
        <v>7000</v>
      </c>
      <c r="J20" s="30">
        <f t="shared" si="1"/>
        <v>7000</v>
      </c>
      <c r="K20" s="30">
        <v>7300</v>
      </c>
      <c r="L20" s="30">
        <f t="shared" si="2"/>
        <v>7300</v>
      </c>
      <c r="M20" s="6">
        <f t="shared" si="3"/>
        <v>6780</v>
      </c>
      <c r="N20" s="6">
        <f t="shared" si="4"/>
        <v>454.97252664309303</v>
      </c>
      <c r="O20" s="6">
        <f t="shared" si="5"/>
        <v>6.7105092425234965</v>
      </c>
      <c r="P20" s="6">
        <f t="shared" si="6"/>
        <v>6780</v>
      </c>
      <c r="Q20" s="40">
        <f t="shared" si="7"/>
        <v>6780</v>
      </c>
      <c r="R20" s="42">
        <v>6866.67</v>
      </c>
      <c r="S20" s="41">
        <f t="shared" si="8"/>
        <v>6866.67</v>
      </c>
    </row>
    <row r="21" spans="1:19" s="19" customFormat="1" ht="25.5" x14ac:dyDescent="0.2">
      <c r="A21" s="22">
        <v>6</v>
      </c>
      <c r="B21" s="20" t="s">
        <v>60</v>
      </c>
      <c r="C21" s="21"/>
      <c r="D21" s="21"/>
      <c r="E21" s="21" t="s">
        <v>39</v>
      </c>
      <c r="F21" s="39">
        <v>2</v>
      </c>
      <c r="G21" s="30">
        <v>5250</v>
      </c>
      <c r="H21" s="52">
        <f t="shared" si="0"/>
        <v>10500</v>
      </c>
      <c r="I21" s="30">
        <v>5800</v>
      </c>
      <c r="J21" s="30">
        <f t="shared" si="1"/>
        <v>11600</v>
      </c>
      <c r="K21" s="30">
        <v>6100</v>
      </c>
      <c r="L21" s="30">
        <f t="shared" si="2"/>
        <v>12200</v>
      </c>
      <c r="M21" s="6">
        <f t="shared" si="3"/>
        <v>7850</v>
      </c>
      <c r="N21" s="6">
        <f t="shared" si="4"/>
        <v>2962.6845934051098</v>
      </c>
      <c r="O21" s="6">
        <f t="shared" si="5"/>
        <v>37.741205011530063</v>
      </c>
      <c r="P21" s="6">
        <f t="shared" si="6"/>
        <v>15700</v>
      </c>
      <c r="Q21" s="40">
        <f t="shared" si="7"/>
        <v>7850</v>
      </c>
      <c r="R21" s="42">
        <v>5716.67</v>
      </c>
      <c r="S21" s="41">
        <f t="shared" si="8"/>
        <v>11433.34</v>
      </c>
    </row>
    <row r="22" spans="1:19" s="19" customFormat="1" ht="25.5" x14ac:dyDescent="0.2">
      <c r="A22" s="22">
        <v>7</v>
      </c>
      <c r="B22" s="20" t="s">
        <v>61</v>
      </c>
      <c r="C22" s="21"/>
      <c r="D22" s="21"/>
      <c r="E22" s="21" t="s">
        <v>39</v>
      </c>
      <c r="F22" s="39">
        <v>1</v>
      </c>
      <c r="G22" s="30">
        <v>57750</v>
      </c>
      <c r="H22" s="52">
        <f t="shared" si="0"/>
        <v>57750</v>
      </c>
      <c r="I22" s="30">
        <v>61800</v>
      </c>
      <c r="J22" s="30">
        <f t="shared" si="1"/>
        <v>61800</v>
      </c>
      <c r="K22" s="30">
        <v>66400</v>
      </c>
      <c r="L22" s="30">
        <f t="shared" si="2"/>
        <v>66400</v>
      </c>
      <c r="M22" s="6">
        <f t="shared" si="3"/>
        <v>61100</v>
      </c>
      <c r="N22" s="6">
        <f t="shared" si="4"/>
        <v>3588.6975353183502</v>
      </c>
      <c r="O22" s="6">
        <f t="shared" si="5"/>
        <v>5.873482054530851</v>
      </c>
      <c r="P22" s="6">
        <f t="shared" si="6"/>
        <v>61100</v>
      </c>
      <c r="Q22" s="40">
        <f t="shared" si="7"/>
        <v>61100</v>
      </c>
      <c r="R22" s="42">
        <v>61983.33</v>
      </c>
      <c r="S22" s="41">
        <f t="shared" si="8"/>
        <v>61983.33</v>
      </c>
    </row>
    <row r="23" spans="1:19" s="19" customFormat="1" ht="25.5" x14ac:dyDescent="0.2">
      <c r="A23" s="22">
        <v>8</v>
      </c>
      <c r="B23" s="20" t="s">
        <v>42</v>
      </c>
      <c r="C23" s="21"/>
      <c r="D23" s="21"/>
      <c r="E23" s="21" t="s">
        <v>39</v>
      </c>
      <c r="F23" s="39">
        <v>1</v>
      </c>
      <c r="G23" s="30">
        <v>26250</v>
      </c>
      <c r="H23" s="52">
        <f t="shared" si="0"/>
        <v>26250</v>
      </c>
      <c r="I23" s="30">
        <v>28200</v>
      </c>
      <c r="J23" s="30">
        <f t="shared" si="1"/>
        <v>28200</v>
      </c>
      <c r="K23" s="30">
        <v>30200</v>
      </c>
      <c r="L23" s="30">
        <f t="shared" si="2"/>
        <v>30200</v>
      </c>
      <c r="M23" s="6">
        <f t="shared" si="3"/>
        <v>27820</v>
      </c>
      <c r="N23" s="6">
        <f t="shared" si="4"/>
        <v>1649.4696117237202</v>
      </c>
      <c r="O23" s="6">
        <f t="shared" si="5"/>
        <v>5.9290784030327828</v>
      </c>
      <c r="P23" s="6">
        <f t="shared" si="6"/>
        <v>27820</v>
      </c>
      <c r="Q23" s="40">
        <f t="shared" si="7"/>
        <v>27820</v>
      </c>
      <c r="R23" s="42">
        <v>28216.67</v>
      </c>
      <c r="S23" s="41">
        <f t="shared" si="8"/>
        <v>28216.67</v>
      </c>
    </row>
    <row r="24" spans="1:19" s="19" customFormat="1" ht="12.75" x14ac:dyDescent="0.2">
      <c r="A24" s="22">
        <v>9</v>
      </c>
      <c r="B24" s="20" t="s">
        <v>62</v>
      </c>
      <c r="C24" s="21"/>
      <c r="D24" s="21"/>
      <c r="E24" s="21" t="s">
        <v>39</v>
      </c>
      <c r="F24" s="39">
        <v>1</v>
      </c>
      <c r="G24" s="30">
        <v>68250</v>
      </c>
      <c r="H24" s="52">
        <f t="shared" si="0"/>
        <v>68250</v>
      </c>
      <c r="I24" s="30">
        <v>73000</v>
      </c>
      <c r="J24" s="30">
        <f t="shared" si="1"/>
        <v>73000</v>
      </c>
      <c r="K24" s="30">
        <v>78000</v>
      </c>
      <c r="L24" s="30">
        <f t="shared" si="2"/>
        <v>78000</v>
      </c>
      <c r="M24" s="6">
        <f t="shared" si="3"/>
        <v>72100</v>
      </c>
      <c r="N24" s="6">
        <f t="shared" si="4"/>
        <v>4064.3265124741147</v>
      </c>
      <c r="O24" s="6">
        <f t="shared" si="5"/>
        <v>5.6370686719474543</v>
      </c>
      <c r="P24" s="6">
        <f t="shared" si="6"/>
        <v>72100</v>
      </c>
      <c r="Q24" s="40">
        <f t="shared" si="7"/>
        <v>72100</v>
      </c>
      <c r="R24" s="42">
        <v>73083.33</v>
      </c>
      <c r="S24" s="41">
        <f t="shared" si="8"/>
        <v>73083.33</v>
      </c>
    </row>
    <row r="25" spans="1:19" s="19" customFormat="1" ht="12.75" x14ac:dyDescent="0.2">
      <c r="A25" s="22">
        <v>10</v>
      </c>
      <c r="B25" s="20" t="s">
        <v>63</v>
      </c>
      <c r="C25" s="21"/>
      <c r="D25" s="21"/>
      <c r="E25" s="21" t="s">
        <v>39</v>
      </c>
      <c r="F25" s="39">
        <v>2</v>
      </c>
      <c r="G25" s="30">
        <v>3885</v>
      </c>
      <c r="H25" s="52">
        <f t="shared" si="0"/>
        <v>7770</v>
      </c>
      <c r="I25" s="30">
        <v>4500</v>
      </c>
      <c r="J25" s="30">
        <f t="shared" si="1"/>
        <v>9000</v>
      </c>
      <c r="K25" s="30">
        <v>4500</v>
      </c>
      <c r="L25" s="30">
        <f t="shared" si="2"/>
        <v>9000</v>
      </c>
      <c r="M25" s="6">
        <f t="shared" si="3"/>
        <v>5931</v>
      </c>
      <c r="N25" s="6">
        <f t="shared" si="4"/>
        <v>2295.7743791583703</v>
      </c>
      <c r="O25" s="6">
        <f t="shared" si="5"/>
        <v>38.708048881442764</v>
      </c>
      <c r="P25" s="6">
        <f t="shared" si="6"/>
        <v>11862</v>
      </c>
      <c r="Q25" s="40">
        <f t="shared" si="7"/>
        <v>5931</v>
      </c>
      <c r="R25" s="42">
        <v>4295</v>
      </c>
      <c r="S25" s="41">
        <f t="shared" si="8"/>
        <v>8590</v>
      </c>
    </row>
    <row r="26" spans="1:19" s="19" customFormat="1" ht="25.5" x14ac:dyDescent="0.2">
      <c r="A26" s="22">
        <v>11</v>
      </c>
      <c r="B26" s="20" t="s">
        <v>64</v>
      </c>
      <c r="C26" s="21"/>
      <c r="D26" s="21"/>
      <c r="E26" s="21" t="s">
        <v>39</v>
      </c>
      <c r="F26" s="39">
        <v>1</v>
      </c>
      <c r="G26" s="30">
        <v>14175</v>
      </c>
      <c r="H26" s="52">
        <f t="shared" si="0"/>
        <v>14175</v>
      </c>
      <c r="I26" s="30">
        <v>15200</v>
      </c>
      <c r="J26" s="30">
        <f t="shared" si="1"/>
        <v>15200</v>
      </c>
      <c r="K26" s="30">
        <v>16300</v>
      </c>
      <c r="L26" s="30">
        <f t="shared" si="2"/>
        <v>16300</v>
      </c>
      <c r="M26" s="6">
        <f t="shared" si="3"/>
        <v>15010</v>
      </c>
      <c r="N26" s="6">
        <f t="shared" si="4"/>
        <v>884.69627556580122</v>
      </c>
      <c r="O26" s="6">
        <f t="shared" si="5"/>
        <v>5.8940458065676298</v>
      </c>
      <c r="P26" s="6">
        <f t="shared" si="6"/>
        <v>15010</v>
      </c>
      <c r="Q26" s="40">
        <f t="shared" si="7"/>
        <v>15010</v>
      </c>
      <c r="R26" s="42">
        <v>15225</v>
      </c>
      <c r="S26" s="41">
        <f t="shared" si="8"/>
        <v>15225</v>
      </c>
    </row>
    <row r="27" spans="1:19" s="19" customFormat="1" ht="12.75" x14ac:dyDescent="0.2">
      <c r="A27" s="22">
        <v>12</v>
      </c>
      <c r="B27" s="20" t="s">
        <v>65</v>
      </c>
      <c r="C27" s="21"/>
      <c r="D27" s="21"/>
      <c r="E27" s="21" t="s">
        <v>39</v>
      </c>
      <c r="F27" s="39">
        <v>1</v>
      </c>
      <c r="G27" s="30">
        <v>52500</v>
      </c>
      <c r="H27" s="52">
        <f t="shared" si="0"/>
        <v>52500</v>
      </c>
      <c r="I27" s="30">
        <v>57000</v>
      </c>
      <c r="J27" s="30">
        <f t="shared" si="1"/>
        <v>57000</v>
      </c>
      <c r="K27" s="30">
        <v>60000</v>
      </c>
      <c r="L27" s="30">
        <f t="shared" si="2"/>
        <v>60000</v>
      </c>
      <c r="M27" s="6">
        <f t="shared" si="3"/>
        <v>55800</v>
      </c>
      <c r="N27" s="6">
        <f t="shared" si="4"/>
        <v>3251.92250830182</v>
      </c>
      <c r="O27" s="6">
        <f t="shared" si="5"/>
        <v>5.8278181152362363</v>
      </c>
      <c r="P27" s="6">
        <f t="shared" si="6"/>
        <v>55800</v>
      </c>
      <c r="Q27" s="40">
        <f t="shared" si="7"/>
        <v>55800</v>
      </c>
      <c r="R27" s="42">
        <v>56500</v>
      </c>
      <c r="S27" s="41">
        <f t="shared" si="8"/>
        <v>56500</v>
      </c>
    </row>
    <row r="28" spans="1:19" s="19" customFormat="1" ht="12.75" x14ac:dyDescent="0.2">
      <c r="A28" s="22">
        <v>13</v>
      </c>
      <c r="B28" s="20" t="s">
        <v>66</v>
      </c>
      <c r="C28" s="21"/>
      <c r="D28" s="21"/>
      <c r="E28" s="21" t="s">
        <v>39</v>
      </c>
      <c r="F28" s="39">
        <v>2</v>
      </c>
      <c r="G28" s="30">
        <v>3150</v>
      </c>
      <c r="H28" s="52">
        <f t="shared" si="0"/>
        <v>6300</v>
      </c>
      <c r="I28" s="30">
        <v>3500</v>
      </c>
      <c r="J28" s="30">
        <f t="shared" si="1"/>
        <v>7000</v>
      </c>
      <c r="K28" s="30">
        <v>3600</v>
      </c>
      <c r="L28" s="30">
        <f t="shared" si="2"/>
        <v>7200</v>
      </c>
      <c r="M28" s="6">
        <f t="shared" si="3"/>
        <v>4710</v>
      </c>
      <c r="N28" s="6">
        <f t="shared" si="4"/>
        <v>1795.9677057230176</v>
      </c>
      <c r="O28" s="6">
        <f t="shared" si="5"/>
        <v>38.130949166093792</v>
      </c>
      <c r="P28" s="6">
        <f t="shared" si="6"/>
        <v>9420</v>
      </c>
      <c r="Q28" s="40">
        <f t="shared" si="7"/>
        <v>4710</v>
      </c>
      <c r="R28" s="42">
        <v>3416.67</v>
      </c>
      <c r="S28" s="41">
        <f t="shared" si="8"/>
        <v>6833.34</v>
      </c>
    </row>
    <row r="29" spans="1:19" s="19" customFormat="1" ht="12.75" x14ac:dyDescent="0.2">
      <c r="A29" s="22">
        <v>14</v>
      </c>
      <c r="B29" s="20" t="s">
        <v>67</v>
      </c>
      <c r="C29" s="21"/>
      <c r="D29" s="21"/>
      <c r="E29" s="21" t="s">
        <v>39</v>
      </c>
      <c r="F29" s="39">
        <v>1</v>
      </c>
      <c r="G29" s="30">
        <v>7350</v>
      </c>
      <c r="H29" s="52">
        <f t="shared" si="0"/>
        <v>7350</v>
      </c>
      <c r="I29" s="30">
        <v>7900</v>
      </c>
      <c r="J29" s="30">
        <f t="shared" si="1"/>
        <v>7900</v>
      </c>
      <c r="K29" s="30">
        <v>8500</v>
      </c>
      <c r="L29" s="30">
        <f t="shared" si="2"/>
        <v>8500</v>
      </c>
      <c r="M29" s="6">
        <f t="shared" si="3"/>
        <v>7800</v>
      </c>
      <c r="N29" s="6">
        <f t="shared" si="4"/>
        <v>478.27816174272476</v>
      </c>
      <c r="O29" s="6">
        <f t="shared" si="5"/>
        <v>6.1317713043939071</v>
      </c>
      <c r="P29" s="6">
        <f t="shared" si="6"/>
        <v>7800</v>
      </c>
      <c r="Q29" s="40">
        <f t="shared" si="7"/>
        <v>7800</v>
      </c>
      <c r="R29" s="42">
        <v>7916.67</v>
      </c>
      <c r="S29" s="41">
        <f t="shared" si="8"/>
        <v>7916.67</v>
      </c>
    </row>
    <row r="30" spans="1:19" s="19" customFormat="1" ht="12.75" x14ac:dyDescent="0.2">
      <c r="A30" s="22">
        <v>15</v>
      </c>
      <c r="B30" s="20" t="s">
        <v>68</v>
      </c>
      <c r="C30" s="21"/>
      <c r="D30" s="21"/>
      <c r="E30" s="21" t="s">
        <v>39</v>
      </c>
      <c r="F30" s="39">
        <v>2</v>
      </c>
      <c r="G30" s="30">
        <v>7560</v>
      </c>
      <c r="H30" s="52">
        <f t="shared" si="0"/>
        <v>15120</v>
      </c>
      <c r="I30" s="30">
        <v>8100</v>
      </c>
      <c r="J30" s="30">
        <f t="shared" si="1"/>
        <v>16200</v>
      </c>
      <c r="K30" s="30">
        <v>8700</v>
      </c>
      <c r="L30" s="30">
        <f t="shared" si="2"/>
        <v>17400</v>
      </c>
      <c r="M30" s="6">
        <f t="shared" si="3"/>
        <v>11136</v>
      </c>
      <c r="N30" s="6">
        <f t="shared" si="4"/>
        <v>4166.9989200862528</v>
      </c>
      <c r="O30" s="6">
        <f t="shared" si="5"/>
        <v>37.419171336981435</v>
      </c>
      <c r="P30" s="6">
        <f t="shared" si="6"/>
        <v>22272</v>
      </c>
      <c r="Q30" s="40">
        <f t="shared" si="7"/>
        <v>11136</v>
      </c>
      <c r="R30" s="42">
        <v>8120</v>
      </c>
      <c r="S30" s="41">
        <f t="shared" si="8"/>
        <v>16240</v>
      </c>
    </row>
    <row r="31" spans="1:19" s="19" customFormat="1" ht="25.5" x14ac:dyDescent="0.2">
      <c r="A31" s="22">
        <v>16</v>
      </c>
      <c r="B31" s="20" t="s">
        <v>69</v>
      </c>
      <c r="C31" s="21"/>
      <c r="D31" s="21"/>
      <c r="E31" s="21" t="s">
        <v>39</v>
      </c>
      <c r="F31" s="39">
        <v>1</v>
      </c>
      <c r="G31" s="30">
        <v>26250</v>
      </c>
      <c r="H31" s="52">
        <f t="shared" si="0"/>
        <v>26250</v>
      </c>
      <c r="I31" s="30">
        <v>28100</v>
      </c>
      <c r="J31" s="30">
        <f t="shared" si="1"/>
        <v>28100</v>
      </c>
      <c r="K31" s="30">
        <v>30500</v>
      </c>
      <c r="L31" s="30">
        <f t="shared" si="2"/>
        <v>30500</v>
      </c>
      <c r="M31" s="6">
        <f t="shared" si="3"/>
        <v>27840</v>
      </c>
      <c r="N31" s="6">
        <f t="shared" si="4"/>
        <v>1751.2138647235522</v>
      </c>
      <c r="O31" s="6">
        <f t="shared" si="5"/>
        <v>6.2902796865070121</v>
      </c>
      <c r="P31" s="6">
        <f t="shared" si="6"/>
        <v>27840</v>
      </c>
      <c r="Q31" s="40">
        <f t="shared" si="7"/>
        <v>27840</v>
      </c>
      <c r="R31" s="42">
        <v>28283.33</v>
      </c>
      <c r="S31" s="41">
        <f t="shared" si="8"/>
        <v>28283.33</v>
      </c>
    </row>
    <row r="32" spans="1:19" s="19" customFormat="1" ht="12.75" x14ac:dyDescent="0.2">
      <c r="A32" s="22">
        <v>17</v>
      </c>
      <c r="B32" s="20" t="s">
        <v>70</v>
      </c>
      <c r="C32" s="21"/>
      <c r="D32" s="21"/>
      <c r="E32" s="21" t="s">
        <v>39</v>
      </c>
      <c r="F32" s="39">
        <v>1</v>
      </c>
      <c r="G32" s="30">
        <v>33600</v>
      </c>
      <c r="H32" s="52">
        <f t="shared" si="0"/>
        <v>33600</v>
      </c>
      <c r="I32" s="30">
        <v>36000</v>
      </c>
      <c r="J32" s="30">
        <f t="shared" si="1"/>
        <v>36000</v>
      </c>
      <c r="K32" s="30">
        <v>39000</v>
      </c>
      <c r="L32" s="30">
        <f t="shared" si="2"/>
        <v>39000</v>
      </c>
      <c r="M32" s="6">
        <f t="shared" si="3"/>
        <v>35640</v>
      </c>
      <c r="N32" s="6">
        <f t="shared" si="4"/>
        <v>2228.9010745208052</v>
      </c>
      <c r="O32" s="6">
        <f t="shared" si="5"/>
        <v>6.2539311855241451</v>
      </c>
      <c r="P32" s="6">
        <f t="shared" si="6"/>
        <v>35640</v>
      </c>
      <c r="Q32" s="40">
        <f t="shared" si="7"/>
        <v>35640</v>
      </c>
      <c r="R32" s="42">
        <v>36200</v>
      </c>
      <c r="S32" s="41">
        <f t="shared" si="8"/>
        <v>36200</v>
      </c>
    </row>
    <row r="33" spans="1:19" s="19" customFormat="1" ht="12.75" x14ac:dyDescent="0.2">
      <c r="A33" s="22">
        <v>18</v>
      </c>
      <c r="B33" s="20" t="s">
        <v>71</v>
      </c>
      <c r="C33" s="21"/>
      <c r="D33" s="21"/>
      <c r="E33" s="21" t="s">
        <v>39</v>
      </c>
      <c r="F33" s="39">
        <v>1</v>
      </c>
      <c r="G33" s="30">
        <v>115500</v>
      </c>
      <c r="H33" s="52">
        <f t="shared" si="0"/>
        <v>115500</v>
      </c>
      <c r="I33" s="30">
        <v>124000</v>
      </c>
      <c r="J33" s="30">
        <f t="shared" si="1"/>
        <v>124000</v>
      </c>
      <c r="K33" s="30">
        <v>135000</v>
      </c>
      <c r="L33" s="30">
        <f t="shared" si="2"/>
        <v>135000</v>
      </c>
      <c r="M33" s="6">
        <f t="shared" si="3"/>
        <v>122800</v>
      </c>
      <c r="N33" s="6">
        <f t="shared" si="4"/>
        <v>8035.8571415873239</v>
      </c>
      <c r="O33" s="6">
        <f t="shared" si="5"/>
        <v>6.5438576071558003</v>
      </c>
      <c r="P33" s="6">
        <f t="shared" si="6"/>
        <v>122800</v>
      </c>
      <c r="Q33" s="40">
        <f t="shared" si="7"/>
        <v>122800</v>
      </c>
      <c r="R33" s="42">
        <v>124833.33</v>
      </c>
      <c r="S33" s="41">
        <f t="shared" si="8"/>
        <v>124833.33</v>
      </c>
    </row>
    <row r="34" spans="1:19" s="19" customFormat="1" ht="12.75" x14ac:dyDescent="0.2">
      <c r="A34" s="22">
        <v>19</v>
      </c>
      <c r="B34" s="20" t="s">
        <v>72</v>
      </c>
      <c r="C34" s="21"/>
      <c r="D34" s="21"/>
      <c r="E34" s="21" t="s">
        <v>39</v>
      </c>
      <c r="F34" s="39">
        <v>1</v>
      </c>
      <c r="G34" s="30">
        <v>60900</v>
      </c>
      <c r="H34" s="52">
        <f t="shared" si="0"/>
        <v>60900</v>
      </c>
      <c r="I34" s="30">
        <v>65150</v>
      </c>
      <c r="J34" s="30">
        <f t="shared" si="1"/>
        <v>65150</v>
      </c>
      <c r="K34" s="30">
        <v>70000</v>
      </c>
      <c r="L34" s="30">
        <f t="shared" si="2"/>
        <v>70000</v>
      </c>
      <c r="M34" s="6">
        <f t="shared" si="3"/>
        <v>64420</v>
      </c>
      <c r="N34" s="6">
        <f t="shared" si="4"/>
        <v>3774.3542494047906</v>
      </c>
      <c r="O34" s="6">
        <f t="shared" si="5"/>
        <v>5.8589789652356261</v>
      </c>
      <c r="P34" s="6">
        <f t="shared" si="6"/>
        <v>64420</v>
      </c>
      <c r="Q34" s="40">
        <f t="shared" si="7"/>
        <v>64420</v>
      </c>
      <c r="R34" s="42">
        <v>65350</v>
      </c>
      <c r="S34" s="41">
        <f t="shared" si="8"/>
        <v>65350</v>
      </c>
    </row>
    <row r="35" spans="1:19" s="19" customFormat="1" ht="12.75" x14ac:dyDescent="0.2">
      <c r="A35" s="22">
        <v>20</v>
      </c>
      <c r="B35" s="20" t="s">
        <v>73</v>
      </c>
      <c r="C35" s="21"/>
      <c r="D35" s="21"/>
      <c r="E35" s="21" t="s">
        <v>39</v>
      </c>
      <c r="F35" s="39">
        <v>1</v>
      </c>
      <c r="G35" s="30">
        <v>81900</v>
      </c>
      <c r="H35" s="52">
        <f t="shared" si="0"/>
        <v>81900</v>
      </c>
      <c r="I35" s="30">
        <v>87600</v>
      </c>
      <c r="J35" s="30">
        <f t="shared" si="1"/>
        <v>87600</v>
      </c>
      <c r="K35" s="30">
        <v>94200</v>
      </c>
      <c r="L35" s="30">
        <f t="shared" si="2"/>
        <v>94200</v>
      </c>
      <c r="M35" s="6">
        <f t="shared" si="3"/>
        <v>86640</v>
      </c>
      <c r="N35" s="6">
        <f t="shared" si="4"/>
        <v>5097.3522538667075</v>
      </c>
      <c r="O35" s="6">
        <f t="shared" si="5"/>
        <v>5.8833705607879816</v>
      </c>
      <c r="P35" s="6">
        <f t="shared" si="6"/>
        <v>86640</v>
      </c>
      <c r="Q35" s="40">
        <f t="shared" si="7"/>
        <v>86640</v>
      </c>
      <c r="R35" s="42">
        <v>87900</v>
      </c>
      <c r="S35" s="41">
        <f t="shared" si="8"/>
        <v>87900</v>
      </c>
    </row>
    <row r="36" spans="1:19" s="19" customFormat="1" ht="12.75" x14ac:dyDescent="0.2">
      <c r="A36" s="43"/>
      <c r="B36" s="44"/>
      <c r="C36" s="45"/>
      <c r="D36" s="45"/>
      <c r="E36" s="45"/>
      <c r="F36" s="46"/>
      <c r="G36" s="30"/>
      <c r="H36" s="30">
        <f>SUM(H16:H35)</f>
        <v>824565</v>
      </c>
      <c r="I36" s="30"/>
      <c r="J36" s="30">
        <f>SUM(J16:J35)</f>
        <v>885450</v>
      </c>
      <c r="K36" s="30"/>
      <c r="L36" s="30">
        <f>SUM(L16:L35)</f>
        <v>950600</v>
      </c>
      <c r="M36" s="6"/>
      <c r="N36" s="6"/>
      <c r="O36" s="6"/>
      <c r="P36" s="6"/>
      <c r="Q36" s="6"/>
      <c r="R36" s="42"/>
      <c r="S36" s="41"/>
    </row>
    <row r="37" spans="1:19" s="19" customFormat="1" ht="15.75" customHeight="1" x14ac:dyDescent="0.2">
      <c r="A37" s="89" t="s">
        <v>47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1"/>
      <c r="S37" s="29">
        <f>SUM(S16:S35)</f>
        <v>886871.69</v>
      </c>
    </row>
    <row r="38" spans="1:19" s="19" customFormat="1" ht="15.75" customHeight="1" x14ac:dyDescent="0.2">
      <c r="A38" s="87" t="s">
        <v>43</v>
      </c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8"/>
      <c r="S38" s="87"/>
    </row>
    <row r="39" spans="1:19" s="19" customFormat="1" ht="12.75" x14ac:dyDescent="0.2">
      <c r="A39" s="23">
        <v>1</v>
      </c>
      <c r="B39" s="20" t="s">
        <v>74</v>
      </c>
      <c r="C39" s="21"/>
      <c r="D39" s="21"/>
      <c r="E39" s="21" t="s">
        <v>39</v>
      </c>
      <c r="F39" s="21">
        <v>4</v>
      </c>
      <c r="G39" s="30">
        <v>14595</v>
      </c>
      <c r="H39" s="52">
        <f>F39*G39</f>
        <v>58380</v>
      </c>
      <c r="I39" s="30">
        <v>15600</v>
      </c>
      <c r="J39" s="30">
        <f>I39*F39</f>
        <v>62400</v>
      </c>
      <c r="K39" s="30">
        <v>16800</v>
      </c>
      <c r="L39" s="30">
        <f>K39*F39</f>
        <v>67200</v>
      </c>
      <c r="M39" s="6">
        <f t="shared" ref="M39:M54" si="9">AVERAGE(G39:K39)</f>
        <v>33555</v>
      </c>
      <c r="N39" s="6">
        <f t="shared" ref="N39:N54" si="10">SQRT(VAR(G39:K39))</f>
        <v>24550.500504063049</v>
      </c>
      <c r="O39" s="6">
        <f t="shared" ref="O39:O54" si="11">N39/M39*100</f>
        <v>73.164954564336313</v>
      </c>
      <c r="P39" s="6">
        <f t="shared" ref="P39:P54" si="12">F39*SUM(G39:K39)/COLUMNS(G39:K39)</f>
        <v>134220</v>
      </c>
      <c r="Q39" s="40">
        <f t="shared" ref="Q39:Q54" si="13">P39/F39</f>
        <v>33555</v>
      </c>
      <c r="R39" s="42">
        <v>15665</v>
      </c>
      <c r="S39" s="41">
        <f t="shared" ref="S39:S54" si="14">R39*F39</f>
        <v>62660</v>
      </c>
    </row>
    <row r="40" spans="1:19" s="19" customFormat="1" ht="12.75" x14ac:dyDescent="0.2">
      <c r="A40" s="23">
        <v>2</v>
      </c>
      <c r="B40" s="20" t="s">
        <v>75</v>
      </c>
      <c r="C40" s="21"/>
      <c r="D40" s="21"/>
      <c r="E40" s="21" t="s">
        <v>39</v>
      </c>
      <c r="F40" s="21">
        <v>2</v>
      </c>
      <c r="G40" s="30">
        <v>11340</v>
      </c>
      <c r="H40" s="52">
        <f t="shared" ref="H40:H54" si="15">F40*G40</f>
        <v>22680</v>
      </c>
      <c r="I40" s="30">
        <v>12500</v>
      </c>
      <c r="J40" s="30">
        <f t="shared" ref="J40:J54" si="16">I40*F40</f>
        <v>25000</v>
      </c>
      <c r="K40" s="30">
        <v>13100</v>
      </c>
      <c r="L40" s="30">
        <f t="shared" ref="L40:L54" si="17">K40*F40</f>
        <v>26200</v>
      </c>
      <c r="M40" s="6">
        <f t="shared" si="9"/>
        <v>16924</v>
      </c>
      <c r="N40" s="6">
        <f t="shared" si="10"/>
        <v>6397.8340084750562</v>
      </c>
      <c r="O40" s="6">
        <f t="shared" si="11"/>
        <v>37.803320778037438</v>
      </c>
      <c r="P40" s="6">
        <f t="shared" si="12"/>
        <v>33848</v>
      </c>
      <c r="Q40" s="40">
        <f t="shared" si="13"/>
        <v>16924</v>
      </c>
      <c r="R40" s="42">
        <v>12313.33</v>
      </c>
      <c r="S40" s="41">
        <f t="shared" si="14"/>
        <v>24626.66</v>
      </c>
    </row>
    <row r="41" spans="1:19" s="19" customFormat="1" ht="12.75" x14ac:dyDescent="0.2">
      <c r="A41" s="23">
        <v>3</v>
      </c>
      <c r="B41" s="20" t="s">
        <v>76</v>
      </c>
      <c r="C41" s="21"/>
      <c r="D41" s="21"/>
      <c r="E41" s="21" t="s">
        <v>39</v>
      </c>
      <c r="F41" s="21">
        <v>1</v>
      </c>
      <c r="G41" s="30">
        <v>9975</v>
      </c>
      <c r="H41" s="52">
        <f t="shared" si="15"/>
        <v>9975</v>
      </c>
      <c r="I41" s="30">
        <v>10600</v>
      </c>
      <c r="J41" s="30">
        <f t="shared" si="16"/>
        <v>10600</v>
      </c>
      <c r="K41" s="30">
        <v>11500</v>
      </c>
      <c r="L41" s="30">
        <f t="shared" si="17"/>
        <v>11500</v>
      </c>
      <c r="M41" s="6">
        <f t="shared" si="9"/>
        <v>10530</v>
      </c>
      <c r="N41" s="6">
        <f t="shared" si="10"/>
        <v>625.84942278474625</v>
      </c>
      <c r="O41" s="6">
        <f t="shared" si="11"/>
        <v>5.9434892952017693</v>
      </c>
      <c r="P41" s="6">
        <f t="shared" si="12"/>
        <v>10530</v>
      </c>
      <c r="Q41" s="40">
        <f t="shared" si="13"/>
        <v>10530</v>
      </c>
      <c r="R41" s="42">
        <v>10691.67</v>
      </c>
      <c r="S41" s="41">
        <f t="shared" si="14"/>
        <v>10691.67</v>
      </c>
    </row>
    <row r="42" spans="1:19" s="19" customFormat="1" ht="12.75" x14ac:dyDescent="0.2">
      <c r="A42" s="23">
        <v>4</v>
      </c>
      <c r="B42" s="20" t="s">
        <v>77</v>
      </c>
      <c r="C42" s="21"/>
      <c r="D42" s="21"/>
      <c r="E42" s="21" t="s">
        <v>39</v>
      </c>
      <c r="F42" s="21">
        <v>1</v>
      </c>
      <c r="G42" s="30">
        <v>12600</v>
      </c>
      <c r="H42" s="52">
        <f t="shared" si="15"/>
        <v>12600</v>
      </c>
      <c r="I42" s="30">
        <v>13500</v>
      </c>
      <c r="J42" s="30">
        <f t="shared" si="16"/>
        <v>13500</v>
      </c>
      <c r="K42" s="30">
        <v>14500</v>
      </c>
      <c r="L42" s="30">
        <f t="shared" si="17"/>
        <v>14500</v>
      </c>
      <c r="M42" s="6">
        <f t="shared" si="9"/>
        <v>13340</v>
      </c>
      <c r="N42" s="6">
        <f t="shared" si="10"/>
        <v>789.30349042684463</v>
      </c>
      <c r="O42" s="6">
        <f t="shared" si="11"/>
        <v>5.9168177693166761</v>
      </c>
      <c r="P42" s="6">
        <f t="shared" si="12"/>
        <v>13340</v>
      </c>
      <c r="Q42" s="40">
        <f t="shared" si="13"/>
        <v>13340</v>
      </c>
      <c r="R42" s="42">
        <v>13533.33</v>
      </c>
      <c r="S42" s="41">
        <f t="shared" si="14"/>
        <v>13533.33</v>
      </c>
    </row>
    <row r="43" spans="1:19" s="19" customFormat="1" ht="12.75" x14ac:dyDescent="0.2">
      <c r="A43" s="23">
        <v>5</v>
      </c>
      <c r="B43" s="20" t="s">
        <v>78</v>
      </c>
      <c r="C43" s="21"/>
      <c r="D43" s="21"/>
      <c r="E43" s="21" t="s">
        <v>44</v>
      </c>
      <c r="F43" s="21">
        <v>480</v>
      </c>
      <c r="G43" s="30">
        <v>441</v>
      </c>
      <c r="H43" s="52">
        <f t="shared" si="15"/>
        <v>211680</v>
      </c>
      <c r="I43" s="30">
        <v>490</v>
      </c>
      <c r="J43" s="30">
        <f t="shared" si="16"/>
        <v>235200</v>
      </c>
      <c r="K43" s="30">
        <v>510</v>
      </c>
      <c r="L43" s="30">
        <f t="shared" si="17"/>
        <v>244800</v>
      </c>
      <c r="M43" s="6">
        <f t="shared" si="9"/>
        <v>89664.2</v>
      </c>
      <c r="N43" s="6">
        <f t="shared" si="10"/>
        <v>122402.83214942373</v>
      </c>
      <c r="O43" s="6">
        <f t="shared" si="11"/>
        <v>136.51249010131551</v>
      </c>
      <c r="P43" s="6">
        <f t="shared" si="12"/>
        <v>43038816</v>
      </c>
      <c r="Q43" s="40">
        <f t="shared" si="13"/>
        <v>89664.2</v>
      </c>
      <c r="R43" s="16">
        <v>480.33</v>
      </c>
      <c r="S43" s="41">
        <f t="shared" si="14"/>
        <v>230558.4</v>
      </c>
    </row>
    <row r="44" spans="1:19" s="19" customFormat="1" ht="25.5" x14ac:dyDescent="0.2">
      <c r="A44" s="23">
        <v>6</v>
      </c>
      <c r="B44" s="20" t="s">
        <v>45</v>
      </c>
      <c r="C44" s="21"/>
      <c r="D44" s="21"/>
      <c r="E44" s="21" t="s">
        <v>46</v>
      </c>
      <c r="F44" s="21">
        <v>1</v>
      </c>
      <c r="G44" s="30">
        <v>10500</v>
      </c>
      <c r="H44" s="52">
        <f t="shared" si="15"/>
        <v>10500</v>
      </c>
      <c r="I44" s="30">
        <v>11500</v>
      </c>
      <c r="J44" s="30">
        <f t="shared" si="16"/>
        <v>11500</v>
      </c>
      <c r="K44" s="30">
        <v>12000</v>
      </c>
      <c r="L44" s="30">
        <f t="shared" si="17"/>
        <v>12000</v>
      </c>
      <c r="M44" s="6">
        <f t="shared" si="9"/>
        <v>11200</v>
      </c>
      <c r="N44" s="6">
        <f t="shared" si="10"/>
        <v>670.82039324993696</v>
      </c>
      <c r="O44" s="6">
        <f t="shared" si="11"/>
        <v>5.989467796874437</v>
      </c>
      <c r="P44" s="6">
        <f t="shared" si="12"/>
        <v>11200</v>
      </c>
      <c r="Q44" s="40">
        <f t="shared" si="13"/>
        <v>11200</v>
      </c>
      <c r="R44" s="42">
        <v>11333.33</v>
      </c>
      <c r="S44" s="41">
        <f t="shared" si="14"/>
        <v>11333.33</v>
      </c>
    </row>
    <row r="45" spans="1:19" s="19" customFormat="1" ht="12.75" x14ac:dyDescent="0.2">
      <c r="A45" s="23">
        <v>7</v>
      </c>
      <c r="B45" s="20" t="s">
        <v>79</v>
      </c>
      <c r="C45" s="21"/>
      <c r="D45" s="21"/>
      <c r="E45" s="21" t="s">
        <v>39</v>
      </c>
      <c r="F45" s="21">
        <v>1</v>
      </c>
      <c r="G45" s="30">
        <v>23625</v>
      </c>
      <c r="H45" s="52">
        <f t="shared" si="15"/>
        <v>23625</v>
      </c>
      <c r="I45" s="30">
        <v>25500</v>
      </c>
      <c r="J45" s="30">
        <f t="shared" si="16"/>
        <v>25500</v>
      </c>
      <c r="K45" s="30">
        <v>27200</v>
      </c>
      <c r="L45" s="30">
        <f t="shared" si="17"/>
        <v>27200</v>
      </c>
      <c r="M45" s="6">
        <f t="shared" si="9"/>
        <v>25090</v>
      </c>
      <c r="N45" s="6">
        <f t="shared" si="10"/>
        <v>1506.7141401075387</v>
      </c>
      <c r="O45" s="6">
        <f t="shared" si="11"/>
        <v>6.0052377046932595</v>
      </c>
      <c r="P45" s="6">
        <f t="shared" si="12"/>
        <v>25090</v>
      </c>
      <c r="Q45" s="40">
        <f t="shared" si="13"/>
        <v>25090</v>
      </c>
      <c r="R45" s="42">
        <v>25441.67</v>
      </c>
      <c r="S45" s="41">
        <f t="shared" si="14"/>
        <v>25441.67</v>
      </c>
    </row>
    <row r="46" spans="1:19" s="19" customFormat="1" ht="12.75" x14ac:dyDescent="0.2">
      <c r="A46" s="23">
        <v>8</v>
      </c>
      <c r="B46" s="20" t="s">
        <v>80</v>
      </c>
      <c r="C46" s="21"/>
      <c r="D46" s="21"/>
      <c r="E46" s="21" t="s">
        <v>39</v>
      </c>
      <c r="F46" s="21">
        <v>2</v>
      </c>
      <c r="G46" s="30">
        <v>84682.5</v>
      </c>
      <c r="H46" s="52">
        <f t="shared" si="15"/>
        <v>169365</v>
      </c>
      <c r="I46" s="30">
        <v>90600</v>
      </c>
      <c r="J46" s="30">
        <f t="shared" si="16"/>
        <v>181200</v>
      </c>
      <c r="K46" s="30">
        <v>97000</v>
      </c>
      <c r="L46" s="30">
        <f t="shared" si="17"/>
        <v>194000</v>
      </c>
      <c r="M46" s="6">
        <f t="shared" si="9"/>
        <v>124569.5</v>
      </c>
      <c r="N46" s="6">
        <f t="shared" si="10"/>
        <v>46686.795188789729</v>
      </c>
      <c r="O46" s="6">
        <f t="shared" si="11"/>
        <v>37.47851214686559</v>
      </c>
      <c r="P46" s="6">
        <f t="shared" si="12"/>
        <v>249139</v>
      </c>
      <c r="Q46" s="40">
        <f t="shared" si="13"/>
        <v>124569.5</v>
      </c>
      <c r="R46" s="42">
        <v>90760.83</v>
      </c>
      <c r="S46" s="41">
        <f t="shared" si="14"/>
        <v>181521.66</v>
      </c>
    </row>
    <row r="47" spans="1:19" s="19" customFormat="1" ht="12.75" x14ac:dyDescent="0.2">
      <c r="A47" s="23">
        <v>9</v>
      </c>
      <c r="B47" s="20" t="s">
        <v>81</v>
      </c>
      <c r="C47" s="21"/>
      <c r="D47" s="21"/>
      <c r="E47" s="21" t="s">
        <v>39</v>
      </c>
      <c r="F47" s="21">
        <v>2</v>
      </c>
      <c r="G47" s="30">
        <v>6825</v>
      </c>
      <c r="H47" s="52">
        <f t="shared" si="15"/>
        <v>13650</v>
      </c>
      <c r="I47" s="30">
        <v>7500</v>
      </c>
      <c r="J47" s="30">
        <f t="shared" si="16"/>
        <v>15000</v>
      </c>
      <c r="K47" s="30">
        <v>7500</v>
      </c>
      <c r="L47" s="30">
        <f t="shared" si="17"/>
        <v>15000</v>
      </c>
      <c r="M47" s="6">
        <f t="shared" si="9"/>
        <v>10095</v>
      </c>
      <c r="N47" s="6">
        <f t="shared" si="10"/>
        <v>3900.5768804114091</v>
      </c>
      <c r="O47" s="6">
        <f t="shared" si="11"/>
        <v>38.638701143253186</v>
      </c>
      <c r="P47" s="6">
        <f t="shared" si="12"/>
        <v>20190</v>
      </c>
      <c r="Q47" s="40">
        <f t="shared" si="13"/>
        <v>10095</v>
      </c>
      <c r="R47" s="42">
        <v>7275</v>
      </c>
      <c r="S47" s="41">
        <f t="shared" si="14"/>
        <v>14550</v>
      </c>
    </row>
    <row r="48" spans="1:19" s="19" customFormat="1" ht="12.75" x14ac:dyDescent="0.2">
      <c r="A48" s="23">
        <v>10</v>
      </c>
      <c r="B48" s="20" t="s">
        <v>82</v>
      </c>
      <c r="C48" s="21"/>
      <c r="D48" s="21"/>
      <c r="E48" s="21" t="s">
        <v>39</v>
      </c>
      <c r="F48" s="21">
        <v>1</v>
      </c>
      <c r="G48" s="30">
        <v>52500</v>
      </c>
      <c r="H48" s="52">
        <f t="shared" si="15"/>
        <v>52500</v>
      </c>
      <c r="I48" s="30">
        <v>65200</v>
      </c>
      <c r="J48" s="30">
        <f t="shared" si="16"/>
        <v>65200</v>
      </c>
      <c r="K48" s="30">
        <v>60300</v>
      </c>
      <c r="L48" s="30">
        <f t="shared" si="17"/>
        <v>60300</v>
      </c>
      <c r="M48" s="6">
        <f t="shared" si="9"/>
        <v>59140</v>
      </c>
      <c r="N48" s="6">
        <f t="shared" si="10"/>
        <v>6383.0243615389718</v>
      </c>
      <c r="O48" s="6">
        <f t="shared" si="11"/>
        <v>10.793074672876179</v>
      </c>
      <c r="P48" s="6">
        <f t="shared" si="12"/>
        <v>59140</v>
      </c>
      <c r="Q48" s="40">
        <f t="shared" si="13"/>
        <v>59140</v>
      </c>
      <c r="R48" s="42">
        <v>59333.33</v>
      </c>
      <c r="S48" s="41">
        <f t="shared" si="14"/>
        <v>59333.33</v>
      </c>
    </row>
    <row r="49" spans="1:21" s="19" customFormat="1" ht="12.75" x14ac:dyDescent="0.2">
      <c r="A49" s="23">
        <v>11</v>
      </c>
      <c r="B49" s="20" t="s">
        <v>83</v>
      </c>
      <c r="C49" s="21"/>
      <c r="D49" s="21"/>
      <c r="E49" s="21" t="s">
        <v>89</v>
      </c>
      <c r="F49" s="21">
        <v>50</v>
      </c>
      <c r="G49" s="30">
        <v>5040</v>
      </c>
      <c r="H49" s="52">
        <f t="shared" si="15"/>
        <v>252000</v>
      </c>
      <c r="I49" s="30">
        <v>5500</v>
      </c>
      <c r="J49" s="30">
        <f t="shared" si="16"/>
        <v>275000</v>
      </c>
      <c r="K49" s="30">
        <v>6000</v>
      </c>
      <c r="L49" s="30">
        <f t="shared" si="17"/>
        <v>300000</v>
      </c>
      <c r="M49" s="6">
        <f t="shared" si="9"/>
        <v>108708</v>
      </c>
      <c r="N49" s="6">
        <f t="shared" si="10"/>
        <v>141539.3101579911</v>
      </c>
      <c r="O49" s="6">
        <f t="shared" si="11"/>
        <v>130.20137446921211</v>
      </c>
      <c r="P49" s="6">
        <f t="shared" si="12"/>
        <v>5435400</v>
      </c>
      <c r="Q49" s="40">
        <f t="shared" si="13"/>
        <v>108708</v>
      </c>
      <c r="R49" s="42">
        <v>5513.33</v>
      </c>
      <c r="S49" s="41">
        <f t="shared" si="14"/>
        <v>275666.5</v>
      </c>
    </row>
    <row r="50" spans="1:21" s="19" customFormat="1" ht="12.75" x14ac:dyDescent="0.2">
      <c r="A50" s="23">
        <v>12</v>
      </c>
      <c r="B50" s="20" t="s">
        <v>84</v>
      </c>
      <c r="C50" s="21"/>
      <c r="D50" s="21"/>
      <c r="E50" s="21" t="s">
        <v>89</v>
      </c>
      <c r="F50" s="21">
        <v>50</v>
      </c>
      <c r="G50" s="30">
        <v>3255</v>
      </c>
      <c r="H50" s="52">
        <f t="shared" si="15"/>
        <v>162750</v>
      </c>
      <c r="I50" s="30">
        <v>3500</v>
      </c>
      <c r="J50" s="30">
        <f t="shared" si="16"/>
        <v>175000</v>
      </c>
      <c r="K50" s="30">
        <v>3800</v>
      </c>
      <c r="L50" s="30">
        <f t="shared" si="17"/>
        <v>190000</v>
      </c>
      <c r="M50" s="6">
        <f t="shared" si="9"/>
        <v>69661</v>
      </c>
      <c r="N50" s="6">
        <f t="shared" si="10"/>
        <v>90673.277375420817</v>
      </c>
      <c r="O50" s="6">
        <f t="shared" si="11"/>
        <v>130.16361719673966</v>
      </c>
      <c r="P50" s="6">
        <f t="shared" si="12"/>
        <v>3483050</v>
      </c>
      <c r="Q50" s="40">
        <f t="shared" si="13"/>
        <v>69661</v>
      </c>
      <c r="R50" s="42">
        <v>3518.33</v>
      </c>
      <c r="S50" s="41">
        <f t="shared" si="14"/>
        <v>175916.5</v>
      </c>
    </row>
    <row r="51" spans="1:21" s="19" customFormat="1" ht="12.75" x14ac:dyDescent="0.2">
      <c r="A51" s="23">
        <v>13</v>
      </c>
      <c r="B51" s="20" t="s">
        <v>85</v>
      </c>
      <c r="C51" s="21"/>
      <c r="D51" s="21"/>
      <c r="E51" s="21" t="s">
        <v>39</v>
      </c>
      <c r="F51" s="21">
        <v>2</v>
      </c>
      <c r="G51" s="30">
        <v>18375</v>
      </c>
      <c r="H51" s="52">
        <f t="shared" si="15"/>
        <v>36750</v>
      </c>
      <c r="I51" s="30">
        <v>19800</v>
      </c>
      <c r="J51" s="30">
        <f t="shared" si="16"/>
        <v>39600</v>
      </c>
      <c r="K51" s="30">
        <v>22000</v>
      </c>
      <c r="L51" s="30">
        <f t="shared" si="17"/>
        <v>44000</v>
      </c>
      <c r="M51" s="6">
        <f t="shared" si="9"/>
        <v>27305</v>
      </c>
      <c r="N51" s="6">
        <f t="shared" si="10"/>
        <v>10057.18648529498</v>
      </c>
      <c r="O51" s="6">
        <f t="shared" si="11"/>
        <v>36.8327650074894</v>
      </c>
      <c r="P51" s="6">
        <f t="shared" si="12"/>
        <v>54610</v>
      </c>
      <c r="Q51" s="40">
        <f t="shared" si="13"/>
        <v>27305</v>
      </c>
      <c r="R51" s="42">
        <v>20058.330000000002</v>
      </c>
      <c r="S51" s="41">
        <f t="shared" si="14"/>
        <v>40116.660000000003</v>
      </c>
    </row>
    <row r="52" spans="1:21" s="19" customFormat="1" ht="12.75" x14ac:dyDescent="0.2">
      <c r="A52" s="23">
        <v>14</v>
      </c>
      <c r="B52" s="20" t="s">
        <v>86</v>
      </c>
      <c r="C52" s="21"/>
      <c r="D52" s="21"/>
      <c r="E52" s="21" t="s">
        <v>39</v>
      </c>
      <c r="F52" s="21">
        <v>1</v>
      </c>
      <c r="G52" s="30">
        <v>1431150</v>
      </c>
      <c r="H52" s="30">
        <f t="shared" si="15"/>
        <v>1431150</v>
      </c>
      <c r="I52" s="30">
        <v>1511200</v>
      </c>
      <c r="J52" s="30">
        <f t="shared" si="16"/>
        <v>1511200</v>
      </c>
      <c r="K52" s="30">
        <v>1650000</v>
      </c>
      <c r="L52" s="30">
        <f t="shared" si="17"/>
        <v>1650000</v>
      </c>
      <c r="M52" s="6">
        <f t="shared" si="9"/>
        <v>1506940</v>
      </c>
      <c r="N52" s="6">
        <f t="shared" si="10"/>
        <v>89429.730794630043</v>
      </c>
      <c r="O52" s="6">
        <f t="shared" si="11"/>
        <v>5.9345249840491352</v>
      </c>
      <c r="P52" s="6">
        <f t="shared" si="12"/>
        <v>1506940</v>
      </c>
      <c r="Q52" s="40">
        <f t="shared" si="13"/>
        <v>1506940</v>
      </c>
      <c r="R52" s="42">
        <v>1530783.33</v>
      </c>
      <c r="S52" s="41">
        <f t="shared" si="14"/>
        <v>1530783.33</v>
      </c>
    </row>
    <row r="53" spans="1:21" s="19" customFormat="1" ht="24" customHeight="1" x14ac:dyDescent="0.2">
      <c r="A53" s="23">
        <v>15</v>
      </c>
      <c r="B53" s="20" t="s">
        <v>87</v>
      </c>
      <c r="C53" s="21"/>
      <c r="D53" s="21"/>
      <c r="E53" s="21" t="s">
        <v>39</v>
      </c>
      <c r="F53" s="21">
        <v>1</v>
      </c>
      <c r="G53" s="30">
        <v>71400</v>
      </c>
      <c r="H53" s="30">
        <f t="shared" si="15"/>
        <v>71400</v>
      </c>
      <c r="I53" s="30">
        <v>76400</v>
      </c>
      <c r="J53" s="30">
        <f t="shared" si="16"/>
        <v>76400</v>
      </c>
      <c r="K53" s="30">
        <v>75000</v>
      </c>
      <c r="L53" s="30">
        <f t="shared" si="17"/>
        <v>75000</v>
      </c>
      <c r="M53" s="6">
        <f t="shared" si="9"/>
        <v>74120</v>
      </c>
      <c r="N53" s="6">
        <f t="shared" si="10"/>
        <v>2547.9403446705733</v>
      </c>
      <c r="O53" s="6">
        <f t="shared" si="11"/>
        <v>3.4375881606456735</v>
      </c>
      <c r="P53" s="6">
        <f t="shared" si="12"/>
        <v>74120</v>
      </c>
      <c r="Q53" s="40">
        <f t="shared" si="13"/>
        <v>74120</v>
      </c>
      <c r="R53" s="42">
        <v>74266.67</v>
      </c>
      <c r="S53" s="41">
        <f t="shared" si="14"/>
        <v>74266.67</v>
      </c>
    </row>
    <row r="54" spans="1:21" s="19" customFormat="1" ht="25.5" x14ac:dyDescent="0.2">
      <c r="A54" s="23">
        <v>16</v>
      </c>
      <c r="B54" s="20" t="s">
        <v>88</v>
      </c>
      <c r="C54" s="21"/>
      <c r="D54" s="21"/>
      <c r="E54" s="21" t="s">
        <v>46</v>
      </c>
      <c r="F54" s="21">
        <v>1</v>
      </c>
      <c r="G54" s="30">
        <v>57750</v>
      </c>
      <c r="H54" s="30">
        <f t="shared" si="15"/>
        <v>57750</v>
      </c>
      <c r="I54" s="30">
        <v>61800</v>
      </c>
      <c r="J54" s="30">
        <f t="shared" si="16"/>
        <v>61800</v>
      </c>
      <c r="K54" s="30">
        <v>60000</v>
      </c>
      <c r="L54" s="30">
        <f t="shared" si="17"/>
        <v>60000</v>
      </c>
      <c r="M54" s="6">
        <f t="shared" si="9"/>
        <v>59820</v>
      </c>
      <c r="N54" s="6">
        <f t="shared" si="10"/>
        <v>2027.4984586923858</v>
      </c>
      <c r="O54" s="6">
        <f t="shared" si="11"/>
        <v>3.3893320941029517</v>
      </c>
      <c r="P54" s="6">
        <f t="shared" si="12"/>
        <v>59820</v>
      </c>
      <c r="Q54" s="40">
        <f t="shared" si="13"/>
        <v>59820</v>
      </c>
      <c r="R54" s="42">
        <v>59850</v>
      </c>
      <c r="S54" s="41">
        <f t="shared" si="14"/>
        <v>59850</v>
      </c>
    </row>
    <row r="55" spans="1:21" s="19" customFormat="1" ht="12.75" x14ac:dyDescent="0.2">
      <c r="A55" s="23"/>
      <c r="B55" s="20"/>
      <c r="C55" s="21"/>
      <c r="D55" s="21"/>
      <c r="E55" s="21"/>
      <c r="F55" s="21"/>
      <c r="G55" s="30"/>
      <c r="H55" s="30">
        <f>SUM(H39:H54)</f>
        <v>2596755</v>
      </c>
      <c r="I55" s="30"/>
      <c r="J55" s="30">
        <f>SUM(J39:J54)</f>
        <v>2784100</v>
      </c>
      <c r="K55" s="30"/>
      <c r="L55" s="30">
        <f>SUM(L39:L54)</f>
        <v>2991700</v>
      </c>
      <c r="M55" s="6"/>
      <c r="N55" s="6"/>
      <c r="O55" s="6"/>
      <c r="P55" s="6"/>
      <c r="Q55" s="6"/>
      <c r="R55" s="42"/>
      <c r="S55" s="6"/>
    </row>
    <row r="56" spans="1:21" s="19" customFormat="1" ht="12.75" x14ac:dyDescent="0.2">
      <c r="A56" s="23"/>
      <c r="B56" s="20"/>
      <c r="C56" s="21"/>
      <c r="D56" s="21"/>
      <c r="E56" s="21"/>
      <c r="F56" s="21"/>
      <c r="G56" s="30"/>
      <c r="H56" s="30">
        <f>H36+H55</f>
        <v>3421320</v>
      </c>
      <c r="I56" s="30"/>
      <c r="J56" s="30">
        <f>J36+J55</f>
        <v>3669550</v>
      </c>
      <c r="K56" s="30"/>
      <c r="L56" s="30">
        <f>L36+L55</f>
        <v>3942300</v>
      </c>
      <c r="M56" s="6"/>
      <c r="N56" s="6"/>
      <c r="O56" s="6"/>
      <c r="P56" s="6"/>
      <c r="Q56" s="6"/>
      <c r="R56" s="42"/>
      <c r="S56" s="6"/>
    </row>
    <row r="57" spans="1:21" s="19" customFormat="1" ht="12.75" x14ac:dyDescent="0.2">
      <c r="A57" s="50"/>
      <c r="B57" s="44"/>
      <c r="C57" s="45"/>
      <c r="D57" s="45"/>
      <c r="E57" s="45"/>
      <c r="F57" s="45"/>
      <c r="G57" s="47"/>
      <c r="H57" s="51">
        <f>G12-H56</f>
        <v>0</v>
      </c>
      <c r="I57" s="51"/>
      <c r="J57" s="51">
        <f>I12-J56</f>
        <v>0</v>
      </c>
      <c r="K57" s="51"/>
      <c r="L57" s="51">
        <f>K12-L56</f>
        <v>0</v>
      </c>
      <c r="M57" s="48"/>
      <c r="N57" s="48"/>
      <c r="O57" s="48"/>
      <c r="P57" s="48"/>
      <c r="Q57" s="48"/>
      <c r="R57" s="49"/>
      <c r="S57" s="6"/>
    </row>
    <row r="58" spans="1:21" s="19" customFormat="1" ht="12.75" x14ac:dyDescent="0.2">
      <c r="A58" s="89" t="s">
        <v>47</v>
      </c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1"/>
      <c r="S58" s="29">
        <f>SUM(S39:S54)+1.93</f>
        <v>2790851.64</v>
      </c>
    </row>
    <row r="59" spans="1:21" x14ac:dyDescent="0.25">
      <c r="A59" s="67" t="s">
        <v>14</v>
      </c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11">
        <f>S37+S58</f>
        <v>3677723.33</v>
      </c>
      <c r="U59" s="9">
        <f>S12-S59</f>
        <v>0</v>
      </c>
    </row>
    <row r="61" spans="1:21" ht="135.75" customHeight="1" x14ac:dyDescent="0.25">
      <c r="A61" s="83" t="s">
        <v>22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</row>
    <row r="62" spans="1:21" x14ac:dyDescent="0.25">
      <c r="A62" s="84" t="s">
        <v>24</v>
      </c>
      <c r="B62" s="84"/>
    </row>
    <row r="63" spans="1:21" ht="78.75" customHeight="1" x14ac:dyDescent="0.25">
      <c r="A63" s="85" t="s">
        <v>23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1" ht="15.75" x14ac:dyDescent="0.25">
      <c r="A64" s="86" t="s">
        <v>25</v>
      </c>
      <c r="B64" s="86"/>
      <c r="C64" s="86"/>
      <c r="D64" s="86"/>
      <c r="E64" s="86"/>
      <c r="F64" s="86"/>
      <c r="G64" s="35"/>
      <c r="H64" s="35"/>
      <c r="I64" s="35"/>
      <c r="J64" s="35"/>
      <c r="K64" s="35"/>
      <c r="L64" s="35"/>
      <c r="M64" s="35"/>
      <c r="N64" s="35"/>
    </row>
    <row r="65" spans="1:19" ht="15.75" x14ac:dyDescent="0.25">
      <c r="A65" s="86" t="s">
        <v>26</v>
      </c>
      <c r="B65" s="86"/>
      <c r="C65" s="86"/>
      <c r="D65" s="86"/>
      <c r="E65" s="86"/>
      <c r="F65" s="35"/>
      <c r="G65" s="35"/>
      <c r="H65" s="35"/>
      <c r="I65" s="35"/>
      <c r="J65" s="35"/>
      <c r="K65" s="35"/>
      <c r="L65" s="35"/>
      <c r="M65" s="35"/>
      <c r="N65" s="35"/>
    </row>
    <row r="66" spans="1:19" ht="15.75" x14ac:dyDescent="0.25">
      <c r="A66" s="86" t="s">
        <v>27</v>
      </c>
      <c r="B66" s="86"/>
      <c r="C66" s="86"/>
      <c r="D66" s="86"/>
      <c r="E66" s="35"/>
      <c r="F66" s="35"/>
      <c r="G66" s="35"/>
      <c r="H66" s="35"/>
      <c r="I66" s="35"/>
      <c r="J66" s="35"/>
      <c r="K66" s="35"/>
      <c r="L66" s="35"/>
      <c r="M66" s="35"/>
      <c r="N66" s="35"/>
    </row>
    <row r="67" spans="1:19" ht="15.75" x14ac:dyDescent="0.25">
      <c r="A67" s="82" t="s">
        <v>28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</row>
    <row r="68" spans="1:19" ht="15.75" x14ac:dyDescent="0.2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9" ht="33.75" customHeight="1" x14ac:dyDescent="0.25">
      <c r="A69" s="82" t="s">
        <v>29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</row>
    <row r="70" spans="1:19" x14ac:dyDescent="0.25">
      <c r="A70" s="4"/>
    </row>
    <row r="71" spans="1:19" x14ac:dyDescent="0.25">
      <c r="A71" s="65" t="s">
        <v>30</v>
      </c>
      <c r="B71" s="65"/>
    </row>
    <row r="72" spans="1:19" x14ac:dyDescent="0.25">
      <c r="A72" s="4"/>
    </row>
    <row r="73" spans="1:19" ht="15.75" customHeight="1" x14ac:dyDescent="0.25">
      <c r="A73" s="104" t="s">
        <v>48</v>
      </c>
      <c r="B73" s="104"/>
      <c r="C73" s="104"/>
      <c r="D73" s="104"/>
      <c r="E73" s="24"/>
      <c r="F73" s="25"/>
      <c r="G73" s="25"/>
      <c r="H73" s="25"/>
      <c r="I73" s="25"/>
      <c r="J73" s="25"/>
      <c r="K73" s="25"/>
      <c r="L73" s="25"/>
      <c r="M73" s="26"/>
      <c r="N73" s="27"/>
      <c r="Q73" s="66"/>
      <c r="R73" s="66"/>
      <c r="S73" s="66"/>
    </row>
    <row r="74" spans="1:19" ht="15.75" customHeight="1" x14ac:dyDescent="0.25">
      <c r="A74" s="104" t="s">
        <v>49</v>
      </c>
      <c r="B74" s="104"/>
      <c r="C74" s="104"/>
      <c r="D74" s="104"/>
      <c r="E74" s="24"/>
      <c r="F74" s="25"/>
      <c r="G74" s="25"/>
      <c r="H74" s="25"/>
      <c r="I74" s="25"/>
      <c r="J74" s="25"/>
      <c r="K74" s="25"/>
      <c r="L74" s="25"/>
      <c r="M74" s="26"/>
      <c r="N74" s="27"/>
    </row>
    <row r="75" spans="1:19" ht="15.75" customHeight="1" x14ac:dyDescent="0.25">
      <c r="A75" s="104" t="s">
        <v>51</v>
      </c>
      <c r="B75" s="104"/>
      <c r="C75" s="104"/>
      <c r="D75" s="104"/>
      <c r="E75" s="24"/>
      <c r="F75" s="25"/>
      <c r="G75" s="25"/>
      <c r="H75" s="25"/>
      <c r="I75" s="25"/>
      <c r="J75" s="25"/>
      <c r="K75" s="25"/>
      <c r="L75" s="25"/>
      <c r="M75" s="26"/>
      <c r="N75" s="31"/>
      <c r="R75" s="103" t="s">
        <v>50</v>
      </c>
      <c r="S75" s="103"/>
    </row>
    <row r="76" spans="1:19" ht="15.75" customHeight="1" x14ac:dyDescent="0.25">
      <c r="A76" s="105" t="s">
        <v>52</v>
      </c>
      <c r="B76" s="105"/>
      <c r="C76" s="105"/>
      <c r="D76" s="105"/>
      <c r="E76" s="24"/>
      <c r="F76" s="25"/>
      <c r="G76" s="25"/>
      <c r="H76" s="25"/>
      <c r="I76" s="25"/>
      <c r="J76" s="25"/>
      <c r="K76" s="25"/>
      <c r="L76" s="25"/>
      <c r="M76" s="26"/>
      <c r="N76" s="27"/>
    </row>
  </sheetData>
  <mergeCells count="51">
    <mergeCell ref="A76:D76"/>
    <mergeCell ref="A71:B71"/>
    <mergeCell ref="A73:D73"/>
    <mergeCell ref="Q73:S73"/>
    <mergeCell ref="A74:D74"/>
    <mergeCell ref="A75:D75"/>
    <mergeCell ref="R75:S75"/>
    <mergeCell ref="A69:S69"/>
    <mergeCell ref="A37:R37"/>
    <mergeCell ref="A38:S38"/>
    <mergeCell ref="A58:R58"/>
    <mergeCell ref="A59:R59"/>
    <mergeCell ref="A61:S61"/>
    <mergeCell ref="A62:B62"/>
    <mergeCell ref="A63:N63"/>
    <mergeCell ref="A64:F64"/>
    <mergeCell ref="A65:E65"/>
    <mergeCell ref="A66:D66"/>
    <mergeCell ref="A67:N67"/>
    <mergeCell ref="A15:S15"/>
    <mergeCell ref="G8:K8"/>
    <mergeCell ref="M8:O8"/>
    <mergeCell ref="P8:S8"/>
    <mergeCell ref="G9:G11"/>
    <mergeCell ref="I9:I11"/>
    <mergeCell ref="K9:K11"/>
    <mergeCell ref="M9:M11"/>
    <mergeCell ref="N9:N11"/>
    <mergeCell ref="O9:O11"/>
    <mergeCell ref="P9:P11"/>
    <mergeCell ref="Q9:Q11"/>
    <mergeCell ref="R9:R11"/>
    <mergeCell ref="S9:S11"/>
    <mergeCell ref="A13:R13"/>
    <mergeCell ref="A14:S14"/>
    <mergeCell ref="A5:I5"/>
    <mergeCell ref="K5:S5"/>
    <mergeCell ref="A6:I6"/>
    <mergeCell ref="K6:S6"/>
    <mergeCell ref="A8:A11"/>
    <mergeCell ref="B8:B11"/>
    <mergeCell ref="C8:C11"/>
    <mergeCell ref="D8:D11"/>
    <mergeCell ref="E8:E11"/>
    <mergeCell ref="F8:F11"/>
    <mergeCell ref="A1:S1"/>
    <mergeCell ref="A2:S2"/>
    <mergeCell ref="A3:I3"/>
    <mergeCell ref="K3:S3"/>
    <mergeCell ref="A4:I4"/>
    <mergeCell ref="K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</vt:lpstr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</dc:creator>
  <cp:lastModifiedBy>Миша</cp:lastModifiedBy>
  <cp:lastPrinted>2026-02-04T07:12:20Z</cp:lastPrinted>
  <dcterms:created xsi:type="dcterms:W3CDTF">2014-04-05T15:57:36Z</dcterms:created>
  <dcterms:modified xsi:type="dcterms:W3CDTF">2026-07-21T12:51:41Z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</Properties>
</file>