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yubov.levchenkova\Desktop\Договоры июнь 2026\Эндопротезы локтевого сустава 2 шт ФФ\"/>
    </mc:Choice>
  </mc:AlternateContent>
  <xr:revisionPtr revIDLastSave="0" documentId="13_ncr:1_{B4ACA4E5-6D6E-4319-8226-47D0CC19123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Лист1!$A$1:$S$22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J10" i="1" s="1"/>
  <c r="H9" i="1"/>
  <c r="H10" i="1" s="1"/>
  <c r="F9" i="1"/>
  <c r="F10" i="1" s="1"/>
  <c r="S9" i="1"/>
  <c r="N9" i="1"/>
  <c r="K9" i="1"/>
  <c r="L9" i="1" s="1"/>
  <c r="R9" i="1" s="1"/>
  <c r="S10" i="1" l="1"/>
  <c r="R10" i="1"/>
  <c r="O9" i="1"/>
  <c r="P9" i="1" s="1"/>
  <c r="F20" i="1" l="1"/>
</calcChain>
</file>

<file path=xl/sharedStrings.xml><?xml version="1.0" encoding="utf-8"?>
<sst xmlns="http://schemas.openxmlformats.org/spreadsheetml/2006/main" count="35" uniqueCount="31">
  <si>
    <t>№ п/п</t>
  </si>
  <si>
    <t>Наименование товара</t>
  </si>
  <si>
    <t>Объем</t>
  </si>
  <si>
    <t>Источники информации</t>
  </si>
  <si>
    <t xml:space="preserve">Однородность совокупности значений </t>
  </si>
  <si>
    <t>Сред.квадр. откл. σ=</t>
  </si>
  <si>
    <t>Коэффициент  вариации цен V (%)=</t>
  </si>
  <si>
    <t>Совокупность значений</t>
  </si>
  <si>
    <t>Ед. изм.</t>
  </si>
  <si>
    <t>ИТОГО</t>
  </si>
  <si>
    <t>Начальная (максимальная) цена контракта определялась по формуле:</t>
  </si>
  <si>
    <t>Стоимость  всего, руб. без НДС</t>
  </si>
  <si>
    <t>Начальная  цена единицы медицинского изделия без учета НДС определялась по формуле: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</si>
  <si>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</si>
  <si>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r>
      <t>Средняя арифметическая цена за единицу "</t>
    </r>
    <r>
      <rPr>
        <i/>
        <sz val="9"/>
        <rFont val="Times New Roman"/>
        <family val="1"/>
        <charset val="204"/>
      </rPr>
      <t>ц</t>
    </r>
    <r>
      <rPr>
        <sz val="9"/>
        <rFont val="Times New Roman"/>
        <family val="1"/>
        <charset val="204"/>
      </rPr>
      <t>", руб. без НДС</t>
    </r>
  </si>
  <si>
    <t>Цена за единицу "Цi", руб. без НДС</t>
  </si>
  <si>
    <t>n - кол-во значений информации о цене единицы i-го медицинского изделия</t>
  </si>
  <si>
    <t>НМЦК, руб.</t>
  </si>
  <si>
    <t>В результате расчета НМЦК составила:</t>
  </si>
  <si>
    <t>Кол-во "Vi"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</si>
  <si>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порядком Приказа N 450н;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</si>
  <si>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r>
      <t>Средневзвешенное значение цены за единицу "НЦЕi"</t>
    </r>
    <r>
      <rPr>
        <sz val="9"/>
        <rFont val="Times New Roman"/>
        <family val="1"/>
        <charset val="204"/>
      </rPr>
      <t xml:space="preserve">, руб. без НДС 
</t>
    </r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</si>
  <si>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в соответствии с частями 2 - 6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рассчитана в соответствии с пп. а п. 9 порядка, утвержденного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N 450н).  Для определения начальной (максимальной) цены Контракта  Заказчик  исследовал рынок медицинских изделий путем запроса ценовых предложений в организациях, занимающихся поставкой соответствующего товара. Цена устанавливается в российских рублях, включает в себя стоимость товара, маркировку, погрузку, доставку, разгрузку, командировочные расходы, затраты на страхование, уплату таможенных пошлин, налогов, сборов и других возникающих в процессе исполнения контракта расходов.</t>
  </si>
  <si>
    <t>шт</t>
  </si>
  <si>
    <t>НДС, %</t>
  </si>
  <si>
    <t>НМЦК, руб.   (в соответствии с п.18 Приказа N450н)</t>
  </si>
  <si>
    <t>Обоснование начальной (максимальной) цены  контракта                                                                                                                                                                                                                             "Поставка медицинских изделий"</t>
  </si>
  <si>
    <t xml:space="preserve">Источник № 1       (Коммерческое предложение)          </t>
  </si>
  <si>
    <t xml:space="preserve">Источник № 2          (Коммерческое предложение)              </t>
  </si>
  <si>
    <t xml:space="preserve">Источник № 3     (Коммерческое предложение)            </t>
  </si>
  <si>
    <t xml:space="preserve">Эндопротез локтевого сустава TREZ ANATOMIC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</si>
</sst>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\-??_р_._-;_-@_-"/>
    <numFmt numFmtId="165" formatCode="_-* #,##0.00&quot;р.&quot;_-;\-* #,##0.00&quot;р.&quot;_-;_-* \-??&quot;р.&quot;_-;_-@_-"/>
    <numFmt numFmtId="166" formatCode="#,##0.00_р_."/>
    <numFmt numFmtId="167" formatCode="#,##0.00;[Red]#,##0.00"/>
  </numFmts>
  <fonts count="18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rgb="FF000000"/>
      <name val="Times New Roman"/>
      <family val="1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000000"/>
      <name val="Calibri"/>
      <family val="2"/>
      <charset val="204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164" fontId="2" fillId="0" borderId="0" applyBorder="0" applyProtection="0"/>
    <xf numFmtId="165" fontId="11" fillId="0" borderId="0" applyBorder="0" applyProtection="0"/>
    <xf numFmtId="0" fontId="3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/>
    <xf numFmtId="3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40" fontId="10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wrapText="1"/>
    </xf>
    <xf numFmtId="1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166" fontId="17" fillId="0" borderId="0" xfId="0" applyNumberFormat="1" applyFont="1" applyAlignment="1">
      <alignment horizontal="center" vertical="center" wrapText="1"/>
    </xf>
    <xf numFmtId="166" fontId="17" fillId="0" borderId="0" xfId="0" applyNumberFormat="1" applyFont="1" applyAlignment="1">
      <alignment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</cellXfs>
  <cellStyles count="5">
    <cellStyle name="S8" xfId="1" xr:uid="{00000000-0005-0000-0000-000000000000}"/>
    <cellStyle name="TableStyleLight1" xfId="2" xr:uid="{00000000-0005-0000-0000-000001000000}"/>
    <cellStyle name="Денежный 2" xfId="3" xr:uid="{00000000-0005-0000-0000-000002000000}"/>
    <cellStyle name="Обычный" xfId="0" builtinId="0"/>
    <cellStyle name="Обычный 2" xfId="4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14165</xdr:colOff>
      <xdr:row>7</xdr:row>
      <xdr:rowOff>140607</xdr:rowOff>
    </xdr:from>
    <xdr:to>
      <xdr:col>14</xdr:col>
      <xdr:colOff>8618</xdr:colOff>
      <xdr:row>7</xdr:row>
      <xdr:rowOff>569232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9219" y="2521857"/>
          <a:ext cx="1096631" cy="428625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7</xdr:row>
      <xdr:rowOff>285609</xdr:rowOff>
    </xdr:from>
    <xdr:to>
      <xdr:col>14</xdr:col>
      <xdr:colOff>809625</xdr:colOff>
      <xdr:row>8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65558" y="2547797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7</xdr:col>
      <xdr:colOff>557893</xdr:colOff>
      <xdr:row>11</xdr:row>
      <xdr:rowOff>57831</xdr:rowOff>
    </xdr:from>
    <xdr:to>
      <xdr:col>11</xdr:col>
      <xdr:colOff>165553</xdr:colOff>
      <xdr:row>14</xdr:row>
      <xdr:rowOff>2268</xdr:rowOff>
    </xdr:to>
    <xdr:pic>
      <xdr:nvPicPr>
        <xdr:cNvPr id="5" name="Рисунок 4" descr="base_32851_360360_327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018" y="6119813"/>
          <a:ext cx="2288267" cy="583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312963</xdr:colOff>
      <xdr:row>15</xdr:row>
      <xdr:rowOff>144010</xdr:rowOff>
    </xdr:from>
    <xdr:to>
      <xdr:col>11</xdr:col>
      <xdr:colOff>570366</xdr:colOff>
      <xdr:row>17</xdr:row>
      <xdr:rowOff>56696</xdr:rowOff>
    </xdr:to>
    <xdr:pic>
      <xdr:nvPicPr>
        <xdr:cNvPr id="20" name="Рисунок 19" descr="base_32851_360360_3277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088" y="7709581"/>
          <a:ext cx="2938010" cy="52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9</xdr:row>
      <xdr:rowOff>0</xdr:rowOff>
    </xdr:from>
    <xdr:to>
      <xdr:col>14</xdr:col>
      <xdr:colOff>767505</xdr:colOff>
      <xdr:row>9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14857" y="4286250"/>
          <a:ext cx="719880" cy="373202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8</xdr:row>
      <xdr:rowOff>0</xdr:rowOff>
    </xdr:from>
    <xdr:to>
      <xdr:col>14</xdr:col>
      <xdr:colOff>809625</xdr:colOff>
      <xdr:row>8</xdr:row>
      <xdr:rowOff>7936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674577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8</xdr:row>
      <xdr:rowOff>232751</xdr:rowOff>
    </xdr:from>
    <xdr:to>
      <xdr:col>14</xdr:col>
      <xdr:colOff>789738</xdr:colOff>
      <xdr:row>8</xdr:row>
      <xdr:rowOff>526578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907328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"/>
  <sheetViews>
    <sheetView tabSelected="1" zoomScale="130" zoomScaleNormal="130" workbookViewId="0">
      <selection activeCell="A4" sqref="A4:R4"/>
    </sheetView>
  </sheetViews>
  <sheetFormatPr defaultColWidth="9.140625" defaultRowHeight="15" x14ac:dyDescent="0.25"/>
  <cols>
    <col min="1" max="1" width="3.28515625" style="1" customWidth="1"/>
    <col min="2" max="2" width="21" style="1" customWidth="1"/>
    <col min="3" max="3" width="5.85546875" style="2" customWidth="1"/>
    <col min="4" max="4" width="5.85546875" style="1" customWidth="1"/>
    <col min="5" max="5" width="9.7109375" style="1" customWidth="1"/>
    <col min="6" max="6" width="10.7109375" style="1" customWidth="1"/>
    <col min="7" max="7" width="10.140625" style="1" customWidth="1"/>
    <col min="8" max="8" width="10.28515625" style="1" customWidth="1"/>
    <col min="9" max="9" width="9.42578125" style="1" customWidth="1"/>
    <col min="10" max="10" width="10.85546875" style="1" customWidth="1"/>
    <col min="11" max="11" width="9.7109375" style="1" customWidth="1"/>
    <col min="12" max="12" width="13.42578125" style="1" customWidth="1"/>
    <col min="13" max="13" width="12.85546875" style="1" customWidth="1"/>
    <col min="14" max="14" width="16.5703125" style="1" customWidth="1"/>
    <col min="15" max="15" width="13.140625" style="1" customWidth="1"/>
    <col min="16" max="16" width="11.5703125" style="1" customWidth="1"/>
    <col min="17" max="17" width="8.140625" style="1" customWidth="1"/>
    <col min="18" max="18" width="10.42578125" style="1" customWidth="1"/>
    <col min="19" max="19" width="10" style="1" bestFit="1" customWidth="1"/>
    <col min="20" max="1025" width="9.140625" style="1"/>
  </cols>
  <sheetData>
    <row r="1" spans="1:1026" ht="22.5" customHeight="1" x14ac:dyDescent="0.25">
      <c r="A1" s="27"/>
      <c r="B1" s="51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7"/>
      <c r="P1" s="27"/>
      <c r="Q1" s="27"/>
      <c r="R1" s="27"/>
    </row>
    <row r="2" spans="1:1026" ht="42" customHeight="1" x14ac:dyDescent="0.25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8"/>
      <c r="P2" s="29"/>
      <c r="Q2" s="29"/>
      <c r="R2" s="29"/>
    </row>
    <row r="3" spans="1:1026" x14ac:dyDescent="0.25">
      <c r="A3" s="30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8"/>
      <c r="P3" s="29"/>
      <c r="Q3" s="29"/>
      <c r="R3" s="29"/>
    </row>
    <row r="4" spans="1:1026" s="18" customFormat="1" ht="93" customHeight="1" x14ac:dyDescent="0.25">
      <c r="A4" s="50" t="s">
        <v>22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</row>
    <row r="5" spans="1:1026" ht="9.75" customHeight="1" x14ac:dyDescent="0.25">
      <c r="A5" s="3"/>
      <c r="B5" s="3"/>
      <c r="C5" s="3"/>
      <c r="D5" s="3"/>
      <c r="E5" s="4"/>
      <c r="F5" s="5"/>
      <c r="G5" s="6"/>
      <c r="H5" s="4"/>
      <c r="I5" s="6"/>
      <c r="J5" s="4"/>
      <c r="K5" s="4"/>
      <c r="L5" s="4"/>
      <c r="M5" s="3"/>
      <c r="N5" s="3"/>
      <c r="O5" s="3"/>
      <c r="P5" s="3"/>
      <c r="Q5" s="3"/>
      <c r="R5" s="4"/>
    </row>
    <row r="6" spans="1:1026" ht="12.75" customHeight="1" x14ac:dyDescent="0.25">
      <c r="A6" s="49" t="s">
        <v>0</v>
      </c>
      <c r="B6" s="49" t="s">
        <v>1</v>
      </c>
      <c r="C6" s="49" t="s">
        <v>2</v>
      </c>
      <c r="D6" s="49"/>
      <c r="E6" s="49" t="s">
        <v>3</v>
      </c>
      <c r="F6" s="49"/>
      <c r="G6" s="49"/>
      <c r="H6" s="49"/>
      <c r="I6" s="49"/>
      <c r="J6" s="49"/>
      <c r="K6" s="47" t="s">
        <v>4</v>
      </c>
      <c r="L6" s="47"/>
      <c r="M6" s="47"/>
      <c r="N6" s="47"/>
      <c r="O6" s="47"/>
      <c r="P6" s="47"/>
      <c r="Q6" s="49" t="s">
        <v>24</v>
      </c>
      <c r="R6" s="47" t="s">
        <v>17</v>
      </c>
      <c r="S6" s="47" t="s">
        <v>25</v>
      </c>
      <c r="AML6" s="1"/>
    </row>
    <row r="7" spans="1:1026" ht="106.5" customHeight="1" x14ac:dyDescent="0.25">
      <c r="A7" s="49"/>
      <c r="B7" s="49"/>
      <c r="C7" s="49"/>
      <c r="D7" s="49"/>
      <c r="E7" s="48" t="s">
        <v>27</v>
      </c>
      <c r="F7" s="48"/>
      <c r="G7" s="48" t="s">
        <v>28</v>
      </c>
      <c r="H7" s="48"/>
      <c r="I7" s="48" t="s">
        <v>29</v>
      </c>
      <c r="J7" s="48"/>
      <c r="K7" s="47" t="s">
        <v>14</v>
      </c>
      <c r="L7" s="47" t="s">
        <v>21</v>
      </c>
      <c r="M7" s="49" t="s">
        <v>16</v>
      </c>
      <c r="N7" s="49" t="s">
        <v>5</v>
      </c>
      <c r="O7" s="49" t="s">
        <v>6</v>
      </c>
      <c r="P7" s="49" t="s">
        <v>7</v>
      </c>
      <c r="Q7" s="49"/>
      <c r="R7" s="47"/>
      <c r="S7" s="47"/>
      <c r="AML7" s="1"/>
    </row>
    <row r="8" spans="1:1026" ht="45" x14ac:dyDescent="0.25">
      <c r="A8" s="49"/>
      <c r="B8" s="49"/>
      <c r="C8" s="16" t="s">
        <v>8</v>
      </c>
      <c r="D8" s="16" t="s">
        <v>19</v>
      </c>
      <c r="E8" s="16" t="s">
        <v>15</v>
      </c>
      <c r="F8" s="16" t="s">
        <v>11</v>
      </c>
      <c r="G8" s="44" t="s">
        <v>15</v>
      </c>
      <c r="H8" s="44" t="s">
        <v>11</v>
      </c>
      <c r="I8" s="16" t="s">
        <v>15</v>
      </c>
      <c r="J8" s="16" t="s">
        <v>11</v>
      </c>
      <c r="K8" s="47"/>
      <c r="L8" s="47"/>
      <c r="M8" s="49"/>
      <c r="N8" s="49"/>
      <c r="O8" s="49"/>
      <c r="P8" s="49"/>
      <c r="Q8" s="49"/>
      <c r="R8" s="47"/>
      <c r="S8" s="47"/>
      <c r="AML8" s="1"/>
    </row>
    <row r="9" spans="1:1026" ht="50.25" customHeight="1" x14ac:dyDescent="0.25">
      <c r="A9" s="16">
        <v>1</v>
      </c>
      <c r="B9" s="46" t="s">
        <v>30</v>
      </c>
      <c r="C9" s="7" t="s">
        <v>23</v>
      </c>
      <c r="D9" s="7">
        <v>2</v>
      </c>
      <c r="E9" s="8">
        <v>198846</v>
      </c>
      <c r="F9" s="8">
        <f>D9*E9</f>
        <v>397692</v>
      </c>
      <c r="G9" s="45">
        <v>204811.38</v>
      </c>
      <c r="H9" s="45">
        <f>D9*G9</f>
        <v>409622.76</v>
      </c>
      <c r="I9" s="8">
        <v>214753.68</v>
      </c>
      <c r="J9" s="9">
        <f>D9*I9</f>
        <v>429507.36</v>
      </c>
      <c r="K9" s="10">
        <f t="shared" ref="K9" si="0">SUM(E9,G9,I9)/M9</f>
        <v>206137.02000000002</v>
      </c>
      <c r="L9" s="10">
        <f t="shared" ref="L9" si="1">ROUND(K9,2)</f>
        <v>206137.02</v>
      </c>
      <c r="M9" s="16">
        <v>3</v>
      </c>
      <c r="N9" s="10">
        <f t="shared" ref="N9" si="2">STDEV(E9,G9,I9)</f>
        <v>8036.2654139096185</v>
      </c>
      <c r="O9" s="26">
        <f t="shared" ref="O9" si="3">N9/K9*100</f>
        <v>3.8985066408302682</v>
      </c>
      <c r="P9" s="16" t="str">
        <f>IF(O9&lt;33,"ОДНОРОДНЫЕ","НЕОДНОРОДНЫЕ")</f>
        <v>ОДНОРОДНЫЕ</v>
      </c>
      <c r="Q9" s="43">
        <v>0</v>
      </c>
      <c r="R9" s="11">
        <f t="shared" ref="R9" si="4">D9*L9</f>
        <v>412274.04</v>
      </c>
      <c r="S9" s="11">
        <f t="shared" ref="S9" si="5">MIN(E9,G9,I9)*D9*(1+Q9)</f>
        <v>397692</v>
      </c>
      <c r="AML9" s="1"/>
    </row>
    <row r="10" spans="1:1026" x14ac:dyDescent="0.25">
      <c r="A10" s="57" t="s">
        <v>9</v>
      </c>
      <c r="B10" s="57"/>
      <c r="C10" s="19"/>
      <c r="D10" s="20"/>
      <c r="E10" s="19"/>
      <c r="F10" s="21">
        <f>SUM(F9:F9)</f>
        <v>397692</v>
      </c>
      <c r="G10" s="22"/>
      <c r="H10" s="21">
        <f>SUM(H9:H9)</f>
        <v>409622.76</v>
      </c>
      <c r="I10" s="22"/>
      <c r="J10" s="23">
        <f>SUM(J9:J9)</f>
        <v>429507.36</v>
      </c>
      <c r="K10" s="19"/>
      <c r="L10" s="19"/>
      <c r="M10" s="19"/>
      <c r="N10" s="19"/>
      <c r="O10" s="19"/>
      <c r="P10" s="19"/>
      <c r="Q10" s="19"/>
      <c r="R10" s="24">
        <f>SUM(R9:R9)</f>
        <v>412274.04</v>
      </c>
      <c r="S10" s="24">
        <f>SUM(S9:S9)</f>
        <v>397692</v>
      </c>
      <c r="AML10" s="1"/>
    </row>
    <row r="11" spans="1:1026" ht="21" customHeight="1" x14ac:dyDescent="0.25">
      <c r="A11" s="1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14"/>
      <c r="R11" s="13"/>
    </row>
    <row r="12" spans="1:1026" ht="11.25" customHeight="1" x14ac:dyDescent="0.25">
      <c r="A12" s="12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14"/>
      <c r="R12" s="13"/>
    </row>
    <row r="13" spans="1:1026" ht="29.25" customHeight="1" x14ac:dyDescent="0.25">
      <c r="A13" s="32"/>
      <c r="B13" s="58" t="s">
        <v>12</v>
      </c>
      <c r="C13" s="58"/>
      <c r="D13" s="58"/>
      <c r="E13" s="58"/>
      <c r="F13" s="58"/>
      <c r="G13" s="58"/>
      <c r="H13" s="33"/>
      <c r="I13" s="33"/>
      <c r="J13" s="33"/>
      <c r="K13" s="33"/>
      <c r="L13" s="33"/>
      <c r="M13" s="14"/>
      <c r="N13" s="14"/>
      <c r="O13" s="14"/>
      <c r="P13" s="14"/>
      <c r="Q13" s="14"/>
      <c r="R13" s="13"/>
    </row>
    <row r="14" spans="1:1026" ht="9.75" customHeight="1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14"/>
      <c r="N14" s="14"/>
      <c r="O14" s="14"/>
      <c r="P14" s="14"/>
      <c r="Q14" s="14"/>
      <c r="R14" s="13"/>
    </row>
    <row r="15" spans="1:1026" ht="68.25" customHeight="1" x14ac:dyDescent="0.25">
      <c r="A15" s="32"/>
      <c r="B15" s="62" t="s">
        <v>13</v>
      </c>
      <c r="C15" s="62"/>
      <c r="D15" s="62"/>
      <c r="E15" s="62"/>
      <c r="F15" s="62"/>
      <c r="G15" s="62"/>
      <c r="H15" s="62"/>
      <c r="I15" s="33"/>
      <c r="J15" s="33"/>
      <c r="K15" s="33"/>
      <c r="L15" s="33"/>
      <c r="M15" s="14"/>
      <c r="N15" s="14"/>
      <c r="O15" s="14"/>
      <c r="P15" s="14"/>
      <c r="Q15" s="14"/>
      <c r="R15" s="13"/>
    </row>
    <row r="16" spans="1:1026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14"/>
      <c r="N16" s="14"/>
      <c r="O16" s="14"/>
      <c r="P16" s="14"/>
      <c r="Q16" s="14"/>
      <c r="R16" s="13"/>
    </row>
    <row r="17" spans="1:18" ht="33" customHeight="1" x14ac:dyDescent="0.25">
      <c r="A17" s="32"/>
      <c r="B17" s="58" t="s">
        <v>10</v>
      </c>
      <c r="C17" s="58"/>
      <c r="D17" s="58"/>
      <c r="E17" s="58"/>
      <c r="F17" s="58"/>
      <c r="G17" s="33"/>
      <c r="H17" s="33"/>
      <c r="I17" s="33"/>
      <c r="J17" s="33"/>
      <c r="K17" s="33"/>
      <c r="L17" s="33"/>
      <c r="M17" s="14"/>
      <c r="N17" s="14"/>
      <c r="O17" s="14"/>
      <c r="P17" s="14"/>
      <c r="Q17" s="14"/>
      <c r="R17" s="13"/>
    </row>
    <row r="18" spans="1:18" ht="76.5" customHeight="1" x14ac:dyDescent="0.25">
      <c r="A18" s="32"/>
      <c r="B18" s="59" t="s">
        <v>20</v>
      </c>
      <c r="C18" s="59"/>
      <c r="D18" s="59"/>
      <c r="E18" s="59"/>
      <c r="F18" s="59"/>
      <c r="G18" s="59"/>
      <c r="H18" s="59"/>
      <c r="I18" s="33"/>
      <c r="J18" s="33"/>
      <c r="K18" s="33"/>
      <c r="L18" s="33"/>
      <c r="M18" s="14"/>
      <c r="N18" s="14"/>
      <c r="O18" s="14"/>
      <c r="P18" s="14"/>
      <c r="Q18" s="14"/>
      <c r="R18" s="13"/>
    </row>
    <row r="19" spans="1:18" x14ac:dyDescent="0.25">
      <c r="A19" s="32"/>
      <c r="B19" s="32"/>
      <c r="C19" s="34"/>
      <c r="D19" s="33"/>
      <c r="E19" s="33"/>
      <c r="F19" s="35"/>
      <c r="G19" s="35"/>
      <c r="H19" s="35"/>
      <c r="I19" s="33"/>
      <c r="J19" s="33"/>
      <c r="K19" s="33"/>
      <c r="L19" s="33"/>
      <c r="M19" s="14"/>
      <c r="N19" s="14"/>
      <c r="O19" s="14"/>
      <c r="P19" s="14"/>
      <c r="Q19" s="14"/>
      <c r="R19" s="13"/>
    </row>
    <row r="20" spans="1:18" x14ac:dyDescent="0.25">
      <c r="A20" s="60" t="s">
        <v>18</v>
      </c>
      <c r="B20" s="60"/>
      <c r="C20" s="60"/>
      <c r="D20" s="60"/>
      <c r="E20" s="60"/>
      <c r="F20" s="61">
        <f>S10</f>
        <v>397692</v>
      </c>
      <c r="G20" s="61"/>
      <c r="H20" s="61"/>
      <c r="I20" s="36"/>
      <c r="J20" s="37"/>
      <c r="K20" s="29"/>
      <c r="L20" s="29"/>
      <c r="M20" s="15"/>
      <c r="N20" s="15"/>
      <c r="O20" s="15"/>
      <c r="P20" s="15"/>
      <c r="Q20" s="15"/>
      <c r="R20" s="15"/>
    </row>
    <row r="21" spans="1:18" x14ac:dyDescent="0.25">
      <c r="A21" s="29"/>
      <c r="B21" s="29"/>
      <c r="C21" s="38"/>
      <c r="D21" s="29"/>
      <c r="E21" s="29"/>
      <c r="F21" s="29"/>
      <c r="G21" s="29"/>
      <c r="H21" s="29"/>
      <c r="I21" s="29"/>
      <c r="J21" s="29"/>
      <c r="K21" s="29"/>
      <c r="L21" s="29"/>
      <c r="M21" s="15"/>
      <c r="N21" s="15"/>
      <c r="O21" s="15"/>
      <c r="P21" s="15"/>
      <c r="Q21" s="15"/>
      <c r="R21" s="15"/>
    </row>
    <row r="22" spans="1:18" x14ac:dyDescent="0.25">
      <c r="A22" s="54"/>
      <c r="B22" s="54"/>
      <c r="C22" s="54"/>
      <c r="D22" s="54"/>
      <c r="E22" s="54"/>
      <c r="F22" s="54"/>
      <c r="G22" s="54"/>
      <c r="H22" s="54"/>
      <c r="I22" s="29"/>
      <c r="J22" s="39"/>
      <c r="K22" s="29"/>
      <c r="L22" s="29"/>
      <c r="M22" s="15"/>
      <c r="N22" s="15"/>
      <c r="O22" s="15"/>
      <c r="P22" s="15"/>
      <c r="Q22" s="15"/>
      <c r="R22" s="15"/>
    </row>
    <row r="23" spans="1:18" x14ac:dyDescent="0.25">
      <c r="A23" s="40"/>
      <c r="B23" s="40"/>
      <c r="C23" s="40"/>
      <c r="D23" s="40"/>
      <c r="E23" s="41"/>
      <c r="F23" s="41"/>
      <c r="G23" s="42"/>
      <c r="H23" s="41"/>
      <c r="I23" s="42"/>
      <c r="J23" s="41"/>
      <c r="K23" s="40"/>
      <c r="L23" s="40"/>
      <c r="M23" s="3"/>
      <c r="N23" s="3"/>
      <c r="O23" s="3"/>
      <c r="P23" s="3"/>
      <c r="Q23" s="3"/>
      <c r="R23" s="3"/>
    </row>
    <row r="24" spans="1:18" x14ac:dyDescent="0.25">
      <c r="A24" s="3"/>
      <c r="B24" s="3"/>
      <c r="C24" s="3"/>
      <c r="D24" s="55"/>
      <c r="E24" s="55"/>
      <c r="F24" s="56"/>
      <c r="G24" s="56"/>
      <c r="H24" s="4"/>
      <c r="I24" s="6"/>
      <c r="J24" s="4"/>
      <c r="K24" s="3"/>
      <c r="L24" s="3"/>
      <c r="M24" s="3"/>
      <c r="N24" s="3"/>
      <c r="O24" s="3"/>
      <c r="P24" s="3"/>
      <c r="Q24" s="3"/>
      <c r="R24" s="3"/>
    </row>
  </sheetData>
  <mergeCells count="31">
    <mergeCell ref="A22:H22"/>
    <mergeCell ref="D24:E24"/>
    <mergeCell ref="F24:G24"/>
    <mergeCell ref="A10:B10"/>
    <mergeCell ref="B17:F17"/>
    <mergeCell ref="B18:H18"/>
    <mergeCell ref="A20:E20"/>
    <mergeCell ref="F20:H20"/>
    <mergeCell ref="B13:G13"/>
    <mergeCell ref="B15:H15"/>
    <mergeCell ref="B11:P11"/>
    <mergeCell ref="A4:R4"/>
    <mergeCell ref="P7:P8"/>
    <mergeCell ref="Q6:Q8"/>
    <mergeCell ref="B1:N1"/>
    <mergeCell ref="A2:N2"/>
    <mergeCell ref="A6:A8"/>
    <mergeCell ref="B6:B8"/>
    <mergeCell ref="C6:D7"/>
    <mergeCell ref="S6:S8"/>
    <mergeCell ref="E7:F7"/>
    <mergeCell ref="G7:H7"/>
    <mergeCell ref="I7:J7"/>
    <mergeCell ref="K7:K8"/>
    <mergeCell ref="L7:L8"/>
    <mergeCell ref="M7:M8"/>
    <mergeCell ref="N7:N8"/>
    <mergeCell ref="O7:O8"/>
    <mergeCell ref="E6:J6"/>
    <mergeCell ref="K6:P6"/>
    <mergeCell ref="R6:R8"/>
  </mergeCells>
  <conditionalFormatting sqref="P9:Q9">
    <cfRule type="containsText" dxfId="2" priority="4" operator="containsText" text="НЕОДНОРОДНЫЕ">
      <formula>NOT(ISERROR(SEARCH("НЕОДНОРОДНЫЕ",P9)))</formula>
    </cfRule>
    <cfRule type="containsText" dxfId="1" priority="5" operator="containsText" text="ОДНОРОДНЫЕ">
      <formula>NOT(ISERROR(SEARCH("ОДНОРОДНЫЕ",P9)))</formula>
    </cfRule>
    <cfRule type="containsText" dxfId="0" priority="6" operator="containsText" text="НЕОДНОРОДНЫЕ">
      <formula>NOT(ISERROR(SEARCH("НЕОДНОРОДНЫЕ",P9)))</formula>
    </cfRule>
  </conditionalFormatting>
  <pageMargins left="0.25" right="0.25" top="0.75" bottom="0.75" header="0.51180555555555496" footer="0.51180555555555496"/>
  <pageSetup paperSize="9" scale="68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Яглинская Ксения Александровна</dc:creator>
  <cp:lastModifiedBy>Любовь Филимоненкова</cp:lastModifiedBy>
  <cp:revision>9</cp:revision>
  <cp:lastPrinted>2026-08-14T10:34:34Z</cp:lastPrinted>
  <dcterms:created xsi:type="dcterms:W3CDTF">2006-09-28T05:33:49Z</dcterms:created>
  <dcterms:modified xsi:type="dcterms:W3CDTF">2026-08-14T10:42:49Z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