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00"/>
  </bookViews>
  <sheets>
    <sheet name="Лист1" sheetId="1" r:id="rId1"/>
    <sheet name="Лист2" sheetId="2" r:id="rId2"/>
  </sheets>
  <definedNames>
    <definedName name="_xlnm._FilterDatabase" localSheetId="0" hidden="1">Лист1!#REF!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_xlnm.Print_Area" localSheetId="0">Лист1!$A$1:$AL$18</definedName>
    <definedName name="тыс">{0,"тысячz";1,"тысячаz";2,"тысячиz";5,"тысячz"}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M11" i="1"/>
  <c r="R11" i="1"/>
  <c r="S10" i="1"/>
  <c r="P10" i="1" s="1"/>
  <c r="N10" i="1"/>
  <c r="K10" i="1" s="1"/>
  <c r="I10" i="1"/>
  <c r="F10" i="1" s="1"/>
  <c r="P11" i="1" l="1"/>
  <c r="K11" i="1"/>
  <c r="AC10" i="1"/>
  <c r="F11" i="1"/>
  <c r="AG10" i="1"/>
  <c r="AF10" i="1" l="1"/>
  <c r="AE10" i="1"/>
  <c r="AH10" i="1" s="1"/>
  <c r="AJ10" i="1" s="1"/>
  <c r="AK10" i="1" l="1"/>
  <c r="AL10" i="1" s="1"/>
  <c r="AL11" i="1" s="1"/>
  <c r="O14" i="1" s="1"/>
  <c r="AJ11" i="1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" i="2"/>
  <c r="AK11" i="1" l="1"/>
</calcChain>
</file>

<file path=xl/sharedStrings.xml><?xml version="1.0" encoding="utf-8"?>
<sst xmlns="http://schemas.openxmlformats.org/spreadsheetml/2006/main" count="60" uniqueCount="36">
  <si>
    <t>№ п/п</t>
  </si>
  <si>
    <t>Итого</t>
  </si>
  <si>
    <t>Единица измерения</t>
  </si>
  <si>
    <t>Цена единицы товара, представленная в источниках ценовой информации</t>
  </si>
  <si>
    <t>НДС</t>
  </si>
  <si>
    <t>%</t>
  </si>
  <si>
    <t>Сумма (руб.)</t>
  </si>
  <si>
    <t>Цена за единицу без учета НДС (Цi) (руб.)</t>
  </si>
  <si>
    <t>Начальная цена единицы медицинского изделия с НДС (руб.)</t>
  </si>
  <si>
    <t>Кол-во (объем) закупаемого товара (Vi)</t>
  </si>
  <si>
    <t>Начальная (максимальная) цена контракта (НМЦК)* (руб.)</t>
  </si>
  <si>
    <t>Начальная цена единицы медицинского изделия без учета НДС (НЦЕ)* (руб.)</t>
  </si>
  <si>
    <t>Коэффициент вариации (V)</t>
  </si>
  <si>
    <t>Стандартное отклонение</t>
  </si>
  <si>
    <t>Обоснование начальной (максимальной) цены контракта</t>
  </si>
  <si>
    <t>№ контракта /ссылка на ЕИС</t>
  </si>
  <si>
    <t>Источник 4</t>
  </si>
  <si>
    <t>Источник 5</t>
  </si>
  <si>
    <t>КОЛ-ВО ССЫЛОК</t>
  </si>
  <si>
    <t xml:space="preserve">% </t>
  </si>
  <si>
    <t xml:space="preserve">Наименование поставляемого товара </t>
  </si>
  <si>
    <t>Цена исходя из имеющегося у Заказчика обьема финансового обеспечения для осуществления закупки</t>
  </si>
  <si>
    <r>
      <t xml:space="preserve">Расчет начальной (максимальной) цена контракта осуществлен в соответствии с </t>
    </r>
    <r>
      <rPr>
        <sz val="10"/>
        <color indexed="8"/>
        <rFont val="Times New Roman"/>
        <family val="1"/>
        <charset val="204"/>
      </rPr>
      <t xml:space="preserve">порядком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в соответствии с приказом Минздрава России от 15.05.2020 № 450н при осуществлении закупок медицинских изделий.
C целью определения начальной цены единицы медицинского изделия были направлены запросы о предоставлении ценовой информации. Было получено три ценовых предложения, а также был осуществлен поиск ценовой информации в реестре контрактов, опубликованном на официальном сайте Единой информационной системы в сфере закупок zakupki.gov.ru.
Начальная цена единицы медицинского изделия устанвливаетя устанавливается не более средневзвешенной цены из представленных в источниках ценовой информации без учета НДС посредством использования метода сопоставимых рыночных цен (анализ рынка).
Расчет начальной цены единицы медицинского изделия осуществлен по формуле:
НЦЕ = ЦЕМ = Σ Цi / </t>
    </r>
    <r>
      <rPr>
        <vertAlign val="subscript"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n, где:
НЦЕ - начальная цена единицы медицинского изделия, без учета НДС;
ЦЕМ - цена единицы медицинского изделия, без учета НДС;
n - количество значений информации о цене единицы i-го медицинского изделия;
i - номер информации о цене;
Цi - цена единицы i-го медицинского изделия, без учета НДС.</t>
    </r>
  </si>
  <si>
    <t>КП1</t>
  </si>
  <si>
    <t>КП2</t>
  </si>
  <si>
    <t>КП3</t>
  </si>
  <si>
    <r>
      <t>Цена контракта составляет</t>
    </r>
    <r>
      <rPr>
        <b/>
        <i/>
        <sz val="10"/>
        <color indexed="8"/>
        <rFont val="Times New Roman"/>
        <family val="1"/>
        <charset val="204"/>
      </rPr>
      <t/>
    </r>
  </si>
  <si>
    <t>Источник 1</t>
  </si>
  <si>
    <t xml:space="preserve">Источник 2 </t>
  </si>
  <si>
    <t xml:space="preserve">Источник 3 </t>
  </si>
  <si>
    <t>Цена с НДС</t>
  </si>
  <si>
    <t>Сумма НДС (руб.)</t>
  </si>
  <si>
    <t>шт</t>
  </si>
  <si>
    <t>КТРУ/ ОКПД2</t>
  </si>
  <si>
    <t>32.50.50.190-00000662</t>
  </si>
  <si>
    <t>Бум ага для ЭКГ в рулоне 25 м x 50 мм x 12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</si>
</sst>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ЏрЯмой Џроп"/>
    </font>
    <font>
      <sz val="8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106">
    <xf numFmtId="0" fontId="0" fillId="0" borderId="0" xfId="0"/>
    <xf numFmtId="0" fontId="5" fillId="0" borderId="0" xfId="0" applyFont="1"/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4" fontId="0" fillId="2" borderId="0" xfId="0" applyNumberFormat="1" applyFill="1"/>
    <xf numFmtId="4" fontId="8" fillId="2" borderId="0" xfId="0" applyNumberFormat="1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8" fillId="2" borderId="5" xfId="0" applyFont="1" applyFill="1" applyBorder="1" applyAlignment="1">
      <alignment horizontal="left" vertical="top" wrapText="1"/>
    </xf>
    <xf numFmtId="4" fontId="8" fillId="2" borderId="6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5" fillId="2" borderId="6" xfId="0" applyFont="1" applyFill="1" applyBorder="1"/>
    <xf numFmtId="0" fontId="8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4" fontId="8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vertical="center" wrapText="1"/>
    </xf>
    <xf numFmtId="4" fontId="3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 vertical="top" wrapText="1"/>
    </xf>
    <xf numFmtId="4" fontId="3" fillId="0" borderId="0" xfId="0" applyNumberFormat="1" applyFont="1" applyAlignment="1">
      <alignment horizontal="center"/>
    </xf>
    <xf numFmtId="4" fontId="8" fillId="2" borderId="0" xfId="0" applyNumberFormat="1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center"/>
    </xf>
    <xf numFmtId="4" fontId="17" fillId="0" borderId="0" xfId="0" applyNumberFormat="1" applyFont="1" applyAlignment="1">
      <alignment horizontal="center"/>
    </xf>
    <xf numFmtId="0" fontId="12" fillId="2" borderId="0" xfId="0" applyFont="1" applyFill="1"/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0" fontId="12" fillId="0" borderId="0" xfId="0" applyFon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vertical="center"/>
    </xf>
    <xf numFmtId="4" fontId="17" fillId="2" borderId="0" xfId="0" applyNumberFormat="1" applyFont="1" applyFill="1"/>
    <xf numFmtId="4" fontId="17" fillId="0" borderId="0" xfId="0" applyNumberFormat="1" applyFont="1"/>
    <xf numFmtId="0" fontId="17" fillId="0" borderId="0" xfId="0" applyFont="1" applyAlignment="1">
      <alignment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4" fontId="12" fillId="2" borderId="12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3" fillId="2" borderId="11" xfId="0" applyFont="1" applyFill="1" applyBorder="1"/>
    <xf numFmtId="4" fontId="10" fillId="2" borderId="1" xfId="0" applyNumberFormat="1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0" borderId="0" xfId="0" applyBorder="1"/>
    <xf numFmtId="0" fontId="5" fillId="0" borderId="0" xfId="0" applyFont="1" applyBorder="1"/>
    <xf numFmtId="4" fontId="4" fillId="2" borderId="1" xfId="0" applyNumberFormat="1" applyFont="1" applyFill="1" applyBorder="1" applyAlignment="1">
      <alignment horizontal="center" vertical="top" wrapText="1"/>
    </xf>
    <xf numFmtId="4" fontId="2" fillId="2" borderId="10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/>
    <xf numFmtId="0" fontId="8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0" xfId="0" applyFont="1" applyBorder="1"/>
    <xf numFmtId="0" fontId="25" fillId="0" borderId="0" xfId="0" applyFont="1"/>
    <xf numFmtId="0" fontId="23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4" fontId="8" fillId="2" borderId="5" xfId="0" applyNumberFormat="1" applyFont="1" applyFill="1" applyBorder="1" applyAlignment="1">
      <alignment horizontal="center" vertical="top" wrapText="1"/>
    </xf>
    <xf numFmtId="4" fontId="8" fillId="2" borderId="6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11" fillId="2" borderId="7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6" fillId="2" borderId="1" xfId="0" applyNumberFormat="1" applyFont="1" applyFill="1" applyBorder="1" applyAlignment="1">
      <alignment horizontal="left" vertical="top" wrapText="1"/>
    </xf>
    <xf numFmtId="0" fontId="27" fillId="2" borderId="11" xfId="0" applyFont="1" applyFill="1" applyBorder="1" applyAlignment="1">
      <alignment horizontal="left" vertical="center" wrapText="1"/>
    </xf>
    <xf numFmtId="0" fontId="26" fillId="2" borderId="1" xfId="0" applyNumberFormat="1" applyFont="1" applyFill="1" applyBorder="1" applyAlignment="1">
      <alignment wrapText="1"/>
    </xf>
    <xf numFmtId="0" fontId="22" fillId="0" borderId="1" xfId="0" applyFont="1" applyBorder="1" applyAlignment="1">
      <alignment horizontal="center" vertical="center" wrapText="1"/>
    </xf>
  </cellXfs>
  <cellStyles count="3">
    <cellStyle name="Normal_Assump." xfId="2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16"/>
  <sheetViews>
    <sheetView tabSelected="1" view="pageBreakPreview" zoomScale="40" zoomScaleNormal="70" zoomScaleSheetLayoutView="40" workbookViewId="0">
      <pane xSplit="4" ySplit="9" topLeftCell="E10" activePane="bottomRight" state="frozen"/>
      <selection pane="topRight" activeCell="D1" sqref="D1"/>
      <selection pane="bottomLeft" activeCell="A10" sqref="A10"/>
      <selection pane="bottomRight" activeCell="C13" sqref="C13"/>
    </sheetView>
  </sheetViews>
  <sheetFormatPr defaultRowHeight="17.649999999999999"/>
  <cols>
    <col min="1" max="1" width="7.1328125" customWidth="1"/>
    <col min="2" max="2" width="22.59765625" style="38" customWidth="1"/>
    <col min="3" max="3" width="51.1328125" style="30" customWidth="1"/>
    <col min="4" max="4" width="14.1328125" style="40" customWidth="1"/>
    <col min="5" max="5" width="12.73046875" style="47" customWidth="1"/>
    <col min="6" max="6" width="17.265625" style="27" customWidth="1"/>
    <col min="7" max="7" width="7.73046875" style="46" customWidth="1"/>
    <col min="8" max="8" width="15.86328125" style="33" customWidth="1"/>
    <col min="9" max="9" width="13.59765625" style="45" customWidth="1"/>
    <col min="10" max="10" width="12.73046875" style="45" customWidth="1"/>
    <col min="11" max="11" width="16.265625" style="33" customWidth="1"/>
    <col min="12" max="12" width="7.3984375" style="45" customWidth="1"/>
    <col min="13" max="13" width="15.59765625" style="33" customWidth="1"/>
    <col min="14" max="14" width="12.1328125" style="46" customWidth="1"/>
    <col min="15" max="15" width="16.265625" style="46" customWidth="1"/>
    <col min="16" max="16" width="17.265625" style="34" customWidth="1"/>
    <col min="17" max="17" width="9" style="46" customWidth="1"/>
    <col min="18" max="18" width="14.3984375" style="46" customWidth="1"/>
    <col min="19" max="19" width="12.3984375" style="46" customWidth="1"/>
    <col min="20" max="20" width="10.59765625" style="46" hidden="1" customWidth="1"/>
    <col min="21" max="21" width="12.86328125" style="46" hidden="1" customWidth="1"/>
    <col min="22" max="22" width="8.59765625" style="46" hidden="1" customWidth="1"/>
    <col min="23" max="25" width="10.59765625" style="46" hidden="1" customWidth="1"/>
    <col min="26" max="26" width="9.1328125" style="46" hidden="1" customWidth="1"/>
    <col min="27" max="27" width="10.59765625" style="46" hidden="1" customWidth="1"/>
    <col min="28" max="28" width="13" style="46" customWidth="1"/>
    <col min="29" max="29" width="19.1328125" style="46" customWidth="1"/>
    <col min="30" max="30" width="10.265625" style="5" customWidth="1"/>
    <col min="31" max="31" width="11.1328125" style="4" customWidth="1"/>
    <col min="32" max="32" width="17" style="4" customWidth="1"/>
    <col min="33" max="33" width="15.3984375" style="4" customWidth="1"/>
    <col min="34" max="34" width="18.73046875" style="4" customWidth="1"/>
    <col min="35" max="35" width="17" style="67" customWidth="1"/>
    <col min="36" max="36" width="21.73046875" customWidth="1"/>
    <col min="37" max="37" width="20.1328125" customWidth="1"/>
    <col min="38" max="38" width="22.59765625" customWidth="1"/>
    <col min="39" max="39" width="9.1328125" style="59" customWidth="1"/>
    <col min="40" max="100" width="9.1328125" style="59"/>
  </cols>
  <sheetData>
    <row r="1" spans="1:100" ht="27.75" customHeight="1">
      <c r="A1" s="4"/>
      <c r="B1" s="35"/>
      <c r="D1" s="39"/>
      <c r="E1" s="44"/>
      <c r="F1" s="25"/>
      <c r="G1" s="45"/>
      <c r="N1" s="45"/>
      <c r="O1" s="45"/>
      <c r="P1" s="33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C1" s="45"/>
      <c r="AH1" s="97"/>
      <c r="AI1" s="97"/>
      <c r="AJ1" s="97"/>
    </row>
    <row r="2" spans="1:100" ht="18.75" customHeight="1">
      <c r="A2" s="99" t="s">
        <v>14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</row>
    <row r="3" spans="1:100" ht="25.5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</row>
    <row r="4" spans="1:100" ht="32.25" customHeight="1" thickBot="1">
      <c r="A4" s="77" t="s">
        <v>22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</row>
    <row r="5" spans="1:100" ht="15" customHeight="1">
      <c r="A5" s="9"/>
      <c r="B5" s="36"/>
      <c r="C5" s="10"/>
      <c r="D5" s="10"/>
      <c r="E5" s="17"/>
      <c r="F5" s="43"/>
      <c r="G5" s="43"/>
      <c r="H5" s="61"/>
      <c r="I5" s="61"/>
      <c r="J5" s="61"/>
      <c r="K5" s="61"/>
      <c r="L5" s="81"/>
      <c r="M5" s="81"/>
      <c r="N5" s="81"/>
      <c r="O5" s="81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20"/>
      <c r="AC5" s="43"/>
      <c r="AD5" s="18"/>
      <c r="AE5" s="19"/>
      <c r="AF5" s="19"/>
      <c r="AG5" s="19"/>
      <c r="AH5" s="19"/>
      <c r="AI5" s="64"/>
      <c r="AJ5" s="11"/>
      <c r="AK5" s="11"/>
      <c r="AL5" s="58"/>
    </row>
    <row r="6" spans="1:100" ht="15.75" customHeight="1">
      <c r="A6" s="82" t="s">
        <v>0</v>
      </c>
      <c r="B6" s="94" t="s">
        <v>33</v>
      </c>
      <c r="C6" s="92" t="s">
        <v>20</v>
      </c>
      <c r="D6" s="82" t="s">
        <v>2</v>
      </c>
      <c r="E6" s="87" t="s">
        <v>3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21"/>
      <c r="AC6" s="82" t="s">
        <v>11</v>
      </c>
      <c r="AD6" s="84" t="s">
        <v>4</v>
      </c>
      <c r="AE6" s="84"/>
      <c r="AF6" s="82" t="s">
        <v>12</v>
      </c>
      <c r="AG6" s="82" t="s">
        <v>13</v>
      </c>
      <c r="AH6" s="82" t="s">
        <v>8</v>
      </c>
      <c r="AI6" s="82" t="s">
        <v>9</v>
      </c>
      <c r="AJ6" s="82" t="s">
        <v>10</v>
      </c>
      <c r="AK6" s="82" t="s">
        <v>21</v>
      </c>
      <c r="AL6" s="96" t="s">
        <v>10</v>
      </c>
    </row>
    <row r="7" spans="1:100" ht="15" customHeight="1">
      <c r="A7" s="82"/>
      <c r="B7" s="94"/>
      <c r="C7" s="92"/>
      <c r="D7" s="82"/>
      <c r="E7" s="86" t="s">
        <v>27</v>
      </c>
      <c r="F7" s="86"/>
      <c r="G7" s="86"/>
      <c r="H7" s="86"/>
      <c r="I7" s="86"/>
      <c r="J7" s="86" t="s">
        <v>28</v>
      </c>
      <c r="K7" s="86"/>
      <c r="L7" s="86"/>
      <c r="M7" s="86"/>
      <c r="N7" s="86"/>
      <c r="O7" s="86" t="s">
        <v>29</v>
      </c>
      <c r="P7" s="86"/>
      <c r="Q7" s="86"/>
      <c r="R7" s="86"/>
      <c r="S7" s="86"/>
      <c r="T7" s="84" t="s">
        <v>16</v>
      </c>
      <c r="U7" s="84"/>
      <c r="V7" s="84"/>
      <c r="W7" s="84"/>
      <c r="X7" s="84" t="s">
        <v>17</v>
      </c>
      <c r="Y7" s="84"/>
      <c r="Z7" s="84"/>
      <c r="AA7" s="84"/>
      <c r="AB7" s="42"/>
      <c r="AC7" s="82"/>
      <c r="AD7" s="84"/>
      <c r="AE7" s="84"/>
      <c r="AF7" s="82"/>
      <c r="AG7" s="82"/>
      <c r="AH7" s="82"/>
      <c r="AI7" s="82"/>
      <c r="AJ7" s="82"/>
      <c r="AK7" s="82"/>
      <c r="AL7" s="96"/>
    </row>
    <row r="8" spans="1:100" ht="15" customHeight="1">
      <c r="A8" s="82"/>
      <c r="B8" s="94"/>
      <c r="C8" s="92"/>
      <c r="D8" s="82"/>
      <c r="E8" s="84" t="s">
        <v>15</v>
      </c>
      <c r="F8" s="84" t="s">
        <v>7</v>
      </c>
      <c r="G8" s="84" t="s">
        <v>4</v>
      </c>
      <c r="H8" s="84"/>
      <c r="I8" s="84"/>
      <c r="J8" s="84" t="s">
        <v>15</v>
      </c>
      <c r="K8" s="84" t="s">
        <v>7</v>
      </c>
      <c r="L8" s="84" t="s">
        <v>4</v>
      </c>
      <c r="M8" s="84"/>
      <c r="N8" s="84"/>
      <c r="O8" s="84" t="s">
        <v>15</v>
      </c>
      <c r="P8" s="84" t="s">
        <v>7</v>
      </c>
      <c r="Q8" s="84" t="s">
        <v>4</v>
      </c>
      <c r="R8" s="84"/>
      <c r="S8" s="84"/>
      <c r="T8" s="84" t="s">
        <v>15</v>
      </c>
      <c r="U8" s="84" t="s">
        <v>7</v>
      </c>
      <c r="V8" s="84" t="s">
        <v>4</v>
      </c>
      <c r="W8" s="84"/>
      <c r="X8" s="84" t="s">
        <v>15</v>
      </c>
      <c r="Y8" s="84" t="s">
        <v>7</v>
      </c>
      <c r="Z8" s="84" t="s">
        <v>4</v>
      </c>
      <c r="AA8" s="84"/>
      <c r="AB8" s="42"/>
      <c r="AC8" s="82"/>
      <c r="AD8" s="84"/>
      <c r="AE8" s="84"/>
      <c r="AF8" s="82"/>
      <c r="AG8" s="82"/>
      <c r="AH8" s="82"/>
      <c r="AI8" s="82"/>
      <c r="AJ8" s="82"/>
      <c r="AK8" s="82"/>
      <c r="AL8" s="96"/>
    </row>
    <row r="9" spans="1:100" s="1" customFormat="1" ht="94.15" customHeight="1" thickBot="1">
      <c r="A9" s="83"/>
      <c r="B9" s="95"/>
      <c r="C9" s="93"/>
      <c r="D9" s="82"/>
      <c r="E9" s="85"/>
      <c r="F9" s="85"/>
      <c r="G9" s="41" t="s">
        <v>5</v>
      </c>
      <c r="H9" s="62" t="s">
        <v>30</v>
      </c>
      <c r="I9" s="62" t="s">
        <v>31</v>
      </c>
      <c r="J9" s="85"/>
      <c r="K9" s="85"/>
      <c r="L9" s="62" t="s">
        <v>5</v>
      </c>
      <c r="M9" s="62" t="s">
        <v>30</v>
      </c>
      <c r="N9" s="41" t="s">
        <v>31</v>
      </c>
      <c r="O9" s="85"/>
      <c r="P9" s="85"/>
      <c r="Q9" s="41" t="s">
        <v>5</v>
      </c>
      <c r="R9" s="41" t="s">
        <v>30</v>
      </c>
      <c r="S9" s="41" t="s">
        <v>31</v>
      </c>
      <c r="T9" s="85"/>
      <c r="U9" s="85"/>
      <c r="V9" s="41" t="s">
        <v>5</v>
      </c>
      <c r="W9" s="41" t="s">
        <v>6</v>
      </c>
      <c r="X9" s="85"/>
      <c r="Y9" s="85"/>
      <c r="Z9" s="41" t="s">
        <v>5</v>
      </c>
      <c r="AA9" s="41" t="s">
        <v>6</v>
      </c>
      <c r="AB9" s="32" t="s">
        <v>18</v>
      </c>
      <c r="AC9" s="83"/>
      <c r="AD9" s="31" t="s">
        <v>19</v>
      </c>
      <c r="AE9" s="31" t="s">
        <v>6</v>
      </c>
      <c r="AF9" s="83"/>
      <c r="AG9" s="83"/>
      <c r="AH9" s="82"/>
      <c r="AI9" s="83"/>
      <c r="AJ9" s="82"/>
      <c r="AK9" s="82"/>
      <c r="AL9" s="96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</row>
    <row r="10" spans="1:100" s="75" customFormat="1" ht="59.45" customHeight="1">
      <c r="A10" s="63">
        <v>1</v>
      </c>
      <c r="B10" s="104" t="s">
        <v>34</v>
      </c>
      <c r="C10" s="102" t="s">
        <v>35</v>
      </c>
      <c r="D10" s="71" t="s">
        <v>32</v>
      </c>
      <c r="E10" s="57" t="s">
        <v>23</v>
      </c>
      <c r="F10" s="48">
        <f t="shared" ref="F10" si="0">H10-I10</f>
        <v>115.45454545454545</v>
      </c>
      <c r="G10" s="48">
        <v>10</v>
      </c>
      <c r="H10" s="105">
        <v>127</v>
      </c>
      <c r="I10" s="48">
        <f t="shared" ref="I10" si="1">H10*G10/110</f>
        <v>11.545454545454545</v>
      </c>
      <c r="J10" s="57" t="s">
        <v>24</v>
      </c>
      <c r="K10" s="48">
        <f t="shared" ref="K10" si="2">M10-N10</f>
        <v>110</v>
      </c>
      <c r="L10" s="48">
        <v>10</v>
      </c>
      <c r="M10" s="72">
        <v>121</v>
      </c>
      <c r="N10" s="48">
        <f t="shared" ref="N10" si="3">M10*L10/110</f>
        <v>11</v>
      </c>
      <c r="O10" s="57" t="s">
        <v>25</v>
      </c>
      <c r="P10" s="48">
        <f t="shared" ref="P10" si="4">R10-S10</f>
        <v>104.54545454545455</v>
      </c>
      <c r="Q10" s="51">
        <v>10</v>
      </c>
      <c r="R10" s="76">
        <v>115</v>
      </c>
      <c r="S10" s="48">
        <f t="shared" ref="S10" si="5">R10*Q10/110</f>
        <v>10.454545454545455</v>
      </c>
      <c r="T10" s="57"/>
      <c r="U10" s="57"/>
      <c r="V10" s="57"/>
      <c r="W10" s="57"/>
      <c r="X10" s="57"/>
      <c r="Y10" s="57"/>
      <c r="Z10" s="57"/>
      <c r="AA10" s="57"/>
      <c r="AB10" s="49">
        <v>3</v>
      </c>
      <c r="AC10" s="48">
        <f>(F10+K10+P10+U10+Y10)/AB10</f>
        <v>110</v>
      </c>
      <c r="AD10" s="50">
        <v>0.1</v>
      </c>
      <c r="AE10" s="48">
        <f t="shared" ref="AE10" si="6">AC10*AD10</f>
        <v>11</v>
      </c>
      <c r="AF10" s="48">
        <f t="shared" ref="AF10" si="7">(AG10/AC10)*100</f>
        <v>4.9586776859504118</v>
      </c>
      <c r="AG10" s="48">
        <f t="shared" ref="AG10" si="8">STDEVA(F10,K10,P10,U10,Y10)</f>
        <v>5.4545454545454533</v>
      </c>
      <c r="AH10" s="51">
        <f t="shared" ref="AH10" si="9">ROUND((AC10+AE10),2)</f>
        <v>121</v>
      </c>
      <c r="AI10" s="73">
        <v>120</v>
      </c>
      <c r="AJ10" s="48">
        <f t="shared" ref="AJ10" si="10">AI10*AH10</f>
        <v>14520</v>
      </c>
      <c r="AK10" s="48">
        <f t="shared" ref="AK10" si="11">AJ10</f>
        <v>14520</v>
      </c>
      <c r="AL10" s="51">
        <f>AK10</f>
        <v>14520</v>
      </c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</row>
    <row r="11" spans="1:100" ht="38.65" customHeight="1">
      <c r="A11" s="103" t="s">
        <v>1</v>
      </c>
      <c r="B11" s="103"/>
      <c r="C11" s="103"/>
      <c r="D11" s="52"/>
      <c r="E11" s="68"/>
      <c r="F11" s="69">
        <f>SUM(F10:F10)</f>
        <v>115.45454545454545</v>
      </c>
      <c r="G11" s="70"/>
      <c r="H11" s="69">
        <f>SUM(H10:H10)</f>
        <v>127</v>
      </c>
      <c r="I11" s="70"/>
      <c r="J11" s="70"/>
      <c r="K11" s="69">
        <f>SUM(K10:K10)</f>
        <v>110</v>
      </c>
      <c r="L11" s="70"/>
      <c r="M11" s="69">
        <f>SUM(M10:M10)</f>
        <v>121</v>
      </c>
      <c r="N11" s="24"/>
      <c r="O11" s="24"/>
      <c r="P11" s="53">
        <f>SUM(P10:P10)</f>
        <v>104.54545454545455</v>
      </c>
      <c r="Q11" s="24"/>
      <c r="R11" s="53">
        <f>SUM(R10:R10)</f>
        <v>115</v>
      </c>
      <c r="S11" s="24"/>
      <c r="T11" s="24"/>
      <c r="U11" s="24"/>
      <c r="V11" s="24"/>
      <c r="W11" s="24"/>
      <c r="X11" s="24"/>
      <c r="Y11" s="24"/>
      <c r="Z11" s="24"/>
      <c r="AA11" s="24"/>
      <c r="AB11" s="55"/>
      <c r="AC11" s="54"/>
      <c r="AD11" s="56"/>
      <c r="AE11" s="56"/>
      <c r="AF11" s="56"/>
      <c r="AG11" s="56"/>
      <c r="AH11" s="56"/>
      <c r="AI11" s="24"/>
      <c r="AJ11" s="53">
        <f>SUM(AJ10:AJ10)</f>
        <v>14520</v>
      </c>
      <c r="AK11" s="53">
        <f>SUM(AK10:AK10)</f>
        <v>14520</v>
      </c>
      <c r="AL11" s="53">
        <f>SUM(AL10:AL10)</f>
        <v>14520</v>
      </c>
    </row>
    <row r="12" spans="1:100" ht="15">
      <c r="A12" s="100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3"/>
      <c r="AK12" s="79"/>
      <c r="AL12" s="80"/>
    </row>
    <row r="13" spans="1:100" ht="17.25">
      <c r="A13" s="12"/>
      <c r="B13" s="37"/>
      <c r="C13" s="16"/>
      <c r="D13" s="16"/>
      <c r="E13" s="8"/>
      <c r="F13" s="26"/>
      <c r="G13" s="6"/>
      <c r="H13" s="28"/>
      <c r="I13" s="6"/>
      <c r="J13" s="6"/>
      <c r="K13" s="28"/>
      <c r="L13" s="6"/>
      <c r="M13" s="28"/>
      <c r="N13" s="6"/>
      <c r="O13" s="6"/>
      <c r="P13" s="28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22"/>
      <c r="AC13" s="6"/>
      <c r="AD13" s="6"/>
      <c r="AE13" s="7"/>
      <c r="AF13" s="7"/>
      <c r="AG13" s="7"/>
      <c r="AH13" s="7"/>
      <c r="AI13" s="65"/>
      <c r="AJ13" s="13"/>
      <c r="AK13" s="79"/>
      <c r="AL13" s="80"/>
    </row>
    <row r="14" spans="1:100" ht="39.75" customHeight="1" thickBot="1">
      <c r="A14" s="90" t="s">
        <v>26</v>
      </c>
      <c r="B14" s="91"/>
      <c r="C14" s="91"/>
      <c r="D14" s="91"/>
      <c r="E14" s="91"/>
      <c r="F14" s="91"/>
      <c r="G14" s="91"/>
      <c r="H14" s="91"/>
      <c r="I14" s="91"/>
      <c r="J14" s="91"/>
      <c r="K14" s="45"/>
      <c r="L14" s="14"/>
      <c r="M14" s="29"/>
      <c r="N14" s="14"/>
      <c r="O14" s="88">
        <f>AL11</f>
        <v>14520</v>
      </c>
      <c r="P14" s="89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23"/>
      <c r="AC14" s="14"/>
      <c r="AD14" s="14"/>
      <c r="AE14" s="14"/>
      <c r="AF14" s="14"/>
      <c r="AG14" s="14"/>
      <c r="AH14" s="14"/>
      <c r="AI14" s="66"/>
      <c r="AJ14" s="15"/>
      <c r="AK14" s="79"/>
      <c r="AL14" s="80"/>
    </row>
    <row r="15" spans="1:100" ht="14.25">
      <c r="A15" s="46"/>
      <c r="B15" s="46"/>
      <c r="C15" s="46"/>
      <c r="D15" s="46"/>
      <c r="E15" s="46"/>
      <c r="F15" s="46"/>
      <c r="H15" s="45"/>
      <c r="K15" s="45"/>
      <c r="AL15" s="2"/>
    </row>
    <row r="16" spans="1:100" ht="14.25">
      <c r="A16" s="46"/>
      <c r="B16" s="46"/>
      <c r="C16" s="46"/>
      <c r="D16" s="46"/>
      <c r="E16" s="46"/>
      <c r="F16" s="46"/>
      <c r="H16" s="45"/>
      <c r="K16" s="45"/>
    </row>
  </sheetData>
  <mergeCells count="44">
    <mergeCell ref="AH1:AJ1"/>
    <mergeCell ref="A3:AJ3"/>
    <mergeCell ref="A2:AJ2"/>
    <mergeCell ref="A12:AI12"/>
    <mergeCell ref="AF6:AF9"/>
    <mergeCell ref="AG6:AG9"/>
    <mergeCell ref="AD6:AE8"/>
    <mergeCell ref="AH6:AH9"/>
    <mergeCell ref="P8:P9"/>
    <mergeCell ref="L8:N8"/>
    <mergeCell ref="O7:S7"/>
    <mergeCell ref="Q8:S8"/>
    <mergeCell ref="AI6:AI9"/>
    <mergeCell ref="AJ6:AJ9"/>
    <mergeCell ref="X7:AA7"/>
    <mergeCell ref="A11:C11"/>
    <mergeCell ref="AK6:AK9"/>
    <mergeCell ref="AL6:AL9"/>
    <mergeCell ref="X8:X9"/>
    <mergeCell ref="Y8:Y9"/>
    <mergeCell ref="Z8:AA8"/>
    <mergeCell ref="F8:F9"/>
    <mergeCell ref="G8:I8"/>
    <mergeCell ref="K8:K9"/>
    <mergeCell ref="A6:A9"/>
    <mergeCell ref="C6:C9"/>
    <mergeCell ref="D6:D9"/>
    <mergeCell ref="B6:B9"/>
    <mergeCell ref="A4:AL4"/>
    <mergeCell ref="AK12:AL14"/>
    <mergeCell ref="L5:O5"/>
    <mergeCell ref="AC6:AC9"/>
    <mergeCell ref="O8:O9"/>
    <mergeCell ref="E7:I7"/>
    <mergeCell ref="E8:E9"/>
    <mergeCell ref="J7:N7"/>
    <mergeCell ref="J8:J9"/>
    <mergeCell ref="E6:AA6"/>
    <mergeCell ref="T7:W7"/>
    <mergeCell ref="T8:T9"/>
    <mergeCell ref="U8:U9"/>
    <mergeCell ref="V8:W8"/>
    <mergeCell ref="O14:P14"/>
    <mergeCell ref="A14:J14"/>
  </mergeCells>
  <phoneticPr fontId="16" type="noConversion"/>
  <pageMargins left="0.39370078740157483" right="0.39370078740157483" top="0.39370078740157483" bottom="0.39370078740157483" header="0.11811023622047245" footer="0.11811023622047245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H37"/>
  <sheetViews>
    <sheetView workbookViewId="0">
      <selection activeCell="H1" sqref="H1:H37"/>
    </sheetView>
  </sheetViews>
  <sheetFormatPr defaultRowHeight="14.25"/>
  <sheetData>
    <row r="1" spans="4:8" ht="15.4">
      <c r="D1" s="3">
        <f>C1*A1</f>
        <v>0</v>
      </c>
      <c r="H1">
        <v>6.2</v>
      </c>
    </row>
    <row r="2" spans="4:8" ht="15.4">
      <c r="D2" s="3">
        <f t="shared" ref="D2:D3" si="0">C2*A2</f>
        <v>0</v>
      </c>
      <c r="H2">
        <v>5.87</v>
      </c>
    </row>
    <row r="3" spans="4:8" ht="15.4">
      <c r="D3" s="3">
        <f t="shared" si="0"/>
        <v>0</v>
      </c>
      <c r="H3">
        <v>169.46</v>
      </c>
    </row>
    <row r="4" spans="4:8" ht="15.4">
      <c r="D4" s="3">
        <f>C4*A4</f>
        <v>0</v>
      </c>
      <c r="H4">
        <v>170.53</v>
      </c>
    </row>
    <row r="5" spans="4:8" ht="15.4">
      <c r="D5" s="3">
        <f t="shared" ref="D5:D19" si="1">C5*A5</f>
        <v>0</v>
      </c>
      <c r="H5">
        <v>8.5500000000000007</v>
      </c>
    </row>
    <row r="6" spans="4:8" ht="15.4">
      <c r="D6" s="3">
        <f t="shared" si="1"/>
        <v>0</v>
      </c>
      <c r="H6">
        <v>9.9499999999999993</v>
      </c>
    </row>
    <row r="7" spans="4:8" ht="15.4">
      <c r="D7" s="3">
        <f t="shared" si="1"/>
        <v>0</v>
      </c>
      <c r="H7">
        <v>6.8</v>
      </c>
    </row>
    <row r="8" spans="4:8" ht="15.4">
      <c r="D8" s="3">
        <f t="shared" si="1"/>
        <v>0</v>
      </c>
      <c r="H8">
        <v>7.48</v>
      </c>
    </row>
    <row r="9" spans="4:8" ht="15.4">
      <c r="D9" s="3">
        <f t="shared" si="1"/>
        <v>0</v>
      </c>
      <c r="H9">
        <v>164.3</v>
      </c>
    </row>
    <row r="10" spans="4:8" ht="15.4">
      <c r="D10" s="3">
        <f t="shared" si="1"/>
        <v>0</v>
      </c>
      <c r="H10">
        <v>6.2</v>
      </c>
    </row>
    <row r="11" spans="4:8" ht="15.4">
      <c r="D11" s="3">
        <f t="shared" si="1"/>
        <v>0</v>
      </c>
      <c r="H11">
        <v>14.45</v>
      </c>
    </row>
    <row r="12" spans="4:8" ht="15.4">
      <c r="D12" s="3">
        <f t="shared" si="1"/>
        <v>0</v>
      </c>
      <c r="H12">
        <v>153</v>
      </c>
    </row>
    <row r="13" spans="4:8" ht="15.4">
      <c r="D13" s="3">
        <f t="shared" si="1"/>
        <v>0</v>
      </c>
      <c r="H13">
        <v>229.09</v>
      </c>
    </row>
    <row r="14" spans="4:8" ht="15.4">
      <c r="D14" s="3">
        <f t="shared" si="1"/>
        <v>0</v>
      </c>
      <c r="H14">
        <v>186.46</v>
      </c>
    </row>
    <row r="15" spans="4:8" ht="15.4">
      <c r="D15" s="3">
        <f t="shared" si="1"/>
        <v>0</v>
      </c>
      <c r="H15">
        <v>13.87</v>
      </c>
    </row>
    <row r="16" spans="4:8" ht="15.4">
      <c r="D16" s="3">
        <f t="shared" si="1"/>
        <v>0</v>
      </c>
      <c r="H16">
        <v>13.87</v>
      </c>
    </row>
    <row r="17" spans="4:8" ht="15.4">
      <c r="D17" s="3">
        <f t="shared" si="1"/>
        <v>0</v>
      </c>
      <c r="H17">
        <v>13.87</v>
      </c>
    </row>
    <row r="18" spans="4:8" ht="15.4">
      <c r="D18" s="3">
        <f t="shared" si="1"/>
        <v>0</v>
      </c>
      <c r="H18">
        <v>484.61</v>
      </c>
    </row>
    <row r="19" spans="4:8" ht="15.4">
      <c r="D19" s="3">
        <f t="shared" si="1"/>
        <v>0</v>
      </c>
      <c r="H19">
        <v>492.77</v>
      </c>
    </row>
    <row r="20" spans="4:8" ht="15.4">
      <c r="D20" s="3">
        <f>C20*A20</f>
        <v>0</v>
      </c>
      <c r="H20">
        <v>8.2899999999999991</v>
      </c>
    </row>
    <row r="21" spans="4:8" ht="15.4">
      <c r="D21" s="3">
        <f t="shared" ref="D21:D37" si="2">C21*A21</f>
        <v>0</v>
      </c>
      <c r="H21">
        <v>6.73</v>
      </c>
    </row>
    <row r="22" spans="4:8" ht="15.4">
      <c r="D22" s="3">
        <f t="shared" si="2"/>
        <v>0</v>
      </c>
      <c r="H22">
        <v>52.83</v>
      </c>
    </row>
    <row r="23" spans="4:8" ht="15.4">
      <c r="D23" s="3">
        <f t="shared" si="2"/>
        <v>0</v>
      </c>
      <c r="H23">
        <v>52.83</v>
      </c>
    </row>
    <row r="24" spans="4:8" ht="15.4">
      <c r="D24" s="3">
        <f t="shared" si="2"/>
        <v>0</v>
      </c>
      <c r="H24">
        <v>2272.1999999999998</v>
      </c>
    </row>
    <row r="25" spans="4:8" ht="15.4">
      <c r="D25" s="3">
        <f t="shared" si="2"/>
        <v>0</v>
      </c>
      <c r="H25">
        <v>2272.1999999999998</v>
      </c>
    </row>
    <row r="26" spans="4:8" ht="15.4">
      <c r="D26" s="3">
        <f t="shared" si="2"/>
        <v>0</v>
      </c>
      <c r="H26">
        <v>28.1</v>
      </c>
    </row>
    <row r="27" spans="4:8" ht="15.4">
      <c r="D27" s="3">
        <f t="shared" si="2"/>
        <v>0</v>
      </c>
      <c r="H27">
        <v>166.33</v>
      </c>
    </row>
    <row r="28" spans="4:8" ht="15.4">
      <c r="D28" s="3">
        <f t="shared" si="2"/>
        <v>0</v>
      </c>
      <c r="H28">
        <v>1.65</v>
      </c>
    </row>
    <row r="29" spans="4:8" ht="15.4">
      <c r="D29" s="3">
        <f t="shared" si="2"/>
        <v>0</v>
      </c>
      <c r="H29">
        <v>1.65</v>
      </c>
    </row>
    <row r="30" spans="4:8" ht="15.4">
      <c r="D30" s="3">
        <f t="shared" si="2"/>
        <v>0</v>
      </c>
      <c r="H30">
        <v>5.26</v>
      </c>
    </row>
    <row r="31" spans="4:8" ht="15.4">
      <c r="D31" s="3">
        <f t="shared" si="2"/>
        <v>0</v>
      </c>
      <c r="H31">
        <v>5.26</v>
      </c>
    </row>
    <row r="32" spans="4:8" ht="15.4">
      <c r="D32" s="3">
        <f t="shared" si="2"/>
        <v>0</v>
      </c>
      <c r="H32">
        <v>14.7</v>
      </c>
    </row>
    <row r="33" spans="4:8" ht="15.4">
      <c r="D33" s="3">
        <f t="shared" si="2"/>
        <v>0</v>
      </c>
      <c r="H33">
        <v>3020.32</v>
      </c>
    </row>
    <row r="34" spans="4:8" ht="15.4">
      <c r="D34" s="3">
        <f t="shared" si="2"/>
        <v>0</v>
      </c>
      <c r="H34">
        <v>93.33</v>
      </c>
    </row>
    <row r="35" spans="4:8" ht="15.4">
      <c r="D35" s="3">
        <f t="shared" si="2"/>
        <v>0</v>
      </c>
      <c r="H35">
        <v>93.33</v>
      </c>
    </row>
    <row r="36" spans="4:8" ht="15.4">
      <c r="D36" s="3">
        <f t="shared" si="2"/>
        <v>0</v>
      </c>
      <c r="H36">
        <v>114.82</v>
      </c>
    </row>
    <row r="37" spans="4:8" ht="15.4">
      <c r="D37" s="3">
        <f t="shared" si="2"/>
        <v>0</v>
      </c>
      <c r="H37">
        <v>13.97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2026-06-05T08:30:06Z</dcterms:modified>
</cp:coreProperties>
</file>