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9E9E822F-8042-49AD-94DA-14BF4835E4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Лист1!$A$1:$R$22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P10" i="1"/>
  <c r="Q10" i="1" s="1"/>
  <c r="R10" i="1" s="1"/>
  <c r="N10" i="1"/>
  <c r="O10" i="1" s="1"/>
  <c r="M10" i="1"/>
  <c r="K10" i="1"/>
  <c r="J10" i="1"/>
  <c r="G10" i="1"/>
  <c r="G9" i="1"/>
  <c r="M9" i="1" s="1"/>
  <c r="G8" i="1"/>
  <c r="G7" i="1"/>
  <c r="P7" i="1" s="1"/>
  <c r="Q7" i="1" s="1"/>
  <c r="R7" i="1" s="1"/>
  <c r="G6" i="1"/>
  <c r="G5" i="1"/>
  <c r="P8" i="1"/>
  <c r="Q8" i="1" s="1"/>
  <c r="R8" i="1" s="1"/>
  <c r="N8" i="1"/>
  <c r="M8" i="1"/>
  <c r="J8" i="1"/>
  <c r="K8" i="1" s="1"/>
  <c r="P11" i="1"/>
  <c r="Q11" i="1" s="1"/>
  <c r="R11" i="1" s="1"/>
  <c r="N11" i="1"/>
  <c r="M11" i="1"/>
  <c r="J11" i="1"/>
  <c r="K11" i="1" s="1"/>
  <c r="P9" i="1"/>
  <c r="Q9" i="1" s="1"/>
  <c r="R9" i="1" s="1"/>
  <c r="N9" i="1"/>
  <c r="J9" i="1"/>
  <c r="K9" i="1" s="1"/>
  <c r="P5" i="1"/>
  <c r="Q5" i="1" s="1"/>
  <c r="R5" i="1" s="1"/>
  <c r="J6" i="1"/>
  <c r="K6" i="1" s="1"/>
  <c r="M6" i="1"/>
  <c r="N6" i="1"/>
  <c r="P6" i="1"/>
  <c r="Q6" i="1" s="1"/>
  <c r="R6" i="1" s="1"/>
  <c r="N5" i="1"/>
  <c r="M5" i="1"/>
  <c r="J5" i="1"/>
  <c r="K5" i="1" s="1"/>
  <c r="J7" i="1" l="1"/>
  <c r="K7" i="1" s="1"/>
  <c r="N7" i="1"/>
  <c r="M7" i="1"/>
  <c r="O8" i="1"/>
  <c r="O9" i="1"/>
  <c r="O11" i="1"/>
  <c r="O5" i="1"/>
  <c r="O6" i="1"/>
  <c r="R12" i="1"/>
  <c r="O7" i="1" l="1"/>
</calcChain>
</file>

<file path=xl/sharedStrings.xml><?xml version="1.0" encoding="utf-8"?>
<sst xmlns="http://schemas.openxmlformats.org/spreadsheetml/2006/main" count="60" uniqueCount="48">
  <si>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</si>
  <si>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</si>
  <si>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</si>
  <si>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</si>
  <si>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</si>
  <si>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</si>
  <si>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</si>
  <si>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</si>
  <si>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</si>
  <si>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</si>
  <si>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</si>
  <si>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</si>
  <si>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</si>
  <si>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</si>
  <si>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</si>
  <si>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</si>
  <si>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</si>
  <si>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</si>
  <si>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</si>
  <si>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</si>
  <si>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</si>
  <si>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</si>
  <si>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</si>
  <si>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</si>
  <si>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</si>
  <si>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</si>
  <si>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</si>
  <si>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</si>
  <si>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</si>
  <si>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</si>
  <si>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</si>
  <si>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</si>
  <si>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 xml:space="preserve">Цемент костный рентгеноконтрастный </t>
  </si>
  <si>
    <t>Цемент костный рентгеноконтрастный с гентамицином</t>
  </si>
  <si>
    <t>32.50.13.139</t>
  </si>
  <si>
    <t xml:space="preserve">Степлер кожный одноразовый  с набором скоб </t>
  </si>
  <si>
    <t xml:space="preserve">Устройство для пульсирующей промывки </t>
  </si>
  <si>
    <t>32.50.50.001</t>
  </si>
  <si>
    <t>32.50.50.190</t>
  </si>
  <si>
    <t>5</t>
  </si>
  <si>
    <t>15</t>
  </si>
  <si>
    <t>30</t>
  </si>
  <si>
    <t xml:space="preserve">Белье хирургическое одноразовое стерильное  Комплект для артроскопии коленного сустава </t>
  </si>
  <si>
    <t>Комплект общехирургический, из нетканых материалов, одноразовый стерильный (для артроскопии плечевого сустава)</t>
  </si>
  <si>
    <t>7</t>
  </si>
  <si>
    <t>Одежда для медицинского персонала одноразовая Халаты операционные со стандартной защитой SMMS 150см,  одноразовый, стерильный, в одинарной упаковке</t>
  </si>
  <si>
    <t>160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</si>
  <si>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473025,00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</si>
</sst>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61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12</xdr:row>
      <xdr:rowOff>0</xdr:rowOff>
    </xdr:from>
    <xdr:to>
      <xdr:col>14</xdr:col>
      <xdr:colOff>784860</xdr:colOff>
      <xdr:row>12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C11" sqref="C11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8">
      <c r="A2" s="43" t="s">
        <v>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8" s="6" customFormat="1" ht="41.25" customHeight="1">
      <c r="A3" s="46" t="s">
        <v>6</v>
      </c>
      <c r="B3" s="46"/>
      <c r="C3" s="29"/>
      <c r="D3" s="46" t="s">
        <v>26</v>
      </c>
      <c r="E3" s="46" t="s">
        <v>10</v>
      </c>
      <c r="F3" s="46" t="s">
        <v>11</v>
      </c>
      <c r="G3" s="47" t="s">
        <v>20</v>
      </c>
      <c r="H3" s="47"/>
      <c r="I3" s="47"/>
      <c r="J3" s="47" t="s">
        <v>21</v>
      </c>
      <c r="K3" s="47" t="s">
        <v>22</v>
      </c>
      <c r="L3" s="49" t="s">
        <v>9</v>
      </c>
      <c r="M3" s="47" t="s">
        <v>23</v>
      </c>
      <c r="N3" s="47" t="s">
        <v>12</v>
      </c>
      <c r="O3" s="44" t="s">
        <v>13</v>
      </c>
      <c r="P3" s="44" t="s">
        <v>8</v>
      </c>
      <c r="Q3" s="44" t="s">
        <v>19</v>
      </c>
      <c r="R3" s="51" t="s">
        <v>14</v>
      </c>
    </row>
    <row r="4" spans="1:18" s="6" customFormat="1" ht="15">
      <c r="A4" s="46"/>
      <c r="B4" s="46"/>
      <c r="C4" s="29"/>
      <c r="D4" s="46"/>
      <c r="E4" s="46"/>
      <c r="F4" s="46"/>
      <c r="G4" s="8" t="s">
        <v>28</v>
      </c>
      <c r="H4" s="8" t="s">
        <v>29</v>
      </c>
      <c r="I4" s="8" t="s">
        <v>30</v>
      </c>
      <c r="J4" s="48"/>
      <c r="K4" s="48"/>
      <c r="L4" s="50"/>
      <c r="M4" s="48" t="s">
        <v>15</v>
      </c>
      <c r="N4" s="48" t="s">
        <v>16</v>
      </c>
      <c r="O4" s="45" t="s">
        <v>17</v>
      </c>
      <c r="P4" s="45" t="s">
        <v>8</v>
      </c>
      <c r="Q4" s="44"/>
      <c r="R4" s="52"/>
    </row>
    <row r="5" spans="1:18" s="24" customFormat="1" ht="25.5">
      <c r="A5" s="26">
        <v>1</v>
      </c>
      <c r="B5" s="27"/>
      <c r="C5" s="37" t="s">
        <v>38</v>
      </c>
      <c r="D5" s="32" t="s">
        <v>32</v>
      </c>
      <c r="E5" s="21" t="s">
        <v>31</v>
      </c>
      <c r="F5" s="21">
        <v>5</v>
      </c>
      <c r="G5" s="22">
        <f>3900+3900*5/100</f>
        <v>4095</v>
      </c>
      <c r="H5" s="22">
        <v>4120</v>
      </c>
      <c r="I5" s="22">
        <v>4125</v>
      </c>
      <c r="J5" s="13">
        <f t="shared" ref="J5:J8" si="0">MIN(G5:I5)</f>
        <v>4095</v>
      </c>
      <c r="K5" s="13">
        <f t="shared" ref="K5:K8" si="1">J5*(1+L5)</f>
        <v>4299.75</v>
      </c>
      <c r="L5" s="23">
        <v>0.05</v>
      </c>
      <c r="M5" s="25">
        <f t="shared" ref="M5:M8" si="2">AVERAGE(G5:I5)*(1+L5)</f>
        <v>4319</v>
      </c>
      <c r="N5" s="25">
        <f t="shared" ref="N5:N8" si="3">STDEV(G5:I5)</f>
        <v>16.072751268321593</v>
      </c>
      <c r="O5" s="9">
        <f t="shared" ref="O5:O8" si="4">N5/M5</f>
        <v>3.7214057115817533E-3</v>
      </c>
      <c r="P5" s="10">
        <f t="shared" ref="P5:P8" si="5">MIN(G5,H5,I5)</f>
        <v>4095</v>
      </c>
      <c r="Q5" s="22">
        <f>P5</f>
        <v>4095</v>
      </c>
      <c r="R5" s="22">
        <f>Q5*F5</f>
        <v>20475</v>
      </c>
    </row>
    <row r="6" spans="1:18" s="24" customFormat="1" ht="38.25">
      <c r="A6" s="36">
        <v>2</v>
      </c>
      <c r="B6" s="27"/>
      <c r="C6" s="37" t="s">
        <v>38</v>
      </c>
      <c r="D6" s="32" t="s">
        <v>33</v>
      </c>
      <c r="E6" s="21" t="s">
        <v>31</v>
      </c>
      <c r="F6" s="28" t="s">
        <v>39</v>
      </c>
      <c r="G6" s="22">
        <f>6400+6400*5/100</f>
        <v>6720</v>
      </c>
      <c r="H6" s="22">
        <v>6800</v>
      </c>
      <c r="I6" s="22">
        <v>6890</v>
      </c>
      <c r="J6" s="13">
        <f t="shared" si="0"/>
        <v>6720</v>
      </c>
      <c r="K6" s="13">
        <f t="shared" si="1"/>
        <v>7056</v>
      </c>
      <c r="L6" s="23">
        <v>0.05</v>
      </c>
      <c r="M6" s="25">
        <f t="shared" si="2"/>
        <v>7143.5</v>
      </c>
      <c r="N6" s="25">
        <f t="shared" si="3"/>
        <v>85.049005481153827</v>
      </c>
      <c r="O6" s="9">
        <f t="shared" si="4"/>
        <v>1.1905789246329367E-2</v>
      </c>
      <c r="P6" s="10">
        <f t="shared" si="5"/>
        <v>6720</v>
      </c>
      <c r="Q6" s="22">
        <f t="shared" ref="Q6:Q8" si="6">P6</f>
        <v>6720</v>
      </c>
      <c r="R6" s="22">
        <f t="shared" ref="R6:R8" si="7">Q6*F6</f>
        <v>33600</v>
      </c>
    </row>
    <row r="7" spans="1:18" s="24" customFormat="1" ht="25.5">
      <c r="A7" s="36">
        <v>3</v>
      </c>
      <c r="B7" s="37"/>
      <c r="C7" s="37" t="s">
        <v>34</v>
      </c>
      <c r="D7" s="32" t="s">
        <v>35</v>
      </c>
      <c r="E7" s="21" t="s">
        <v>31</v>
      </c>
      <c r="F7" s="28" t="s">
        <v>41</v>
      </c>
      <c r="G7" s="22">
        <f>1300+1300*5/100</f>
        <v>1365</v>
      </c>
      <c r="H7" s="22">
        <v>1400</v>
      </c>
      <c r="I7" s="22">
        <v>1450</v>
      </c>
      <c r="J7" s="13">
        <f t="shared" si="0"/>
        <v>1365</v>
      </c>
      <c r="K7" s="13">
        <f t="shared" si="1"/>
        <v>1433.25</v>
      </c>
      <c r="L7" s="23">
        <v>0.05</v>
      </c>
      <c r="M7" s="38">
        <f t="shared" si="2"/>
        <v>1475.25</v>
      </c>
      <c r="N7" s="38">
        <f t="shared" si="3"/>
        <v>42.720018726587654</v>
      </c>
      <c r="O7" s="9">
        <f t="shared" si="4"/>
        <v>2.8957816455914356E-2</v>
      </c>
      <c r="P7" s="10">
        <f t="shared" si="5"/>
        <v>1365</v>
      </c>
      <c r="Q7" s="22">
        <f t="shared" si="6"/>
        <v>1365</v>
      </c>
      <c r="R7" s="22">
        <f t="shared" si="7"/>
        <v>40950</v>
      </c>
    </row>
    <row r="8" spans="1:18" s="24" customFormat="1" ht="25.5">
      <c r="A8" s="36">
        <v>4</v>
      </c>
      <c r="B8" s="37"/>
      <c r="C8" s="37" t="s">
        <v>37</v>
      </c>
      <c r="D8" s="32" t="s">
        <v>36</v>
      </c>
      <c r="E8" s="21" t="s">
        <v>31</v>
      </c>
      <c r="F8" s="28" t="s">
        <v>40</v>
      </c>
      <c r="G8" s="22">
        <f>7800+7800*5/100</f>
        <v>8190</v>
      </c>
      <c r="H8" s="22">
        <v>8250</v>
      </c>
      <c r="I8" s="22">
        <v>8300</v>
      </c>
      <c r="J8" s="13">
        <f t="shared" si="0"/>
        <v>8190</v>
      </c>
      <c r="K8" s="13">
        <f t="shared" si="1"/>
        <v>8599.5</v>
      </c>
      <c r="L8" s="23">
        <v>0.05</v>
      </c>
      <c r="M8" s="38">
        <f t="shared" si="2"/>
        <v>8659</v>
      </c>
      <c r="N8" s="38">
        <f t="shared" si="3"/>
        <v>55.075705472861017</v>
      </c>
      <c r="O8" s="9">
        <f t="shared" si="4"/>
        <v>6.360515703067446E-3</v>
      </c>
      <c r="P8" s="10">
        <f t="shared" si="5"/>
        <v>8190</v>
      </c>
      <c r="Q8" s="22">
        <f t="shared" si="6"/>
        <v>8190</v>
      </c>
      <c r="R8" s="22">
        <f t="shared" si="7"/>
        <v>122850</v>
      </c>
    </row>
    <row r="9" spans="1:18" s="24" customFormat="1" ht="51">
      <c r="A9" s="36">
        <v>5</v>
      </c>
      <c r="B9" s="34"/>
      <c r="C9" s="35" t="s">
        <v>38</v>
      </c>
      <c r="D9" s="32" t="s">
        <v>42</v>
      </c>
      <c r="E9" s="21" t="s">
        <v>31</v>
      </c>
      <c r="F9" s="28" t="s">
        <v>40</v>
      </c>
      <c r="G9" s="22">
        <f>4880+4880*5/100</f>
        <v>5124</v>
      </c>
      <c r="H9" s="22">
        <v>5980</v>
      </c>
      <c r="I9" s="22">
        <v>6010</v>
      </c>
      <c r="J9" s="13">
        <f t="shared" ref="J9:J11" si="8">MIN(G9:I9)</f>
        <v>5124</v>
      </c>
      <c r="K9" s="13">
        <f t="shared" ref="K9:K11" si="9">J9*(1+L9)</f>
        <v>5380.2</v>
      </c>
      <c r="L9" s="23">
        <v>0.05</v>
      </c>
      <c r="M9" s="33">
        <f t="shared" ref="M9:M11" si="10">AVERAGE(G9:I9)*(1+L9)</f>
        <v>5989.9000000000005</v>
      </c>
      <c r="N9" s="33">
        <f t="shared" ref="N9:N11" si="11">STDEV(G9:I9)</f>
        <v>503.09574966733055</v>
      </c>
      <c r="O9" s="9">
        <f t="shared" ref="O9:O11" si="12">N9/M9</f>
        <v>8.3990675915679811E-2</v>
      </c>
      <c r="P9" s="10">
        <f t="shared" ref="P9:P11" si="13">MIN(G9,H9,I9)</f>
        <v>5124</v>
      </c>
      <c r="Q9" s="22">
        <f t="shared" ref="Q9:Q11" si="14">P9</f>
        <v>5124</v>
      </c>
      <c r="R9" s="22">
        <f t="shared" ref="R9:R11" si="15">Q9*F9</f>
        <v>76860</v>
      </c>
    </row>
    <row r="10" spans="1:18" s="24" customFormat="1" ht="76.5">
      <c r="A10" s="41">
        <v>6</v>
      </c>
      <c r="B10" s="40"/>
      <c r="C10" s="40" t="s">
        <v>38</v>
      </c>
      <c r="D10" s="32" t="s">
        <v>43</v>
      </c>
      <c r="E10" s="21" t="s">
        <v>31</v>
      </c>
      <c r="F10" s="28" t="s">
        <v>44</v>
      </c>
      <c r="G10" s="22">
        <f>4600+4600*5/100</f>
        <v>4830</v>
      </c>
      <c r="H10" s="22">
        <v>4900</v>
      </c>
      <c r="I10" s="22">
        <v>4960</v>
      </c>
      <c r="J10" s="13">
        <f t="shared" si="8"/>
        <v>4830</v>
      </c>
      <c r="K10" s="13">
        <f t="shared" ref="K10" si="16">J10*(1+L10)</f>
        <v>5071.5</v>
      </c>
      <c r="L10" s="23">
        <v>0.05</v>
      </c>
      <c r="M10" s="39">
        <f t="shared" ref="M10" si="17">AVERAGE(G10:I10)*(1+L10)</f>
        <v>5141.5000000000009</v>
      </c>
      <c r="N10" s="39">
        <f t="shared" ref="N10" si="18">STDEV(G10:I10)</f>
        <v>65.06407098647712</v>
      </c>
      <c r="O10" s="9">
        <f t="shared" ref="O10" si="19">N10/M10</f>
        <v>1.2654686567436955E-2</v>
      </c>
      <c r="P10" s="10">
        <f t="shared" ref="P10" si="20">MIN(G10,H10,I10)</f>
        <v>4830</v>
      </c>
      <c r="Q10" s="22">
        <f t="shared" ref="Q10" si="21">P10</f>
        <v>4830</v>
      </c>
      <c r="R10" s="22">
        <f t="shared" ref="R10" si="22">Q10*F10</f>
        <v>33810</v>
      </c>
    </row>
    <row r="11" spans="1:18" s="24" customFormat="1" ht="89.25">
      <c r="A11" s="41">
        <v>7</v>
      </c>
      <c r="B11" s="34"/>
      <c r="C11" s="37" t="s">
        <v>38</v>
      </c>
      <c r="D11" s="32" t="s">
        <v>45</v>
      </c>
      <c r="E11" s="21" t="s">
        <v>31</v>
      </c>
      <c r="F11" s="28" t="s">
        <v>46</v>
      </c>
      <c r="G11" s="22">
        <f>860+860*5/100</f>
        <v>903</v>
      </c>
      <c r="H11" s="22">
        <v>915</v>
      </c>
      <c r="I11" s="22">
        <v>920</v>
      </c>
      <c r="J11" s="13">
        <f t="shared" si="8"/>
        <v>903</v>
      </c>
      <c r="K11" s="13">
        <f t="shared" si="9"/>
        <v>948.15000000000009</v>
      </c>
      <c r="L11" s="23">
        <v>0.05</v>
      </c>
      <c r="M11" s="33">
        <f t="shared" si="10"/>
        <v>958.3</v>
      </c>
      <c r="N11" s="33">
        <f t="shared" si="11"/>
        <v>8.7368949480541058</v>
      </c>
      <c r="O11" s="9">
        <f t="shared" si="12"/>
        <v>9.1170770615194678E-3</v>
      </c>
      <c r="P11" s="10">
        <f t="shared" si="13"/>
        <v>903</v>
      </c>
      <c r="Q11" s="22">
        <f t="shared" si="14"/>
        <v>903</v>
      </c>
      <c r="R11" s="22">
        <f t="shared" si="15"/>
        <v>144480</v>
      </c>
    </row>
    <row r="12" spans="1:18" s="6" customFormat="1" ht="15">
      <c r="A12" s="14"/>
      <c r="B12" s="14"/>
      <c r="C12" s="14"/>
      <c r="D12" s="14"/>
      <c r="E12" s="14"/>
      <c r="F12" s="15" t="s">
        <v>18</v>
      </c>
      <c r="G12" s="18"/>
      <c r="H12" s="18"/>
      <c r="I12" s="18"/>
      <c r="J12" s="19"/>
      <c r="K12" s="19"/>
      <c r="L12" s="17"/>
      <c r="M12" s="16"/>
      <c r="N12" s="53" t="s">
        <v>24</v>
      </c>
      <c r="O12" s="53"/>
      <c r="P12" s="53"/>
      <c r="Q12" s="53"/>
      <c r="R12" s="20">
        <f>SUM(R5:R11)</f>
        <v>473025</v>
      </c>
    </row>
    <row r="13" spans="1:18" ht="37.5" customHeight="1">
      <c r="A13" s="56" t="s">
        <v>47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11"/>
      <c r="Q13" s="11"/>
      <c r="R13" s="12"/>
    </row>
    <row r="14" spans="1:18" ht="82.5" customHeight="1">
      <c r="A14" s="55" t="s">
        <v>25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11"/>
      <c r="Q14" s="11"/>
    </row>
    <row r="15" spans="1:18" ht="48" customHeight="1">
      <c r="A15" s="57" t="s">
        <v>7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8" ht="31.5">
      <c r="D16" s="1" t="s">
        <v>2</v>
      </c>
      <c r="E16" s="4" t="s">
        <v>1</v>
      </c>
      <c r="F16" s="54" t="s">
        <v>3</v>
      </c>
      <c r="G16" s="54"/>
    </row>
    <row r="17" spans="1:15">
      <c r="E17" s="4" t="s">
        <v>4</v>
      </c>
      <c r="F17" s="54" t="s">
        <v>5</v>
      </c>
      <c r="G17" s="54"/>
    </row>
    <row r="18" spans="1:15">
      <c r="J18" s="1"/>
      <c r="K18" s="1"/>
      <c r="L18" s="1"/>
      <c r="M18" s="1"/>
    </row>
    <row r="20" spans="1:15">
      <c r="A20" s="60"/>
      <c r="B20" s="60"/>
      <c r="C20" s="31"/>
      <c r="D20" s="58"/>
      <c r="E20" s="58"/>
      <c r="F20" s="58"/>
    </row>
    <row r="21" spans="1:15">
      <c r="A21" s="2"/>
      <c r="B21" s="2"/>
      <c r="C21" s="2"/>
      <c r="D21" s="2"/>
      <c r="E21" s="5"/>
    </row>
    <row r="22" spans="1:15">
      <c r="A22" s="54"/>
      <c r="B22" s="54"/>
      <c r="C22" s="30"/>
      <c r="D22" s="59"/>
      <c r="E22" s="59"/>
      <c r="F22" s="59"/>
      <c r="G22" s="59"/>
    </row>
    <row r="23" spans="1:1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</sheetData>
  <sheetProtection selectLockedCells="1" selectUnlockedCells="1"/>
  <mergeCells count="28">
    <mergeCell ref="A22:B22"/>
    <mergeCell ref="A14:O14"/>
    <mergeCell ref="M3:M4"/>
    <mergeCell ref="N3:N4"/>
    <mergeCell ref="A23:O23"/>
    <mergeCell ref="A13:O13"/>
    <mergeCell ref="A15:O15"/>
    <mergeCell ref="D20:F20"/>
    <mergeCell ref="D22:G22"/>
    <mergeCell ref="F16:G16"/>
    <mergeCell ref="A20:B20"/>
    <mergeCell ref="E3:E4"/>
    <mergeCell ref="F3:F4"/>
    <mergeCell ref="G3:I3"/>
    <mergeCell ref="J3:J4"/>
    <mergeCell ref="Q3:Q4"/>
    <mergeCell ref="P3:P4"/>
    <mergeCell ref="R3:R4"/>
    <mergeCell ref="N12:Q12"/>
    <mergeCell ref="F17:G17"/>
    <mergeCell ref="A1:O1"/>
    <mergeCell ref="A2:O2"/>
    <mergeCell ref="O3:O4"/>
    <mergeCell ref="A3:A4"/>
    <mergeCell ref="B3:B4"/>
    <mergeCell ref="D3:D4"/>
    <mergeCell ref="K3:K4"/>
    <mergeCell ref="L3:L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2026-08-25T09:38:25Z</dcterms:modified>
</cp:coreProperties>
</file>