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196 Лот 4 (Расх. УУ) (1875 Запр.) (Мед.)\На сайт\"/>
    </mc:Choice>
  </mc:AlternateContent>
  <bookViews>
    <workbookView xWindow="0" yWindow="0" windowWidth="19155" windowHeight="10065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450н'!$A$1:$S$17</definedName>
  </definedNames>
  <calcPr calcId="162913" refMode="R1C1"/>
</workbook>
</file>

<file path=xl/calcChain.xml><?xml version="1.0" encoding="utf-8"?>
<calcChain xmlns="http://schemas.openxmlformats.org/spreadsheetml/2006/main">
  <c r="S12" i="19" l="1"/>
  <c r="Q12" i="19"/>
  <c r="R12" i="19" s="1"/>
  <c r="M12" i="19"/>
  <c r="O12" i="19" s="1"/>
  <c r="P12" i="19" s="1"/>
  <c r="K12" i="19"/>
  <c r="G12" i="19"/>
  <c r="J12" i="19" s="1"/>
  <c r="L12" i="19" l="1"/>
  <c r="S11" i="19"/>
  <c r="S10" i="19"/>
  <c r="S9" i="19"/>
  <c r="Q10" i="19" l="1"/>
  <c r="Q11" i="19"/>
  <c r="Q9" i="19"/>
  <c r="G10" i="19" l="1"/>
  <c r="J10" i="19" s="1"/>
  <c r="K10" i="19"/>
  <c r="M10" i="19"/>
  <c r="R10" i="19"/>
  <c r="G11" i="19"/>
  <c r="J11" i="19" s="1"/>
  <c r="K11" i="19"/>
  <c r="M11" i="19"/>
  <c r="R11" i="19"/>
  <c r="M9" i="19"/>
  <c r="K9" i="19"/>
  <c r="G9" i="19"/>
  <c r="J9" i="19" s="1"/>
  <c r="L9" i="19" l="1"/>
  <c r="O11" i="19"/>
  <c r="P11" i="19" s="1"/>
  <c r="O10" i="19"/>
  <c r="P10" i="19" s="1"/>
  <c r="O9" i="19"/>
  <c r="P9" i="19" s="1"/>
  <c r="L10" i="19"/>
  <c r="L11" i="19"/>
  <c r="R9" i="19"/>
  <c r="P13" i="19" l="1"/>
  <c r="S13" i="19"/>
</calcChain>
</file>

<file path=xl/sharedStrings.xml><?xml version="1.0" encoding="utf-8"?>
<sst xmlns="http://schemas.openxmlformats.org/spreadsheetml/2006/main" count="34" uniqueCount="32">
  <si>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</si>
  <si>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</si>
  <si>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</si>
  <si>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</si>
  <si>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</si>
  <si>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</si>
  <si>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</si>
  <si>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</si>
  <si>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</si>
  <si>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</si>
  <si>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</si>
  <si>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</si>
  <si>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</si>
  <si>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</si>
  <si>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Цена за единицу изм. ИЦИ с минимальной суммой, (руб.)*</t>
  </si>
  <si>
    <t>НМЦК по ИЦИ с минимальной суммой,  (руб.)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</si>
  <si>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</si>
  <si>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</si>
  <si>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</si>
  <si>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</si>
  <si>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НМЦК по ИЦИ с минимальной суммой, с НДС (руб.)</t>
  </si>
  <si>
    <t>Начальная цена единицы медицинского изделия с НДС</t>
  </si>
  <si>
    <t>Обоснование начальной (максимальной) цены контракта на поставку медицинских изделий.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</si>
  <si>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</si>
  <si>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Подготовил:  ведущий специалист по закупкам – Лебедев Д.С.
07.08.2026 г.</t>
  </si>
  <si>
    <t>Халат хирургический</t>
  </si>
  <si>
    <t>Простыня медицинская одноразовая</t>
  </si>
  <si>
    <t>Вата хирургическая нестерильная хлопковая, рулон, 50 гр</t>
  </si>
  <si>
    <t>Вата хирургическая нестерильная хлопковая, рулон, 250 гр</t>
  </si>
  <si>
    <t>кг</t>
  </si>
  <si>
    <t>шт</t>
  </si>
  <si>
    <t>На основании приведенных данных устанавливается следующая начальная (максимальная) цена контракта:  15 487.50 руб. (пятнадцать тысяч четыреста восемьдесят семь рублей пятьдесят копеек).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</si>
</sst>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0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99">
    <xf numFmtId="0" fontId="0" fillId="0" borderId="0" xfId="0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3" fillId="0" borderId="19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0" fontId="25" fillId="15" borderId="21" xfId="0" applyFont="1" applyFill="1" applyBorder="1" applyAlignment="1">
      <alignment horizontal="center" vertical="center" wrapText="1"/>
    </xf>
    <xf numFmtId="0" fontId="25" fillId="15" borderId="22" xfId="0" applyFont="1" applyFill="1" applyBorder="1" applyAlignment="1">
      <alignment horizontal="center" vertical="center" wrapText="1"/>
    </xf>
    <xf numFmtId="0" fontId="25" fillId="15" borderId="22" xfId="0" applyNumberFormat="1" applyFont="1" applyFill="1" applyBorder="1" applyAlignment="1">
      <alignment horizontal="center" vertical="center" wrapText="1"/>
    </xf>
    <xf numFmtId="0" fontId="25" fillId="0" borderId="16" xfId="0" applyNumberFormat="1" applyFont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4" fontId="22" fillId="0" borderId="12" xfId="0" applyNumberFormat="1" applyFont="1" applyBorder="1" applyAlignment="1">
      <alignment horizontal="center" vertical="top" wrapText="1"/>
    </xf>
    <xf numFmtId="0" fontId="25" fillId="15" borderId="12" xfId="0" applyNumberFormat="1" applyFont="1" applyFill="1" applyBorder="1" applyAlignment="1">
      <alignment horizontal="center" vertical="top" wrapText="1"/>
    </xf>
    <xf numFmtId="166" fontId="22" fillId="0" borderId="12" xfId="0" applyNumberFormat="1" applyFont="1" applyBorder="1" applyAlignment="1">
      <alignment horizontal="center" vertical="top" wrapText="1"/>
    </xf>
    <xf numFmtId="164" fontId="22" fillId="0" borderId="12" xfId="0" applyNumberFormat="1" applyFont="1" applyBorder="1" applyAlignment="1">
      <alignment horizontal="center" vertical="top" wrapText="1"/>
    </xf>
    <xf numFmtId="10" fontId="22" fillId="0" borderId="12" xfId="0" applyNumberFormat="1" applyFont="1" applyBorder="1" applyAlignment="1">
      <alignment horizontal="center" vertical="top" wrapText="1"/>
    </xf>
    <xf numFmtId="166" fontId="22" fillId="0" borderId="12" xfId="0" applyNumberFormat="1" applyFont="1" applyFill="1" applyBorder="1" applyAlignment="1">
      <alignment horizontal="center" vertical="top" wrapText="1"/>
    </xf>
    <xf numFmtId="4" fontId="22" fillId="0" borderId="13" xfId="0" applyNumberFormat="1" applyFont="1" applyBorder="1" applyAlignment="1">
      <alignment horizontal="center" vertical="top" wrapText="1"/>
    </xf>
    <xf numFmtId="4" fontId="22" fillId="0" borderId="10" xfId="0" applyNumberFormat="1" applyFont="1" applyBorder="1" applyAlignment="1">
      <alignment horizontal="center" vertical="top" wrapText="1"/>
    </xf>
    <xf numFmtId="0" fontId="25" fillId="15" borderId="10" xfId="0" applyNumberFormat="1" applyFont="1" applyFill="1" applyBorder="1" applyAlignment="1">
      <alignment horizontal="center" vertical="top" wrapText="1"/>
    </xf>
    <xf numFmtId="166" fontId="22" fillId="0" borderId="10" xfId="0" applyNumberFormat="1" applyFont="1" applyBorder="1" applyAlignment="1">
      <alignment horizontal="center" vertical="top" wrapText="1"/>
    </xf>
    <xf numFmtId="164" fontId="22" fillId="0" borderId="10" xfId="0" applyNumberFormat="1" applyFont="1" applyBorder="1" applyAlignment="1">
      <alignment horizontal="center" vertical="top" wrapText="1"/>
    </xf>
    <xf numFmtId="10" fontId="22" fillId="0" borderId="10" xfId="0" applyNumberFormat="1" applyFont="1" applyBorder="1" applyAlignment="1">
      <alignment horizontal="center" vertical="top" wrapText="1"/>
    </xf>
    <xf numFmtId="166" fontId="22" fillId="0" borderId="10" xfId="0" applyNumberFormat="1" applyFont="1" applyFill="1" applyBorder="1" applyAlignment="1">
      <alignment horizontal="center" vertical="top" wrapText="1"/>
    </xf>
    <xf numFmtId="4" fontId="22" fillId="0" borderId="15" xfId="0" applyNumberFormat="1" applyFont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center" wrapText="1"/>
    </xf>
    <xf numFmtId="164" fontId="23" fillId="0" borderId="24" xfId="0" applyNumberFormat="1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5" fillId="15" borderId="20" xfId="0" applyNumberFormat="1" applyFont="1" applyFill="1" applyBorder="1" applyAlignment="1">
      <alignment horizontal="center" vertical="center" wrapText="1"/>
    </xf>
    <xf numFmtId="4" fontId="22" fillId="0" borderId="30" xfId="0" applyNumberFormat="1" applyFont="1" applyBorder="1" applyAlignment="1">
      <alignment horizontal="center" vertical="top" wrapText="1"/>
    </xf>
    <xf numFmtId="4" fontId="22" fillId="0" borderId="31" xfId="0" applyNumberFormat="1" applyFont="1" applyBorder="1" applyAlignment="1">
      <alignment horizontal="center" vertical="top" wrapText="1"/>
    </xf>
    <xf numFmtId="4" fontId="23" fillId="0" borderId="28" xfId="0" applyNumberFormat="1" applyFont="1" applyBorder="1" applyAlignment="1">
      <alignment horizontal="center" vertical="center" wrapText="1"/>
    </xf>
    <xf numFmtId="0" fontId="25" fillId="0" borderId="21" xfId="0" applyNumberFormat="1" applyFont="1" applyBorder="1" applyAlignment="1">
      <alignment horizontal="center" vertical="center" wrapText="1"/>
    </xf>
    <xf numFmtId="0" fontId="25" fillId="0" borderId="23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164" fontId="23" fillId="0" borderId="29" xfId="0" applyNumberFormat="1" applyFont="1" applyBorder="1" applyAlignment="1">
      <alignment horizontal="center" vertical="center"/>
    </xf>
    <xf numFmtId="4" fontId="22" fillId="0" borderId="35" xfId="0" applyNumberFormat="1" applyFont="1" applyBorder="1" applyAlignment="1">
      <alignment horizontal="center" vertical="top" wrapText="1"/>
    </xf>
    <xf numFmtId="4" fontId="22" fillId="0" borderId="36" xfId="0" applyNumberFormat="1" applyFont="1" applyBorder="1" applyAlignment="1">
      <alignment horizontal="center" vertical="top" wrapText="1"/>
    </xf>
    <xf numFmtId="4" fontId="22" fillId="0" borderId="12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top" wrapText="1"/>
    </xf>
    <xf numFmtId="0" fontId="22" fillId="0" borderId="12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 wrapText="1"/>
    </xf>
    <xf numFmtId="0" fontId="34" fillId="0" borderId="0" xfId="0" applyFont="1" applyAlignment="1">
      <alignment horizontal="center" vertical="top" wrapText="1"/>
    </xf>
    <xf numFmtId="0" fontId="34" fillId="0" borderId="12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center" wrapText="1"/>
    </xf>
    <xf numFmtId="0" fontId="34" fillId="0" borderId="19" xfId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top" wrapText="1"/>
    </xf>
    <xf numFmtId="0" fontId="23" fillId="0" borderId="16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36" fillId="0" borderId="21" xfId="1" applyFont="1" applyBorder="1" applyAlignment="1">
      <alignment horizontal="center" vertical="center" wrapText="1"/>
    </xf>
    <xf numFmtId="0" fontId="36" fillId="0" borderId="33" xfId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center" vertical="center" wrapText="1"/>
    </xf>
    <xf numFmtId="0" fontId="23" fillId="0" borderId="34" xfId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/>
    </xf>
    <xf numFmtId="0" fontId="35" fillId="0" borderId="19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9" xfId="0" applyNumberFormat="1" applyFont="1" applyBorder="1" applyAlignment="1">
      <alignment horizontal="center" vertical="top" wrapText="1"/>
    </xf>
    <xf numFmtId="0" fontId="35" fillId="0" borderId="31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9" xfId="0" applyNumberFormat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top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4" fontId="22" fillId="16" borderId="12" xfId="0" applyNumberFormat="1" applyFont="1" applyFill="1" applyBorder="1" applyAlignment="1">
      <alignment horizontal="center" vertical="top" wrapText="1"/>
    </xf>
    <xf numFmtId="4" fontId="22" fillId="16" borderId="10" xfId="0" applyNumberFormat="1" applyFont="1" applyFill="1" applyBorder="1" applyAlignment="1">
      <alignment horizontal="center" vertical="top" wrapText="1"/>
    </xf>
    <xf numFmtId="4" fontId="23" fillId="16" borderId="21" xfId="0" applyNumberFormat="1" applyFont="1" applyFill="1" applyBorder="1" applyAlignment="1">
      <alignment horizontal="center" vertical="top" wrapText="1"/>
    </xf>
    <xf numFmtId="4" fontId="23" fillId="16" borderId="14" xfId="0" applyNumberFormat="1" applyFont="1" applyFill="1" applyBorder="1" applyAlignment="1">
      <alignment horizontal="center" vertical="top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fill>
        <patternFill>
          <bgColor rgb="FFFFF189"/>
        </patternFill>
      </fill>
    </dxf>
  </dxfs>
  <tableStyles count="0" defaultTableStyle="TableStyleMedium9" defaultPivotStyle="PivotStyleLight16"/>
  <colors>
    <mruColors>
      <color rgb="FFFFF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97491</xdr:colOff>
      <xdr:row>6</xdr:row>
      <xdr:rowOff>190499</xdr:rowOff>
    </xdr:from>
    <xdr:to>
      <xdr:col>11</xdr:col>
      <xdr:colOff>869016</xdr:colOff>
      <xdr:row>6</xdr:row>
      <xdr:rowOff>649940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1962" y="2823881"/>
          <a:ext cx="771525" cy="459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6</xdr:row>
      <xdr:rowOff>98612</xdr:rowOff>
    </xdr:from>
    <xdr:to>
      <xdr:col>10</xdr:col>
      <xdr:colOff>997323</xdr:colOff>
      <xdr:row>6</xdr:row>
      <xdr:rowOff>493058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2104" y="2429436"/>
          <a:ext cx="991160" cy="394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="85" zoomScaleNormal="85" zoomScaleSheetLayoutView="40" zoomScalePageLayoutView="25" workbookViewId="0">
      <selection activeCell="A18" sqref="A18"/>
    </sheetView>
  </sheetViews>
  <sheetFormatPr defaultColWidth="9.140625" defaultRowHeight="12.75" x14ac:dyDescent="0.2"/>
  <cols>
    <col min="1" max="1" width="4.7109375" style="2" customWidth="1"/>
    <col min="2" max="2" width="37.1406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6.28515625" style="2" customWidth="1"/>
    <col min="16" max="16" width="24.140625" style="2" customWidth="1"/>
    <col min="17" max="17" width="15.140625" style="2" customWidth="1"/>
    <col min="18" max="18" width="18.5703125" style="2" customWidth="1"/>
    <col min="19" max="19" width="19.85546875" style="2" customWidth="1"/>
    <col min="20" max="20" width="17.42578125" style="2" customWidth="1"/>
    <col min="21" max="21" width="9.140625" style="2"/>
    <col min="22" max="22" width="17.7109375" style="2" customWidth="1"/>
    <col min="23" max="23" width="19.28515625" style="2" customWidth="1"/>
    <col min="24" max="16384" width="9.140625" style="2"/>
  </cols>
  <sheetData>
    <row r="1" spans="1:23" ht="11.25" customHeight="1" x14ac:dyDescent="0.25">
      <c r="A1" s="11"/>
      <c r="B1" s="11"/>
    </row>
    <row r="2" spans="1:23" ht="30.6" customHeight="1" x14ac:dyDescent="0.2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3" ht="55.5" customHeight="1" x14ac:dyDescent="0.2">
      <c r="A3" s="10"/>
      <c r="B3" s="57" t="s">
        <v>18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23" ht="10.5" customHeight="1" thickBot="1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1"/>
    </row>
    <row r="5" spans="1:23" ht="48" customHeight="1" x14ac:dyDescent="0.2">
      <c r="A5" s="83" t="s">
        <v>1</v>
      </c>
      <c r="B5" s="92" t="s">
        <v>11</v>
      </c>
      <c r="C5" s="86" t="s">
        <v>0</v>
      </c>
      <c r="D5" s="86" t="s">
        <v>2</v>
      </c>
      <c r="E5" s="86"/>
      <c r="F5" s="86"/>
      <c r="G5" s="86"/>
      <c r="H5" s="88" t="s">
        <v>3</v>
      </c>
      <c r="I5" s="88" t="s">
        <v>4</v>
      </c>
      <c r="J5" s="88" t="s">
        <v>5</v>
      </c>
      <c r="K5" s="88"/>
      <c r="L5" s="88"/>
      <c r="M5" s="91" t="s">
        <v>17</v>
      </c>
      <c r="N5" s="58" t="s">
        <v>19</v>
      </c>
      <c r="O5" s="58" t="s">
        <v>21</v>
      </c>
      <c r="P5" s="42" t="s">
        <v>13</v>
      </c>
      <c r="Q5" s="69" t="s">
        <v>14</v>
      </c>
      <c r="R5" s="71" t="s">
        <v>15</v>
      </c>
      <c r="S5" s="62" t="s">
        <v>20</v>
      </c>
    </row>
    <row r="6" spans="1:23" ht="60" customHeight="1" x14ac:dyDescent="0.2">
      <c r="A6" s="84"/>
      <c r="B6" s="93"/>
      <c r="C6" s="73"/>
      <c r="D6" s="73" t="s">
        <v>12</v>
      </c>
      <c r="E6" s="73"/>
      <c r="F6" s="73"/>
      <c r="G6" s="74"/>
      <c r="H6" s="89"/>
      <c r="I6" s="89"/>
      <c r="J6" s="76" t="s">
        <v>16</v>
      </c>
      <c r="K6" s="76" t="s">
        <v>6</v>
      </c>
      <c r="L6" s="76" t="s">
        <v>10</v>
      </c>
      <c r="M6" s="76"/>
      <c r="N6" s="59"/>
      <c r="O6" s="59"/>
      <c r="P6" s="78"/>
      <c r="Q6" s="70"/>
      <c r="R6" s="72"/>
      <c r="S6" s="63"/>
    </row>
    <row r="7" spans="1:23" ht="54" customHeight="1" thickBot="1" x14ac:dyDescent="0.25">
      <c r="A7" s="85"/>
      <c r="B7" s="94"/>
      <c r="C7" s="87"/>
      <c r="D7" s="15" t="s">
        <v>7</v>
      </c>
      <c r="E7" s="15" t="s">
        <v>8</v>
      </c>
      <c r="F7" s="15" t="s">
        <v>9</v>
      </c>
      <c r="G7" s="75"/>
      <c r="H7" s="90"/>
      <c r="I7" s="90"/>
      <c r="J7" s="77"/>
      <c r="K7" s="77"/>
      <c r="L7" s="77"/>
      <c r="M7" s="77"/>
      <c r="N7" s="60"/>
      <c r="O7" s="60"/>
      <c r="P7" s="79"/>
      <c r="Q7" s="70"/>
      <c r="R7" s="72"/>
      <c r="S7" s="63"/>
    </row>
    <row r="8" spans="1:23" s="12" customFormat="1" ht="16.5" thickBot="1" x14ac:dyDescent="0.25">
      <c r="A8" s="18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19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  <c r="O8" s="20">
        <v>15</v>
      </c>
      <c r="P8" s="43">
        <v>16</v>
      </c>
      <c r="Q8" s="47">
        <v>17</v>
      </c>
      <c r="R8" s="48">
        <v>18</v>
      </c>
      <c r="S8" s="21">
        <v>19</v>
      </c>
    </row>
    <row r="9" spans="1:23" s="12" customFormat="1" ht="40.5" customHeight="1" x14ac:dyDescent="0.2">
      <c r="A9" s="22">
        <v>1</v>
      </c>
      <c r="B9" s="55" t="s">
        <v>27</v>
      </c>
      <c r="C9" s="23" t="s">
        <v>29</v>
      </c>
      <c r="D9" s="95">
        <v>439.09</v>
      </c>
      <c r="E9" s="53">
        <v>450.8</v>
      </c>
      <c r="F9" s="53">
        <v>453.73</v>
      </c>
      <c r="G9" s="26">
        <f>SUM(D9:F9)</f>
        <v>1343.62</v>
      </c>
      <c r="H9" s="24">
        <v>1.5</v>
      </c>
      <c r="I9" s="27">
        <v>3</v>
      </c>
      <c r="J9" s="28">
        <f>ROUND(G9/I9,2)</f>
        <v>447.87</v>
      </c>
      <c r="K9" s="29">
        <f>_xlfn.STDEV.S(D9:F9)</f>
        <v>7.7463819511649241</v>
      </c>
      <c r="L9" s="30">
        <f>K9/J9</f>
        <v>1.7296050084097896E-2</v>
      </c>
      <c r="M9" s="31">
        <f>ROUND(((D9*H9)+(E9*H9)+(F9*H9))/(H9*I9),2)</f>
        <v>447.87</v>
      </c>
      <c r="N9" s="30">
        <v>0.1</v>
      </c>
      <c r="O9" s="26">
        <f>M9+ROUND(N9*M9,2)</f>
        <v>492.66</v>
      </c>
      <c r="P9" s="44">
        <f>O9*H9</f>
        <v>738.99</v>
      </c>
      <c r="Q9" s="97">
        <f>D9</f>
        <v>439.09</v>
      </c>
      <c r="R9" s="32">
        <f>Q9*H9</f>
        <v>658.63499999999999</v>
      </c>
      <c r="S9" s="51">
        <f>(D9+ROUND(N9*D9,2))*H9</f>
        <v>724.5</v>
      </c>
    </row>
    <row r="10" spans="1:23" s="12" customFormat="1" ht="40.5" customHeight="1" x14ac:dyDescent="0.2">
      <c r="A10" s="25">
        <v>2</v>
      </c>
      <c r="B10" s="56" t="s">
        <v>28</v>
      </c>
      <c r="C10" s="17" t="s">
        <v>29</v>
      </c>
      <c r="D10" s="96">
        <v>480</v>
      </c>
      <c r="E10" s="54">
        <v>492.8</v>
      </c>
      <c r="F10" s="54">
        <v>496</v>
      </c>
      <c r="G10" s="33">
        <f t="shared" ref="G10:G11" si="0">SUM(D10:F10)</f>
        <v>1468.8</v>
      </c>
      <c r="H10" s="16">
        <v>11</v>
      </c>
      <c r="I10" s="34">
        <v>3</v>
      </c>
      <c r="J10" s="35">
        <f t="shared" ref="J10:J11" si="1">ROUND(G10/I10,2)</f>
        <v>489.6</v>
      </c>
      <c r="K10" s="36">
        <f t="shared" ref="K10:K11" si="2">_xlfn.STDEV.S(D10:F10)</f>
        <v>8.4664041954066924</v>
      </c>
      <c r="L10" s="37">
        <f t="shared" ref="L10:L11" si="3">K10/J10</f>
        <v>1.7292492229180334E-2</v>
      </c>
      <c r="M10" s="38">
        <f t="shared" ref="M10:M11" si="4">ROUND(((D10*H10)+(E10*H10)+(F10*H10))/(H10*I10),2)</f>
        <v>489.6</v>
      </c>
      <c r="N10" s="37">
        <v>0.1</v>
      </c>
      <c r="O10" s="33">
        <f t="shared" ref="O10:O11" si="5">M10+ROUND(N10*M10,2)</f>
        <v>538.56000000000006</v>
      </c>
      <c r="P10" s="45">
        <f t="shared" ref="P10:P11" si="6">O10*H10</f>
        <v>5924.1600000000008</v>
      </c>
      <c r="Q10" s="98">
        <f t="shared" ref="Q10:Q11" si="7">D10</f>
        <v>480</v>
      </c>
      <c r="R10" s="39">
        <f t="shared" ref="R10:R11" si="8">Q10*H10</f>
        <v>5280</v>
      </c>
      <c r="S10" s="52">
        <f t="shared" ref="S10:S11" si="9">(D10+ROUND(N10*D10,2))*H10</f>
        <v>5808</v>
      </c>
    </row>
    <row r="11" spans="1:23" s="12" customFormat="1" ht="31.5" customHeight="1" x14ac:dyDescent="0.2">
      <c r="A11" s="25">
        <v>3</v>
      </c>
      <c r="B11" s="56" t="s">
        <v>25</v>
      </c>
      <c r="C11" s="17" t="s">
        <v>30</v>
      </c>
      <c r="D11" s="96">
        <v>156.82</v>
      </c>
      <c r="E11" s="54">
        <v>159.09</v>
      </c>
      <c r="F11" s="54">
        <v>162.05000000000001</v>
      </c>
      <c r="G11" s="33">
        <f t="shared" si="0"/>
        <v>477.96</v>
      </c>
      <c r="H11" s="16">
        <v>30</v>
      </c>
      <c r="I11" s="34">
        <v>3</v>
      </c>
      <c r="J11" s="35">
        <f t="shared" si="1"/>
        <v>159.32</v>
      </c>
      <c r="K11" s="36">
        <f t="shared" si="2"/>
        <v>2.6225750704222075</v>
      </c>
      <c r="L11" s="37">
        <f t="shared" si="3"/>
        <v>1.6461053668228771E-2</v>
      </c>
      <c r="M11" s="38">
        <f t="shared" si="4"/>
        <v>159.32</v>
      </c>
      <c r="N11" s="37">
        <v>0.1</v>
      </c>
      <c r="O11" s="33">
        <f t="shared" si="5"/>
        <v>175.25</v>
      </c>
      <c r="P11" s="45">
        <f t="shared" si="6"/>
        <v>5257.5</v>
      </c>
      <c r="Q11" s="98">
        <f t="shared" si="7"/>
        <v>156.82</v>
      </c>
      <c r="R11" s="39">
        <f t="shared" si="8"/>
        <v>4704.5999999999995</v>
      </c>
      <c r="S11" s="52">
        <f t="shared" si="9"/>
        <v>5175</v>
      </c>
    </row>
    <row r="12" spans="1:23" s="12" customFormat="1" ht="31.5" customHeight="1" thickBot="1" x14ac:dyDescent="0.25">
      <c r="A12" s="25">
        <v>4</v>
      </c>
      <c r="B12" s="56" t="s">
        <v>26</v>
      </c>
      <c r="C12" s="17" t="s">
        <v>30</v>
      </c>
      <c r="D12" s="96">
        <v>17.18</v>
      </c>
      <c r="E12" s="54">
        <v>17.64</v>
      </c>
      <c r="F12" s="54">
        <v>17.75</v>
      </c>
      <c r="G12" s="33">
        <f t="shared" ref="G12" si="10">SUM(D12:F12)</f>
        <v>52.57</v>
      </c>
      <c r="H12" s="16">
        <v>200</v>
      </c>
      <c r="I12" s="34">
        <v>3</v>
      </c>
      <c r="J12" s="35">
        <f t="shared" ref="J12" si="11">ROUND(G12/I12,2)</f>
        <v>17.52</v>
      </c>
      <c r="K12" s="36">
        <f t="shared" ref="K12" si="12">_xlfn.STDEV.S(D12:F12)</f>
        <v>0.30237945256470966</v>
      </c>
      <c r="L12" s="37">
        <f t="shared" ref="L12" si="13">K12/J12</f>
        <v>1.7259101173784798E-2</v>
      </c>
      <c r="M12" s="38">
        <f t="shared" ref="M12" si="14">ROUND(((D12*H12)+(E12*H12)+(F12*H12))/(H12*I12),2)</f>
        <v>17.52</v>
      </c>
      <c r="N12" s="37">
        <v>0.1</v>
      </c>
      <c r="O12" s="33">
        <f t="shared" ref="O12" si="15">M12+ROUND(N12*M12,2)</f>
        <v>19.27</v>
      </c>
      <c r="P12" s="45">
        <f t="shared" ref="P12" si="16">O12*H12</f>
        <v>3854</v>
      </c>
      <c r="Q12" s="98">
        <f t="shared" ref="Q12" si="17">D12</f>
        <v>17.18</v>
      </c>
      <c r="R12" s="39">
        <f t="shared" ref="R12" si="18">Q12*H12</f>
        <v>3436</v>
      </c>
      <c r="S12" s="52">
        <f t="shared" ref="S12" si="19">(D12+ROUND(N12*D12,2))*H12</f>
        <v>3779.9999999999995</v>
      </c>
    </row>
    <row r="13" spans="1:23" s="12" customFormat="1" ht="16.5" thickBot="1" x14ac:dyDescent="0.25">
      <c r="A13" s="66"/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40"/>
      <c r="P13" s="46">
        <f>SUM(P9:P12)</f>
        <v>15774.650000000001</v>
      </c>
      <c r="Q13" s="49"/>
      <c r="R13" s="50"/>
      <c r="S13" s="41">
        <f>SUM(S9:S12)</f>
        <v>15487.5</v>
      </c>
      <c r="T13" s="13"/>
      <c r="V13" s="14"/>
      <c r="W13" s="13"/>
    </row>
    <row r="14" spans="1:23" ht="15.75" x14ac:dyDescent="0.2">
      <c r="Q14" s="3"/>
    </row>
    <row r="15" spans="1:23" ht="48" customHeight="1" x14ac:dyDescent="0.2">
      <c r="A15" s="64" t="s">
        <v>23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3" s="8" customFormat="1" ht="30" customHeight="1" x14ac:dyDescent="0.25">
      <c r="A16" s="82" t="s">
        <v>31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</row>
    <row r="17" spans="1:18" s="8" customFormat="1" ht="47.25" customHeight="1" x14ac:dyDescent="0.25">
      <c r="A17" s="80" t="s">
        <v>24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</row>
    <row r="18" spans="1:18" s="8" customFormat="1" ht="15.75" x14ac:dyDescent="0.25">
      <c r="A18" s="7"/>
      <c r="B18" s="7"/>
      <c r="E18" s="7"/>
      <c r="G18" s="9"/>
    </row>
    <row r="19" spans="1:18" s="8" customFormat="1" ht="15.75" x14ac:dyDescent="0.25">
      <c r="A19" s="7"/>
      <c r="B19" s="7"/>
      <c r="C19" s="7"/>
      <c r="D19"/>
      <c r="E19"/>
      <c r="F19"/>
      <c r="G19"/>
      <c r="H19"/>
    </row>
    <row r="20" spans="1:18" s="8" customFormat="1" ht="15.75" x14ac:dyDescent="0.25">
      <c r="A20" s="7"/>
      <c r="B20" s="7"/>
      <c r="C20" s="7"/>
      <c r="D20"/>
      <c r="E20"/>
      <c r="F20"/>
      <c r="G20"/>
      <c r="H20"/>
    </row>
    <row r="21" spans="1:18" s="8" customFormat="1" ht="15.75" x14ac:dyDescent="0.25">
      <c r="D21"/>
      <c r="E21"/>
      <c r="F21"/>
      <c r="G21"/>
      <c r="H21"/>
    </row>
    <row r="22" spans="1:18" ht="15.75" x14ac:dyDescent="0.2">
      <c r="A22" s="3"/>
      <c r="B22" s="3"/>
      <c r="C22" s="5"/>
      <c r="D22"/>
      <c r="E22"/>
      <c r="F22"/>
      <c r="G22"/>
      <c r="H22"/>
      <c r="I22" s="5"/>
      <c r="J22" s="5"/>
      <c r="K22" s="5"/>
      <c r="L22" s="5"/>
      <c r="M22" s="5"/>
      <c r="N22" s="6"/>
      <c r="O22" s="6"/>
      <c r="P22" s="6"/>
    </row>
    <row r="23" spans="1:18" ht="15.75" x14ac:dyDescent="0.2">
      <c r="A23" s="4"/>
      <c r="B23" s="4"/>
      <c r="C23" s="4"/>
      <c r="D23"/>
      <c r="E23"/>
      <c r="F23"/>
      <c r="G23"/>
      <c r="H23"/>
      <c r="I23" s="4"/>
      <c r="J23" s="4"/>
      <c r="K23" s="4"/>
      <c r="L23" s="4"/>
      <c r="M23" s="4"/>
      <c r="N23" s="6"/>
      <c r="O23" s="6"/>
      <c r="P23" s="6"/>
    </row>
    <row r="24" spans="1:18" ht="15.75" x14ac:dyDescent="0.2">
      <c r="A24" s="4"/>
      <c r="B24" s="4"/>
      <c r="C24" s="4"/>
      <c r="D24"/>
      <c r="E24"/>
      <c r="F24"/>
      <c r="G24"/>
      <c r="H24"/>
      <c r="I24" s="4"/>
      <c r="J24" s="4"/>
      <c r="K24" s="4"/>
      <c r="L24" s="4"/>
      <c r="M24" s="4"/>
      <c r="N24" s="6"/>
      <c r="O24" s="6"/>
      <c r="P24" s="6"/>
    </row>
    <row r="25" spans="1:18" ht="15.75" x14ac:dyDescent="0.2">
      <c r="A25" s="4"/>
      <c r="B25" s="4"/>
      <c r="C25" s="4"/>
      <c r="D25"/>
      <c r="E25"/>
      <c r="F25"/>
      <c r="G25"/>
      <c r="H25"/>
      <c r="I25" s="4"/>
      <c r="J25" s="4"/>
      <c r="K25" s="4"/>
      <c r="L25" s="4"/>
      <c r="M25" s="4"/>
      <c r="N25" s="6"/>
      <c r="O25" s="6"/>
      <c r="P25" s="6"/>
    </row>
    <row r="26" spans="1:18" ht="15.75" x14ac:dyDescent="0.2">
      <c r="A26" s="4"/>
      <c r="B26" s="4"/>
      <c r="C26" s="3"/>
      <c r="D26"/>
      <c r="E26"/>
      <c r="F26"/>
      <c r="G26"/>
      <c r="H26"/>
      <c r="I26" s="3"/>
      <c r="J26" s="3"/>
      <c r="K26" s="3"/>
      <c r="L26" s="3"/>
      <c r="M26" s="3"/>
    </row>
    <row r="27" spans="1:18" ht="15.75" x14ac:dyDescent="0.2">
      <c r="A27" s="4"/>
      <c r="B27" s="4"/>
      <c r="C27" s="3"/>
      <c r="D27"/>
      <c r="E27"/>
      <c r="F27"/>
      <c r="G27"/>
      <c r="H27"/>
      <c r="I27" s="3"/>
      <c r="J27" s="3"/>
      <c r="K27" s="3"/>
      <c r="L27" s="3"/>
      <c r="M27" s="3"/>
    </row>
    <row r="28" spans="1:18" ht="15.75" x14ac:dyDescent="0.2">
      <c r="A28" s="3"/>
      <c r="B28" s="3"/>
      <c r="C28" s="3"/>
      <c r="D28"/>
      <c r="E28"/>
      <c r="F28"/>
      <c r="G28"/>
      <c r="H28"/>
      <c r="I28" s="3"/>
      <c r="J28" s="3"/>
      <c r="K28" s="3"/>
      <c r="L28" s="3"/>
      <c r="M28" s="3"/>
    </row>
    <row r="29" spans="1:18" ht="15.75" x14ac:dyDescent="0.2">
      <c r="A29" s="3"/>
      <c r="B29" s="3"/>
      <c r="C29" s="3"/>
      <c r="D29"/>
      <c r="E29"/>
      <c r="F29"/>
      <c r="G29"/>
      <c r="H29"/>
      <c r="I29" s="3"/>
      <c r="J29" s="3"/>
      <c r="K29" s="3"/>
      <c r="L29" s="3"/>
      <c r="M29" s="3"/>
    </row>
    <row r="30" spans="1:18" ht="15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8" ht="1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8" ht="1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</sheetData>
  <mergeCells count="26">
    <mergeCell ref="A17:R17"/>
    <mergeCell ref="A16:R16"/>
    <mergeCell ref="A5:A7"/>
    <mergeCell ref="C5:C7"/>
    <mergeCell ref="D5:G5"/>
    <mergeCell ref="H5:H7"/>
    <mergeCell ref="I5:I7"/>
    <mergeCell ref="J5:L5"/>
    <mergeCell ref="M5:M7"/>
    <mergeCell ref="B5:B7"/>
    <mergeCell ref="B3:R3"/>
    <mergeCell ref="O5:O7"/>
    <mergeCell ref="A2:S2"/>
    <mergeCell ref="S5:S7"/>
    <mergeCell ref="A15:R15"/>
    <mergeCell ref="A4:P4"/>
    <mergeCell ref="A13:N13"/>
    <mergeCell ref="N5:N7"/>
    <mergeCell ref="Q5:Q7"/>
    <mergeCell ref="R5:R7"/>
    <mergeCell ref="D6:F6"/>
    <mergeCell ref="G6:G7"/>
    <mergeCell ref="J6:J7"/>
    <mergeCell ref="K6:K7"/>
    <mergeCell ref="L6:L7"/>
    <mergeCell ref="P6:P7"/>
  </mergeCells>
  <conditionalFormatting sqref="L9:L12">
    <cfRule type="cellIs" dxfId="0" priority="1" operator="greaterThanOrEqual">
      <formula>0.33</formula>
    </cfRule>
  </conditionalFormatting>
  <pageMargins left="0.55118110236220474" right="0.39370078740157483" top="0.86614173228346458" bottom="0.43307086614173229" header="0.31496062992125984" footer="0.23622047244094491"/>
  <pageSetup paperSize="9" scale="27" orientation="landscape" r:id="rId1"/>
  <headerFooter alignWithMargins="0"/>
  <rowBreaks count="1" manualBreakCount="1">
    <brk id="21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Отдел_закупок</cp:lastModifiedBy>
  <cp:lastPrinted>2021-04-20T12:29:59Z</cp:lastPrinted>
  <dcterms:created xsi:type="dcterms:W3CDTF">1996-10-08T23:32:33Z</dcterms:created>
  <dcterms:modified xsi:type="dcterms:W3CDTF">2026-08-27T11:35:54Z</dcterms:modified>
</cp:coreProperties>
</file>