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Лист1!$A$1:$Q$22</definedName>
  </definedNames>
  <calcPr calcId="125725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"/>
  <c r="P8" s="1"/>
  <c r="Q8" s="1"/>
  <c r="M8"/>
  <c r="L8"/>
  <c r="I8"/>
  <c r="J8" s="1"/>
  <c r="N8" l="1"/>
  <c r="O6"/>
  <c r="P6" s="1"/>
  <c r="Q6" s="1"/>
  <c r="M6"/>
  <c r="L6"/>
  <c r="I6"/>
  <c r="J6" s="1"/>
  <c r="O5"/>
  <c r="P5" s="1"/>
  <c r="Q5" s="1"/>
  <c r="M5"/>
  <c r="L5"/>
  <c r="I5"/>
  <c r="J5" s="1"/>
  <c r="O9"/>
  <c r="P9" s="1"/>
  <c r="Q9" s="1"/>
  <c r="M9"/>
  <c r="L9"/>
  <c r="I9"/>
  <c r="J9" s="1"/>
  <c r="O7"/>
  <c r="P7" s="1"/>
  <c r="Q7" s="1"/>
  <c r="M7"/>
  <c r="L7"/>
  <c r="I7"/>
  <c r="J7" s="1"/>
  <c r="P10"/>
  <c r="Q10" s="1"/>
  <c r="M10"/>
  <c r="L10"/>
  <c r="I10"/>
  <c r="J10" s="1"/>
  <c r="N5" l="1"/>
  <c r="Q11"/>
  <c r="N6"/>
  <c r="N9"/>
  <c r="N7"/>
  <c r="N10"/>
</calcChain>
</file>

<file path=xl/sharedStrings.xml><?xml version="1.0" encoding="utf-8"?>
<sst xmlns="http://schemas.openxmlformats.org/spreadsheetml/2006/main" count="47" uniqueCount="39">
  <si>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</si>
  <si>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</si>
  <si>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</si>
  <si>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</si>
  <si>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</si>
  <si>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</si>
  <si>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</si>
  <si>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</si>
  <si>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</si>
  <si>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</si>
  <si>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</si>
  <si>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</si>
  <si>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</si>
  <si>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</si>
  <si>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</si>
  <si>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</si>
  <si>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</si>
  <si>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</si>
  <si>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</si>
  <si>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</si>
  <si>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</si>
  <si>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</si>
  <si>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</si>
  <si>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</si>
  <si>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</si>
  <si>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</si>
  <si>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</si>
  <si>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КТРУ 31.01.12.139-00000006 Шкаф для посуды деревянный</t>
  </si>
  <si>
    <t>КТРУ 31.09.11.120-00000006 Стеллаж складской металлический</t>
  </si>
  <si>
    <t>Источник 1 КП №  УП-9519 от 11.06.2026</t>
  </si>
  <si>
    <t>35 576,90</t>
  </si>
  <si>
    <t>Ставка НДС, %</t>
  </si>
  <si>
    <t>Источник 2 КП № 816 от 15 июня 2026г.</t>
  </si>
  <si>
    <t>Источник 3  КП № 2429 от 15.06.2026 г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</si>
  <si>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454356,90 руб.</t>
  </si>
  <si>
    <r>
      <t xml:space="preserve">Заказчиком для обоснования начальной (максимальной) цены контракта был применен иной метод, заключающийся в определении начальной (максимальной) цены контракта как минимальное ценовое, предложение по оказанию услуг/товара, являющихся предметом проводимой закупки, из имеющихся у заказчика коммерческих предложений в целях экономии бюджетных средств, в соответствии части 12 статьи 22 Федерального закона № 44-ФЗ от 05.04.2013 в виду невозможности применения для определения начальной (максимальной) цены контракта, методами указанными в части 1 статьи 22 Федерального Закона № 44-ФЗ от 05.04.2013. Затратный метод  не может быть применен заказчиком, т.к. у заказчика отсутствует информация о произведенных (прогнозируемых) затратах по исполнению контракта, стоимость которого обосновывается,  и обычной для данной сферы деятельности прибыли.
Использование методов определенных частями 7, 8, 9 статьи 22 не предусмотрено Законом № 44-ФЗ от 05.04.2013 «О контрактной системе в сфере закупок товаров, работ, услуг для обеспечения государственных и муниципальных нужд».
</t>
    </r>
    <r>
      <rPr>
        <b/>
        <sz val="10"/>
        <color indexed="8"/>
        <rFont val="Times New Roman"/>
        <family val="1"/>
        <charset val="204"/>
      </rPr>
      <t>Заказчиком для обоснования начальной (максимальной) цены контракта был применен иной метод, заключающийся в определении начальной (максимальной) цены контракта как минимальное ценовое предложение.</t>
    </r>
    <r>
      <rPr>
        <sz val="10"/>
        <color indexed="8"/>
        <rFont val="Times New Roman"/>
        <family val="1"/>
        <charset val="204"/>
      </rPr>
      <t xml:space="preserve">
</t>
    </r>
  </si>
  <si>
    <t>КТРУ 31.09.12.132-00000003 Стол журнальный деревянный</t>
  </si>
  <si>
    <t>КТРУ 31.09.12.131-00000006 Стол обеденный</t>
  </si>
  <si>
    <t>Поставка мебели общего назначения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</si>
</sst>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0.000%"/>
    <numFmt numFmtId="166" formatCode="_-* #,##0.00_р_._-;\-* #,##0.00_р_._-;_-* &quot;-&quot;??_р_._-;_-@_-"/>
  </numFmts>
  <fonts count="38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sz val="10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0"/>
      <name val="Arial 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2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  <xf numFmtId="0" fontId="2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30" fillId="0" borderId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0" fontId="32" fillId="0" borderId="0"/>
    <xf numFmtId="0" fontId="19" fillId="0" borderId="0"/>
  </cellStyleXfs>
  <cellXfs count="50">
    <xf numFmtId="0" fontId="0" fillId="0" borderId="0" xfId="0"/>
    <xf numFmtId="0" fontId="27" fillId="0" borderId="0" xfId="0" applyFont="1" applyAlignment="1">
      <alignment vertical="center"/>
    </xf>
    <xf numFmtId="4" fontId="25" fillId="24" borderId="15" xfId="52" applyNumberFormat="1" applyFont="1" applyFill="1" applyBorder="1" applyAlignment="1">
      <alignment horizontal="center" vertical="center" wrapText="1"/>
    </xf>
    <xf numFmtId="2" fontId="23" fillId="24" borderId="15" xfId="0" applyNumberFormat="1" applyFont="1" applyFill="1" applyBorder="1" applyAlignment="1">
      <alignment horizontal="center" vertical="center" wrapText="1"/>
    </xf>
    <xf numFmtId="2" fontId="24" fillId="24" borderId="15" xfId="0" applyNumberFormat="1" applyFont="1" applyFill="1" applyBorder="1" applyAlignment="1">
      <alignment horizontal="center" vertical="center" wrapText="1"/>
    </xf>
    <xf numFmtId="4" fontId="24" fillId="24" borderId="15" xfId="0" applyNumberFormat="1" applyFont="1" applyFill="1" applyBorder="1" applyAlignment="1">
      <alignment horizontal="center" vertical="center" wrapText="1"/>
    </xf>
    <xf numFmtId="2" fontId="25" fillId="0" borderId="15" xfId="0" applyNumberFormat="1" applyFont="1" applyBorder="1" applyAlignment="1">
      <alignment horizontal="center" vertical="center"/>
    </xf>
    <xf numFmtId="4" fontId="23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7" fillId="24" borderId="0" xfId="0" applyFont="1" applyFill="1" applyAlignment="1">
      <alignment vertical="top" wrapText="1"/>
    </xf>
    <xf numFmtId="2" fontId="27" fillId="0" borderId="0" xfId="0" applyNumberFormat="1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vertical="top" wrapText="1"/>
    </xf>
    <xf numFmtId="10" fontId="27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10" fontId="35" fillId="24" borderId="15" xfId="0" applyNumberFormat="1" applyFont="1" applyFill="1" applyBorder="1" applyAlignment="1">
      <alignment horizontal="center" vertical="center" wrapText="1"/>
    </xf>
    <xf numFmtId="4" fontId="34" fillId="24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0" fontId="34" fillId="24" borderId="15" xfId="0" applyFont="1" applyFill="1" applyBorder="1" applyAlignment="1">
      <alignment horizontal="center" vertical="center" wrapText="1"/>
    </xf>
    <xf numFmtId="0" fontId="33" fillId="25" borderId="15" xfId="59" applyFont="1" applyFill="1" applyBorder="1" applyAlignment="1">
      <alignment horizontal="center" vertical="center"/>
    </xf>
    <xf numFmtId="164" fontId="34" fillId="24" borderId="15" xfId="0" applyNumberFormat="1" applyFont="1" applyFill="1" applyBorder="1" applyAlignment="1">
      <alignment horizontal="center" vertical="center" wrapText="1"/>
    </xf>
    <xf numFmtId="165" fontId="34" fillId="24" borderId="15" xfId="56" applyNumberFormat="1" applyFont="1" applyFill="1" applyBorder="1" applyAlignment="1" applyProtection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vertical="top" wrapText="1"/>
    </xf>
    <xf numFmtId="2" fontId="34" fillId="0" borderId="0" xfId="0" applyNumberFormat="1" applyFont="1" applyAlignment="1">
      <alignment horizontal="center" vertical="center" wrapText="1"/>
    </xf>
    <xf numFmtId="0" fontId="34" fillId="24" borderId="15" xfId="0" applyFont="1" applyFill="1" applyBorder="1" applyAlignment="1">
      <alignment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center" vertical="top" wrapText="1"/>
    </xf>
    <xf numFmtId="0" fontId="27" fillId="24" borderId="0" xfId="0" applyNumberFormat="1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left" vertical="top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2" fontId="28" fillId="24" borderId="15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5" fillId="24" borderId="0" xfId="0" applyFont="1" applyFill="1" applyBorder="1" applyAlignment="1">
      <alignment horizontal="center" vertical="top" wrapText="1"/>
    </xf>
    <xf numFmtId="0" fontId="24" fillId="24" borderId="15" xfId="0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</cellXfs>
  <cellStyles count="6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Excel Built-in Excel Built-in Excel Built-in Normal" xfId="46"/>
    <cellStyle name="Excel Built-in Normal" xfId="19"/>
    <cellStyle name="Excel Built-in Normal 2" xfId="20"/>
    <cellStyle name="Normal 1" xfId="65"/>
    <cellStyle name="Normal 2" xfId="66"/>
    <cellStyle name="Normal 5" xfId="67"/>
    <cellStyle name="st15" xfId="44"/>
    <cellStyle name="st15 2" xfId="54"/>
    <cellStyle name="st18" xfId="45"/>
    <cellStyle name="st18 2" xfId="55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/>
    <cellStyle name="Вывод" xfId="28" builtinId="21" customBuiltin="1"/>
    <cellStyle name="Вывод 2" xfId="48"/>
    <cellStyle name="Вычисление" xfId="29" builtinId="22" customBuiltin="1"/>
    <cellStyle name="Вычисление 2" xfId="49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/>
    <cellStyle name="Обычный 2 2" xfId="59"/>
    <cellStyle name="Обычный 2 3" xfId="58"/>
    <cellStyle name="Обычный 3" xfId="52"/>
    <cellStyle name="Обычный 3 2" xfId="61"/>
    <cellStyle name="Обычный 3 3" xfId="60"/>
    <cellStyle name="Обычный 4" xfId="5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/>
    <cellStyle name="Процентный" xfId="56" builtinId="5"/>
    <cellStyle name="Связанная ячейка" xfId="41" builtinId="24" customBuiltin="1"/>
    <cellStyle name="Стиль 1" xfId="62"/>
    <cellStyle name="Текст предупреждения" xfId="42" builtinId="11" customBuiltin="1"/>
    <cellStyle name="Финансовый 2" xfId="64"/>
    <cellStyle name="Финансовый 3" xfId="63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198075</xdr:rowOff>
    </xdr:to>
    <xdr:pic>
      <xdr:nvPicPr>
        <xdr:cNvPr id="2" name="Рисунок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3" name="Рисунок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5" name="Рисунок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6" name="Рисунок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7" name="Рисунок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8" name="Рисунок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9" name="Рисунок 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0" name="Рисунок 3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1" name="Рисунок 3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2" name="Рисунок 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3" name="Рисунок 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4" name="Рисунок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5" name="Рисунок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6" name="Рисунок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7" name="Рисунок 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8" name="Рисунок 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19" name="Рисунок 3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0" name="Рисунок 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1" name="Рисунок 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2" name="Рисунок 3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3" name="Рисунок 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4" name="Рисунок 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5125</xdr:rowOff>
    </xdr:to>
    <xdr:pic>
      <xdr:nvPicPr>
        <xdr:cNvPr id="25" name="Рисунок 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4400</xdr:rowOff>
    </xdr:to>
    <xdr:pic>
      <xdr:nvPicPr>
        <xdr:cNvPr id="26" name="Рисунок 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8300</xdr:rowOff>
    </xdr:to>
    <xdr:pic>
      <xdr:nvPicPr>
        <xdr:cNvPr id="27" name="Рисунок 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11</xdr:row>
      <xdr:rowOff>0</xdr:rowOff>
    </xdr:from>
    <xdr:to>
      <xdr:col>13</xdr:col>
      <xdr:colOff>785880</xdr:colOff>
      <xdr:row>11</xdr:row>
      <xdr:rowOff>1950</xdr:rowOff>
    </xdr:to>
    <xdr:pic>
      <xdr:nvPicPr>
        <xdr:cNvPr id="28" name="Рисунок 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3" sqref="A3:A4"/>
    </sheetView>
  </sheetViews>
  <sheetFormatPr defaultColWidth="9.140625" defaultRowHeight="15"/>
  <cols>
    <col min="1" max="1" width="5.28515625" style="10" customWidth="1"/>
    <col min="2" max="2" width="18" style="10" hidden="1" customWidth="1"/>
    <col min="3" max="3" width="25.7109375" style="10" customWidth="1"/>
    <col min="4" max="4" width="10.42578125" style="13" customWidth="1"/>
    <col min="5" max="5" width="12.28515625" style="10" customWidth="1"/>
    <col min="6" max="8" width="19.7109375" style="14" customWidth="1"/>
    <col min="9" max="10" width="16.5703125" style="14" customWidth="1"/>
    <col min="11" max="11" width="14.140625" style="15" customWidth="1"/>
    <col min="12" max="12" width="18.85546875" style="14" customWidth="1"/>
    <col min="13" max="13" width="15" style="14" customWidth="1"/>
    <col min="14" max="14" width="19.85546875" style="10" customWidth="1"/>
    <col min="15" max="15" width="22" style="10" customWidth="1"/>
    <col min="16" max="16" width="20.5703125" style="10" customWidth="1"/>
    <col min="17" max="17" width="27.42578125" style="10" customWidth="1"/>
    <col min="18" max="16384" width="9.140625" style="10"/>
  </cols>
  <sheetData>
    <row r="1" spans="1:17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s="1" customFormat="1" ht="41.25" customHeight="1">
      <c r="A3" s="47" t="s">
        <v>6</v>
      </c>
      <c r="B3" s="47"/>
      <c r="C3" s="47" t="s">
        <v>25</v>
      </c>
      <c r="D3" s="47" t="s">
        <v>9</v>
      </c>
      <c r="E3" s="47" t="s">
        <v>10</v>
      </c>
      <c r="F3" s="30" t="s">
        <v>19</v>
      </c>
      <c r="G3" s="30"/>
      <c r="H3" s="30"/>
      <c r="I3" s="30" t="s">
        <v>20</v>
      </c>
      <c r="J3" s="30" t="s">
        <v>21</v>
      </c>
      <c r="K3" s="48" t="s">
        <v>31</v>
      </c>
      <c r="L3" s="30" t="s">
        <v>22</v>
      </c>
      <c r="M3" s="30" t="s">
        <v>11</v>
      </c>
      <c r="N3" s="40" t="s">
        <v>12</v>
      </c>
      <c r="O3" s="40" t="s">
        <v>8</v>
      </c>
      <c r="P3" s="40" t="s">
        <v>18</v>
      </c>
      <c r="Q3" s="42" t="s">
        <v>13</v>
      </c>
    </row>
    <row r="4" spans="1:17" s="1" customFormat="1" ht="42.75">
      <c r="A4" s="47"/>
      <c r="B4" s="47"/>
      <c r="C4" s="47"/>
      <c r="D4" s="47"/>
      <c r="E4" s="47"/>
      <c r="F4" s="2" t="s">
        <v>29</v>
      </c>
      <c r="G4" s="2" t="s">
        <v>32</v>
      </c>
      <c r="H4" s="2" t="s">
        <v>33</v>
      </c>
      <c r="I4" s="31"/>
      <c r="J4" s="31"/>
      <c r="K4" s="49"/>
      <c r="L4" s="31" t="s">
        <v>14</v>
      </c>
      <c r="M4" s="31" t="s">
        <v>15</v>
      </c>
      <c r="N4" s="41" t="s">
        <v>16</v>
      </c>
      <c r="O4" s="41" t="s">
        <v>8</v>
      </c>
      <c r="P4" s="40"/>
      <c r="Q4" s="43"/>
    </row>
    <row r="5" spans="1:17" s="1" customFormat="1" ht="63">
      <c r="A5" s="25">
        <v>1</v>
      </c>
      <c r="B5" s="25"/>
      <c r="C5" s="29" t="s">
        <v>36</v>
      </c>
      <c r="D5" s="21" t="s">
        <v>26</v>
      </c>
      <c r="E5" s="21">
        <v>3</v>
      </c>
      <c r="F5" s="28">
        <v>12500</v>
      </c>
      <c r="G5" s="20">
        <v>13125</v>
      </c>
      <c r="H5" s="20">
        <v>12875</v>
      </c>
      <c r="I5" s="19">
        <f t="shared" ref="I5:I6" si="0">MIN(F5:H5)</f>
        <v>12500</v>
      </c>
      <c r="J5" s="19">
        <f t="shared" ref="J5:J6" si="1">I5*(1+K5)</f>
        <v>15250</v>
      </c>
      <c r="K5" s="18">
        <v>0.22</v>
      </c>
      <c r="L5" s="19">
        <f t="shared" ref="L5:L6" si="2">AVERAGE(F5:H5)*(1+K5)</f>
        <v>15656.666666666668</v>
      </c>
      <c r="M5" s="19">
        <f t="shared" ref="M5:M6" si="3">STDEV(F5:H5)</f>
        <v>314.57643480296372</v>
      </c>
      <c r="N5" s="24">
        <f t="shared" ref="N5:N6" si="4">M5/L5</f>
        <v>2.0092171692759019E-2</v>
      </c>
      <c r="O5" s="23">
        <f t="shared" ref="O5:O6" si="5">MIN(F5,G5,H5)</f>
        <v>12500</v>
      </c>
      <c r="P5" s="20">
        <f>O5*E5</f>
        <v>37500</v>
      </c>
      <c r="Q5" s="20">
        <f t="shared" ref="Q5:Q6" si="6">P5</f>
        <v>37500</v>
      </c>
    </row>
    <row r="6" spans="1:17" s="1" customFormat="1" ht="47.25">
      <c r="A6" s="25">
        <v>2</v>
      </c>
      <c r="B6" s="25"/>
      <c r="C6" s="29" t="s">
        <v>27</v>
      </c>
      <c r="D6" s="21" t="s">
        <v>26</v>
      </c>
      <c r="E6" s="21">
        <v>3</v>
      </c>
      <c r="F6" s="20">
        <v>88159</v>
      </c>
      <c r="G6" s="20">
        <v>92566.95</v>
      </c>
      <c r="H6" s="20">
        <v>90803.77</v>
      </c>
      <c r="I6" s="19">
        <f t="shared" si="0"/>
        <v>88159</v>
      </c>
      <c r="J6" s="19">
        <f t="shared" si="1"/>
        <v>107553.98</v>
      </c>
      <c r="K6" s="18">
        <v>0.22</v>
      </c>
      <c r="L6" s="19">
        <f t="shared" si="2"/>
        <v>110422.08613333335</v>
      </c>
      <c r="M6" s="19">
        <f t="shared" si="3"/>
        <v>2218.6195132631369</v>
      </c>
      <c r="N6" s="24">
        <f t="shared" si="4"/>
        <v>2.0092171692755203E-2</v>
      </c>
      <c r="O6" s="23">
        <f t="shared" si="5"/>
        <v>88159</v>
      </c>
      <c r="P6" s="20">
        <f t="shared" ref="P6" si="7">O6*E6</f>
        <v>264477</v>
      </c>
      <c r="Q6" s="20">
        <f t="shared" si="6"/>
        <v>264477</v>
      </c>
    </row>
    <row r="7" spans="1:17" s="1" customFormat="1" ht="47.25">
      <c r="A7" s="9">
        <v>3</v>
      </c>
      <c r="B7" s="9"/>
      <c r="C7" s="29" t="s">
        <v>27</v>
      </c>
      <c r="D7" s="21" t="s">
        <v>26</v>
      </c>
      <c r="E7" s="21">
        <v>2</v>
      </c>
      <c r="F7" s="20">
        <v>50469</v>
      </c>
      <c r="G7" s="20">
        <v>52992.45</v>
      </c>
      <c r="H7" s="20">
        <v>51983.07</v>
      </c>
      <c r="I7" s="19">
        <f t="shared" ref="I7:I9" si="8">MIN(F7:H7)</f>
        <v>50469</v>
      </c>
      <c r="J7" s="19">
        <f t="shared" ref="J7:J9" si="9">I7*(1+K7)</f>
        <v>61572.18</v>
      </c>
      <c r="K7" s="18">
        <v>0.22</v>
      </c>
      <c r="L7" s="19">
        <f t="shared" ref="L7:L9" si="10">AVERAGE(F7:H7)*(1+K7)</f>
        <v>63214.104799999994</v>
      </c>
      <c r="M7" s="19">
        <f t="shared" ref="M7:M9" si="11">STDEV(F7:H7)</f>
        <v>1270.108647045721</v>
      </c>
      <c r="N7" s="24">
        <f t="shared" ref="N7:N9" si="12">M7/L7</f>
        <v>2.0092171692759953E-2</v>
      </c>
      <c r="O7" s="23">
        <f t="shared" ref="O7:O9" si="13">MIN(F7,G7,H7)</f>
        <v>50469</v>
      </c>
      <c r="P7" s="20">
        <f>O7*E7</f>
        <v>100938</v>
      </c>
      <c r="Q7" s="20">
        <f t="shared" ref="Q7:Q9" si="14">P7</f>
        <v>100938</v>
      </c>
    </row>
    <row r="8" spans="1:17" s="1" customFormat="1" ht="47.25">
      <c r="A8" s="26">
        <v>4</v>
      </c>
      <c r="B8" s="26"/>
      <c r="C8" s="29" t="s">
        <v>37</v>
      </c>
      <c r="D8" s="21" t="s">
        <v>26</v>
      </c>
      <c r="E8" s="21">
        <v>1</v>
      </c>
      <c r="F8" s="20">
        <v>8162</v>
      </c>
      <c r="G8" s="20">
        <v>8570.1</v>
      </c>
      <c r="H8" s="20">
        <v>8406.86</v>
      </c>
      <c r="I8" s="19">
        <f t="shared" ref="I8" si="15">MIN(F8:H8)</f>
        <v>8162</v>
      </c>
      <c r="J8" s="19">
        <f t="shared" ref="J8" si="16">I8*(1+K8)</f>
        <v>9957.64</v>
      </c>
      <c r="K8" s="18">
        <v>0.22</v>
      </c>
      <c r="L8" s="19">
        <f t="shared" ref="L8" si="17">AVERAGE(F8:H8)*(1+K8)</f>
        <v>10223.177066666667</v>
      </c>
      <c r="M8" s="19">
        <f t="shared" ref="M8" si="18">STDEV(F8:H8)</f>
        <v>205.40582886896732</v>
      </c>
      <c r="N8" s="24">
        <f t="shared" ref="N8" si="19">M8/L8</f>
        <v>2.0092171692761378E-2</v>
      </c>
      <c r="O8" s="23">
        <f t="shared" ref="O8" si="20">MIN(F8,G8,H8)</f>
        <v>8162</v>
      </c>
      <c r="P8" s="20">
        <f t="shared" ref="P8" si="21">O8*E8</f>
        <v>8162</v>
      </c>
      <c r="Q8" s="20">
        <f t="shared" ref="Q8" si="22">P8</f>
        <v>8162</v>
      </c>
    </row>
    <row r="9" spans="1:17" s="1" customFormat="1" ht="47.25">
      <c r="A9" s="9">
        <v>5</v>
      </c>
      <c r="B9" s="9"/>
      <c r="C9" s="29" t="s">
        <v>37</v>
      </c>
      <c r="D9" s="21" t="s">
        <v>26</v>
      </c>
      <c r="E9" s="21">
        <v>1</v>
      </c>
      <c r="F9" s="20">
        <v>7703</v>
      </c>
      <c r="G9" s="20">
        <v>8088.15</v>
      </c>
      <c r="H9" s="20">
        <v>7934.09</v>
      </c>
      <c r="I9" s="19">
        <f t="shared" si="8"/>
        <v>7703</v>
      </c>
      <c r="J9" s="19">
        <f t="shared" si="9"/>
        <v>9397.66</v>
      </c>
      <c r="K9" s="18">
        <v>0.22</v>
      </c>
      <c r="L9" s="19">
        <f t="shared" si="10"/>
        <v>9648.2642666666652</v>
      </c>
      <c r="M9" s="19">
        <f t="shared" si="11"/>
        <v>193.85458218298791</v>
      </c>
      <c r="N9" s="24">
        <f t="shared" si="12"/>
        <v>2.0092171692760011E-2</v>
      </c>
      <c r="O9" s="23">
        <f t="shared" si="13"/>
        <v>7703</v>
      </c>
      <c r="P9" s="20">
        <f t="shared" ref="P9" si="23">O9*E9</f>
        <v>7703</v>
      </c>
      <c r="Q9" s="20">
        <f t="shared" si="14"/>
        <v>7703</v>
      </c>
    </row>
    <row r="10" spans="1:17" s="1" customFormat="1" ht="63">
      <c r="A10" s="9">
        <v>6</v>
      </c>
      <c r="B10" s="9"/>
      <c r="C10" s="27" t="s">
        <v>28</v>
      </c>
      <c r="D10" s="21" t="s">
        <v>26</v>
      </c>
      <c r="E10" s="22">
        <v>1</v>
      </c>
      <c r="F10" s="28" t="s">
        <v>30</v>
      </c>
      <c r="G10" s="20">
        <v>37355.75</v>
      </c>
      <c r="H10" s="20">
        <v>36644.21</v>
      </c>
      <c r="I10" s="19">
        <f t="shared" ref="I10" si="24">MIN(F10:H10)</f>
        <v>36644.21</v>
      </c>
      <c r="J10" s="19">
        <f t="shared" ref="J10" si="25">I10*(1+K10)</f>
        <v>44705.936199999996</v>
      </c>
      <c r="K10" s="18">
        <v>0.22</v>
      </c>
      <c r="L10" s="19">
        <f t="shared" ref="L10" si="26">AVERAGE(F10:H10)*(1+K10)</f>
        <v>45139.975599999991</v>
      </c>
      <c r="M10" s="19">
        <f t="shared" ref="M10" si="27">STDEV(F10:H10)</f>
        <v>503.13475908611974</v>
      </c>
      <c r="N10" s="24">
        <f t="shared" ref="N10" si="28">M10/L10</f>
        <v>1.1146101706934017E-2</v>
      </c>
      <c r="O10" s="23">
        <v>35576.9</v>
      </c>
      <c r="P10" s="20">
        <f t="shared" ref="P10" si="29">O10*E10</f>
        <v>35576.9</v>
      </c>
      <c r="Q10" s="20">
        <f t="shared" ref="Q10" si="30">P10</f>
        <v>35576.9</v>
      </c>
    </row>
    <row r="11" spans="1:17" s="1" customFormat="1">
      <c r="A11" s="3"/>
      <c r="B11" s="3"/>
      <c r="C11" s="3"/>
      <c r="D11" s="3"/>
      <c r="E11" s="4" t="s">
        <v>17</v>
      </c>
      <c r="F11" s="5"/>
      <c r="G11" s="5"/>
      <c r="H11" s="5"/>
      <c r="I11" s="5"/>
      <c r="J11" s="5"/>
      <c r="K11" s="8"/>
      <c r="L11" s="7"/>
      <c r="M11" s="44" t="s">
        <v>23</v>
      </c>
      <c r="N11" s="44"/>
      <c r="O11" s="44"/>
      <c r="P11" s="44"/>
      <c r="Q11" s="6">
        <f>SUM(Q5:Q10)</f>
        <v>454356.9</v>
      </c>
    </row>
    <row r="12" spans="1:17" ht="37.5" customHeight="1">
      <c r="A12" s="33" t="s">
        <v>34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11"/>
      <c r="P12" s="11"/>
      <c r="Q12" s="12"/>
    </row>
    <row r="13" spans="1:17" ht="87" customHeight="1">
      <c r="A13" s="39" t="s">
        <v>35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11"/>
      <c r="Q13" s="12"/>
    </row>
    <row r="14" spans="1:17" ht="82.5" customHeight="1">
      <c r="A14" s="38" t="s">
        <v>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1"/>
      <c r="P14" s="11"/>
    </row>
    <row r="15" spans="1:17" ht="48" customHeight="1">
      <c r="A15" s="34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7" ht="30">
      <c r="C16" s="10" t="s">
        <v>2</v>
      </c>
      <c r="D16" s="13" t="s">
        <v>1</v>
      </c>
      <c r="E16" s="32" t="s">
        <v>3</v>
      </c>
      <c r="F16" s="32"/>
    </row>
    <row r="17" spans="1:14">
      <c r="D17" s="13" t="s">
        <v>4</v>
      </c>
      <c r="E17" s="32" t="s">
        <v>5</v>
      </c>
      <c r="F17" s="32"/>
    </row>
    <row r="18" spans="1:14">
      <c r="I18" s="10"/>
      <c r="J18" s="10"/>
      <c r="K18" s="10"/>
      <c r="L18" s="10"/>
    </row>
    <row r="20" spans="1:14">
      <c r="A20" s="37"/>
      <c r="B20" s="37"/>
      <c r="C20" s="35"/>
      <c r="D20" s="35"/>
      <c r="E20" s="35"/>
    </row>
    <row r="21" spans="1:14">
      <c r="A21" s="16"/>
      <c r="B21" s="16"/>
      <c r="C21" s="16"/>
      <c r="D21" s="17"/>
    </row>
    <row r="22" spans="1:14">
      <c r="A22" s="32"/>
      <c r="B22" s="32"/>
      <c r="C22" s="36"/>
      <c r="D22" s="36"/>
      <c r="E22" s="36"/>
      <c r="F22" s="36"/>
    </row>
    <row r="23" spans="1:1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</sheetData>
  <sheetProtection selectLockedCells="1" selectUnlockedCells="1"/>
  <mergeCells count="29">
    <mergeCell ref="P3:P4"/>
    <mergeCell ref="O3:O4"/>
    <mergeCell ref="Q3:Q4"/>
    <mergeCell ref="M11:P11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23:N23"/>
    <mergeCell ref="A12:N12"/>
    <mergeCell ref="A15:N15"/>
    <mergeCell ref="C20:E20"/>
    <mergeCell ref="C22:F22"/>
    <mergeCell ref="E16:F16"/>
    <mergeCell ref="E17:F17"/>
    <mergeCell ref="A20:B20"/>
    <mergeCell ref="A22:B22"/>
    <mergeCell ref="A14:N14"/>
    <mergeCell ref="A13:O13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2026-06-16T08:23:00Z</dcterms:modified>
</cp:coreProperties>
</file>