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to_MakurinaMV\Desktop\"/>
    </mc:Choice>
  </mc:AlternateContent>
  <bookViews>
    <workbookView xWindow="0" yWindow="0" windowWidth="28800" windowHeight="11730" tabRatio="802"/>
  </bookViews>
  <sheets>
    <sheet name="НМЦК" sheetId="19" r:id="rId1"/>
  </sheets>
  <definedNames>
    <definedName name="_xlnm._FilterDatabase" localSheetId="0" hidden="1">НМЦК!$A$7:$N$15</definedName>
    <definedName name="_xlnm.Print_Area" localSheetId="0">НМЦК!$A$1:$N$17</definedName>
  </definedNames>
  <calcPr calcId="162913" refMode="R1C1" fullPrecision="0"/>
</workbook>
</file>

<file path=xl/calcChain.xml><?xml version="1.0" encoding="utf-8"?>
<calcChain xmlns="http://schemas.openxmlformats.org/spreadsheetml/2006/main">
  <c r="J11" i="19" l="1"/>
  <c r="K11" i="19" s="1"/>
  <c r="I11" i="19"/>
  <c r="L11" i="19" s="1"/>
  <c r="F11" i="19"/>
  <c r="F10" i="19"/>
  <c r="G13" i="19" l="1"/>
  <c r="J12" i="19" l="1"/>
  <c r="I12" i="19"/>
  <c r="O12" i="19" s="1"/>
  <c r="P12" i="19" s="1"/>
  <c r="F12" i="19"/>
  <c r="K12" i="19" l="1"/>
  <c r="L12" i="19"/>
  <c r="J9" i="19"/>
  <c r="I9" i="19"/>
  <c r="O9" i="19" s="1"/>
  <c r="F9" i="19"/>
  <c r="J8" i="19"/>
  <c r="I8" i="19"/>
  <c r="F8" i="19"/>
  <c r="K8" i="19" l="1"/>
  <c r="L8" i="19"/>
  <c r="O8" i="19"/>
  <c r="P8" i="19" s="1"/>
  <c r="L9" i="19"/>
  <c r="P9" i="19"/>
  <c r="K9" i="19"/>
  <c r="I10" i="19"/>
  <c r="O10" i="19" s="1"/>
  <c r="P10" i="19" s="1"/>
  <c r="J10" i="19"/>
  <c r="K10" i="19" l="1"/>
  <c r="K13" i="19" s="1"/>
  <c r="L10" i="19"/>
  <c r="L14" i="19" s="1"/>
  <c r="B1048485" i="19" l="1"/>
</calcChain>
</file>

<file path=xl/sharedStrings.xml><?xml version="1.0" encoding="utf-8"?>
<sst xmlns="http://schemas.openxmlformats.org/spreadsheetml/2006/main" count="38" uniqueCount="35">
  <si>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</si>
  <si>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</si>
  <si>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</si>
  <si>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</si>
  <si>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v - кол-во (объем) закупаемого товара (работы, услуги), ед.</t>
  </si>
  <si>
    <t>&lt;ц&gt; - средн. арифм. величина цены единицы прод-ции, руб.</t>
  </si>
  <si>
    <t xml:space="preserve">Начальная (максимальная) цена контракта </t>
  </si>
  <si>
    <t>ИЦИ №1</t>
  </si>
  <si>
    <t>ИЦИ №2</t>
  </si>
  <si>
    <t>ИЦИ №3</t>
  </si>
  <si>
    <t>Номер источника ценовой информации (ИЦИ №i) и цена единицы товара, работы, услуги, представленная i-тым ИЦИ (Цi), руб.</t>
  </si>
  <si>
    <t xml:space="preserve">V - коэф-нт вариации </t>
  </si>
  <si>
    <t>6=3+4+5</t>
  </si>
  <si>
    <t>8 = кол-во ответов ИЦИ</t>
  </si>
  <si>
    <t>12=6*7/8</t>
  </si>
  <si>
    <t>Коэффициент вариации менее 33%, совокупность цен принимается однородной</t>
  </si>
  <si>
    <r>
      <rPr>
        <b/>
        <sz val="8"/>
        <color indexed="8"/>
        <rFont val="Times New Roman"/>
        <family val="1"/>
        <charset val="204"/>
      </rPr>
      <t>n - кол-во значений, используемых в расчете</t>
    </r>
  </si>
  <si>
    <t>9=                    /8</t>
  </si>
  <si>
    <t xml:space="preserve">                           , руб. </t>
  </si>
  <si>
    <t>тип в соответствии с приказом</t>
  </si>
  <si>
    <t>предельная цена</t>
  </si>
  <si>
    <t>норматив, приказ 421, приложение 16</t>
  </si>
  <si>
    <t>Расчет количества на один аппарат</t>
  </si>
  <si>
    <t>Общее количество в год</t>
  </si>
  <si>
    <t>Приложение № 1 к Извещению</t>
  </si>
  <si>
    <t>соответствует</t>
  </si>
  <si>
    <t>Расчет выполнил:</t>
  </si>
  <si>
    <t>Контроль эффективности средства изготовления и размножения документов предназначенного для работы со сведениями, составляющими государственную тайну с разработкой и предоставлением документов</t>
  </si>
  <si>
    <t>Контроль эффективности автоматизированного рабочего места предназначенного для работы со сведениями, составляющими государственную тайну с разработкой и предоставлением документов</t>
  </si>
  <si>
    <t>Проведение спеццииследовния основных технических средств и систем предназначенных для работы со сведениями, составляющими государственную тайну с разработкой и предоставлением документов (манипулятор "мышь")</t>
  </si>
  <si>
    <t>услуги по защите информации</t>
  </si>
  <si>
    <t>Проведение спецпроверки и спеццииследовния основных технических средств и систем предназначенных для работы со сведениями, составляющими государственную тайну с разработкой и предоставлением документов (принтер)</t>
  </si>
  <si>
    <t>Проведение спецпроверки и спеццииследовния основных технических средств и систем предназначенных для работы со сведениями, составляющими государственную тайну с разработкой и предоставлением документов (МФУ)</t>
  </si>
  <si>
    <t>И.о. НО ИБиТЗИ</t>
  </si>
  <si>
    <t>Оказание услуг по защите информации 1 (в рамках ИКТ)             ИКЗ:261470401971047040100100430000000000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</si>
</sst>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"/>
  </numFmts>
  <fonts count="16" x14ac:knownFonts="1"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0" fontId="5" fillId="0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/>
    <xf numFmtId="166" fontId="3" fillId="0" borderId="0" xfId="0" applyNumberFormat="1" applyFont="1" applyAlignment="1">
      <alignment vertical="center" wrapText="1"/>
    </xf>
    <xf numFmtId="0" fontId="7" fillId="0" borderId="0" xfId="0" applyFont="1" applyAlignment="1"/>
    <xf numFmtId="4" fontId="11" fillId="3" borderId="1" xfId="0" applyNumberFormat="1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vertical="center" wrapText="1"/>
    </xf>
    <xf numFmtId="0" fontId="14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/>
    <xf numFmtId="1" fontId="5" fillId="2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6" fillId="0" borderId="10" xfId="0" applyFont="1" applyBorder="1" applyAlignment="1">
      <alignment horizontal="righ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" fontId="11" fillId="3" borderId="2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4" fontId="11" fillId="3" borderId="2" xfId="0" applyNumberFormat="1" applyFont="1" applyFill="1" applyBorder="1" applyAlignment="1">
      <alignment horizontal="center" vertical="center" wrapText="1"/>
    </xf>
    <xf numFmtId="164" fontId="0" fillId="0" borderId="6" xfId="0" applyNumberFormat="1" applyBorder="1"/>
    <xf numFmtId="1" fontId="3" fillId="0" borderId="0" xfId="0" applyNumberFormat="1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43" fontId="3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43" fontId="3" fillId="0" borderId="1" xfId="0" applyNumberFormat="1" applyFont="1" applyBorder="1" applyAlignment="1">
      <alignment horizontal="center" vertical="center"/>
    </xf>
    <xf numFmtId="164" fontId="15" fillId="0" borderId="6" xfId="0" applyNumberFormat="1" applyFont="1" applyBorder="1"/>
    <xf numFmtId="164" fontId="3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wrapText="1"/>
    </xf>
    <xf numFmtId="2" fontId="5" fillId="0" borderId="2" xfId="0" applyNumberFormat="1" applyFont="1" applyFill="1" applyBorder="1" applyAlignment="1">
      <alignment horizontal="center" vertical="center" wrapText="1"/>
    </xf>
    <xf numFmtId="4" fontId="11" fillId="3" borderId="2" xfId="0" applyNumberFormat="1" applyFont="1" applyFill="1" applyBorder="1" applyAlignment="1">
      <alignment horizontal="left" vertical="center" wrapText="1"/>
    </xf>
    <xf numFmtId="0" fontId="15" fillId="0" borderId="0" xfId="0" applyFont="1"/>
    <xf numFmtId="0" fontId="11" fillId="0" borderId="2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4" fontId="11" fillId="3" borderId="2" xfId="0" applyNumberFormat="1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4" fontId="11" fillId="3" borderId="2" xfId="0" applyNumberFormat="1" applyFont="1" applyFill="1" applyBorder="1" applyAlignment="1">
      <alignment horizontal="left" vertical="center" wrapText="1"/>
    </xf>
  </cellXfs>
  <cellStyles count="3">
    <cellStyle name="Гиперссылка 2" xfId="1"/>
    <cellStyle name="Обычный" xfId="0" builtinId="0"/>
    <cellStyle name="Финансов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6</xdr:row>
          <xdr:rowOff>47625</xdr:rowOff>
        </xdr:from>
        <xdr:to>
          <xdr:col>8</xdr:col>
          <xdr:colOff>647700</xdr:colOff>
          <xdr:row>7</xdr:row>
          <xdr:rowOff>0</xdr:rowOff>
        </xdr:to>
        <xdr:sp macro="" textlink="">
          <xdr:nvSpPr>
            <xdr:cNvPr id="32769" name="Object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5</xdr:row>
          <xdr:rowOff>457200</xdr:rowOff>
        </xdr:from>
        <xdr:to>
          <xdr:col>9</xdr:col>
          <xdr:colOff>800100</xdr:colOff>
          <xdr:row>5</xdr:row>
          <xdr:rowOff>676275</xdr:rowOff>
        </xdr:to>
        <xdr:sp macro="" textlink="">
          <xdr:nvSpPr>
            <xdr:cNvPr id="32770" name="Object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4</xdr:row>
          <xdr:rowOff>47625</xdr:rowOff>
        </xdr:from>
        <xdr:to>
          <xdr:col>11</xdr:col>
          <xdr:colOff>723900</xdr:colOff>
          <xdr:row>4</xdr:row>
          <xdr:rowOff>276225</xdr:rowOff>
        </xdr:to>
        <xdr:sp macro="" textlink="">
          <xdr:nvSpPr>
            <xdr:cNvPr id="32771" name="Object 3" hidden="1">
              <a:extLst>
                <a:ext uri="{63B3BB69-23CF-44E3-9099-C40C66FF867C}">
                  <a14:compatExt spid="_x0000_s327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30480</xdr:colOff>
      <xdr:row>5</xdr:row>
      <xdr:rowOff>251460</xdr:rowOff>
    </xdr:from>
    <xdr:to>
      <xdr:col>9</xdr:col>
      <xdr:colOff>624840</xdr:colOff>
      <xdr:row>5</xdr:row>
      <xdr:rowOff>251460</xdr:rowOff>
    </xdr:to>
    <xdr:pic>
      <xdr:nvPicPr>
        <xdr:cNvPr id="5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3559" y="1416026"/>
          <a:ext cx="5943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68580</xdr:colOff>
      <xdr:row>5</xdr:row>
      <xdr:rowOff>281940</xdr:rowOff>
    </xdr:from>
    <xdr:to>
      <xdr:col>10</xdr:col>
      <xdr:colOff>624840</xdr:colOff>
      <xdr:row>5</xdr:row>
      <xdr:rowOff>281940</xdr:rowOff>
    </xdr:to>
    <xdr:pic>
      <xdr:nvPicPr>
        <xdr:cNvPr id="6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7433" y="1446506"/>
          <a:ext cx="5562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160020</xdr:colOff>
      <xdr:row>5</xdr:row>
      <xdr:rowOff>106680</xdr:rowOff>
    </xdr:from>
    <xdr:to>
      <xdr:col>11</xdr:col>
      <xdr:colOff>632460</xdr:colOff>
      <xdr:row>5</xdr:row>
      <xdr:rowOff>106680</xdr:rowOff>
    </xdr:to>
    <xdr:pic>
      <xdr:nvPicPr>
        <xdr:cNvPr id="7" name="Picture 1" descr="C:\Temp\KClipboardExport\7d4qbwfz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35"/>
        <a:stretch>
          <a:fillRect/>
        </a:stretch>
      </xdr:blipFill>
      <xdr:spPr bwMode="auto">
        <a:xfrm>
          <a:off x="13755250" y="1271246"/>
          <a:ext cx="4724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144780</xdr:colOff>
      <xdr:row>5</xdr:row>
      <xdr:rowOff>190500</xdr:rowOff>
    </xdr:from>
    <xdr:to>
      <xdr:col>5</xdr:col>
      <xdr:colOff>586740</xdr:colOff>
      <xdr:row>5</xdr:row>
      <xdr:rowOff>190500</xdr:rowOff>
    </xdr:to>
    <xdr:pic>
      <xdr:nvPicPr>
        <xdr:cNvPr id="8" name="Рисунок 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9012735" y="1355066"/>
          <a:ext cx="4419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141617</xdr:colOff>
      <xdr:row>5</xdr:row>
      <xdr:rowOff>308251</xdr:rowOff>
    </xdr:from>
    <xdr:to>
      <xdr:col>12</xdr:col>
      <xdr:colOff>0</xdr:colOff>
      <xdr:row>5</xdr:row>
      <xdr:rowOff>544471</xdr:rowOff>
    </xdr:to>
    <xdr:pic>
      <xdr:nvPicPr>
        <xdr:cNvPr id="9" name="Picture 1" descr="C:\Temp\KClipboardExport\7d4qbwfz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35"/>
        <a:stretch>
          <a:fillRect/>
        </a:stretch>
      </xdr:blipFill>
      <xdr:spPr bwMode="auto">
        <a:xfrm>
          <a:off x="13736847" y="1472817"/>
          <a:ext cx="1019822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62973</xdr:colOff>
      <xdr:row>5</xdr:row>
      <xdr:rowOff>489980</xdr:rowOff>
    </xdr:from>
    <xdr:to>
      <xdr:col>10</xdr:col>
      <xdr:colOff>755462</xdr:colOff>
      <xdr:row>5</xdr:row>
      <xdr:rowOff>642380</xdr:rowOff>
    </xdr:to>
    <xdr:pic>
      <xdr:nvPicPr>
        <xdr:cNvPr id="10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1826" y="1654546"/>
          <a:ext cx="6553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129540</xdr:colOff>
      <xdr:row>5</xdr:row>
      <xdr:rowOff>205740</xdr:rowOff>
    </xdr:from>
    <xdr:to>
      <xdr:col>5</xdr:col>
      <xdr:colOff>571500</xdr:colOff>
      <xdr:row>5</xdr:row>
      <xdr:rowOff>358140</xdr:rowOff>
    </xdr:to>
    <xdr:pic>
      <xdr:nvPicPr>
        <xdr:cNvPr id="11" name="Рисунок 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8997495" y="1370306"/>
          <a:ext cx="44196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198120</xdr:colOff>
      <xdr:row>6</xdr:row>
      <xdr:rowOff>99060</xdr:rowOff>
    </xdr:from>
    <xdr:to>
      <xdr:col>8</xdr:col>
      <xdr:colOff>586740</xdr:colOff>
      <xdr:row>6</xdr:row>
      <xdr:rowOff>267643</xdr:rowOff>
    </xdr:to>
    <xdr:pic>
      <xdr:nvPicPr>
        <xdr:cNvPr id="12" name="Рисунок 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11188173" y="2031377"/>
          <a:ext cx="38862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13</xdr:row>
          <xdr:rowOff>28575</xdr:rowOff>
        </xdr:from>
        <xdr:to>
          <xdr:col>9</xdr:col>
          <xdr:colOff>695325</xdr:colOff>
          <xdr:row>14</xdr:row>
          <xdr:rowOff>0</xdr:rowOff>
        </xdr:to>
        <xdr:sp macro="" textlink="">
          <xdr:nvSpPr>
            <xdr:cNvPr id="32772" name="Object 4" hidden="1">
              <a:extLst>
                <a:ext uri="{63B3BB69-23CF-44E3-9099-C40C66FF867C}">
                  <a14:compatExt spid="_x0000_s327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P1048485"/>
  <sheetViews>
    <sheetView tabSelected="1" zoomScale="85" zoomScaleNormal="85" zoomScaleSheetLayoutView="100" workbookViewId="0">
      <selection activeCell="B3" sqref="B3:L3"/>
    </sheetView>
  </sheetViews>
  <sheetFormatPr defaultRowHeight="15" x14ac:dyDescent="0.25"/>
  <cols>
    <col min="1" max="1" width="3.5703125" customWidth="1"/>
    <col min="2" max="2" width="91.5703125" customWidth="1"/>
    <col min="3" max="3" width="13.140625" customWidth="1"/>
    <col min="4" max="4" width="11.7109375" customWidth="1"/>
    <col min="5" max="5" width="12.5703125" customWidth="1"/>
    <col min="6" max="6" width="12.42578125" customWidth="1"/>
    <col min="7" max="7" width="8.42578125" customWidth="1"/>
    <col min="8" max="8" width="13" customWidth="1"/>
    <col min="9" max="9" width="13.42578125" customWidth="1"/>
    <col min="10" max="10" width="13.140625" customWidth="1"/>
    <col min="11" max="11" width="18.140625" customWidth="1"/>
    <col min="12" max="12" width="17.7109375" customWidth="1"/>
    <col min="13" max="13" width="26.7109375" hidden="1" customWidth="1"/>
    <col min="14" max="14" width="25.140625" hidden="1" customWidth="1"/>
    <col min="15" max="15" width="18.7109375" hidden="1" customWidth="1"/>
    <col min="16" max="16" width="16.85546875" hidden="1" customWidth="1"/>
  </cols>
  <sheetData>
    <row r="1" spans="1:16" ht="15.75" customHeight="1" x14ac:dyDescent="0.25">
      <c r="I1" s="9"/>
      <c r="J1" s="59" t="s">
        <v>24</v>
      </c>
      <c r="K1" s="59"/>
      <c r="L1" s="59"/>
      <c r="M1" s="27"/>
      <c r="N1" s="27"/>
    </row>
    <row r="2" spans="1:16" ht="15.75" x14ac:dyDescent="0.25">
      <c r="I2" s="9"/>
      <c r="J2" s="59"/>
      <c r="K2" s="59"/>
      <c r="L2" s="59"/>
      <c r="M2" s="27"/>
      <c r="N2" s="27"/>
    </row>
    <row r="3" spans="1:16" ht="15.75" x14ac:dyDescent="0.25">
      <c r="B3" s="64" t="s">
        <v>34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28"/>
      <c r="N3" s="28"/>
    </row>
    <row r="4" spans="1:16" x14ac:dyDescent="0.25">
      <c r="A4" s="1"/>
      <c r="B4" s="1"/>
      <c r="C4" s="1"/>
      <c r="D4" s="1"/>
      <c r="E4" s="1"/>
      <c r="F4" s="1"/>
      <c r="G4" s="1"/>
      <c r="H4" s="1"/>
      <c r="I4" s="2"/>
      <c r="J4" s="1"/>
      <c r="K4" s="1"/>
      <c r="L4" s="1"/>
      <c r="M4" s="1"/>
      <c r="N4" s="1"/>
    </row>
    <row r="5" spans="1:16" ht="33.4" customHeight="1" x14ac:dyDescent="0.25">
      <c r="A5" s="65" t="s">
        <v>0</v>
      </c>
      <c r="B5" s="67" t="s">
        <v>3</v>
      </c>
      <c r="C5" s="69" t="s">
        <v>10</v>
      </c>
      <c r="D5" s="69"/>
      <c r="E5" s="69"/>
      <c r="F5" s="69"/>
      <c r="G5" s="70" t="s">
        <v>4</v>
      </c>
      <c r="H5" s="70" t="s">
        <v>16</v>
      </c>
      <c r="I5" s="72" t="s">
        <v>2</v>
      </c>
      <c r="J5" s="72"/>
      <c r="K5" s="72"/>
      <c r="L5" s="53" t="s">
        <v>18</v>
      </c>
      <c r="M5" s="60" t="s">
        <v>21</v>
      </c>
      <c r="N5" s="60"/>
      <c r="O5" s="61"/>
    </row>
    <row r="6" spans="1:16" ht="60.4" customHeight="1" x14ac:dyDescent="0.25">
      <c r="A6" s="66"/>
      <c r="B6" s="68"/>
      <c r="C6" s="13" t="s">
        <v>7</v>
      </c>
      <c r="D6" s="55" t="s">
        <v>8</v>
      </c>
      <c r="E6" s="56" t="s">
        <v>9</v>
      </c>
      <c r="F6" s="26"/>
      <c r="G6" s="71"/>
      <c r="H6" s="71"/>
      <c r="I6" s="12" t="s">
        <v>5</v>
      </c>
      <c r="J6" s="14" t="s">
        <v>1</v>
      </c>
      <c r="K6" s="14" t="s">
        <v>11</v>
      </c>
      <c r="L6" s="53"/>
      <c r="M6" s="29" t="s">
        <v>19</v>
      </c>
      <c r="N6" s="32" t="s">
        <v>20</v>
      </c>
      <c r="O6" s="38" t="s">
        <v>22</v>
      </c>
      <c r="P6" s="38" t="s">
        <v>23</v>
      </c>
    </row>
    <row r="7" spans="1:16" ht="22.5" x14ac:dyDescent="0.25">
      <c r="A7" s="15">
        <v>1</v>
      </c>
      <c r="B7" s="15">
        <v>2</v>
      </c>
      <c r="C7" s="16">
        <v>3</v>
      </c>
      <c r="D7" s="57">
        <v>4</v>
      </c>
      <c r="E7" s="58">
        <v>5</v>
      </c>
      <c r="F7" s="15" t="s">
        <v>12</v>
      </c>
      <c r="G7" s="15">
        <v>7</v>
      </c>
      <c r="H7" s="15" t="s">
        <v>13</v>
      </c>
      <c r="I7" s="15" t="s">
        <v>17</v>
      </c>
      <c r="J7" s="15">
        <v>10</v>
      </c>
      <c r="K7" s="15">
        <v>11</v>
      </c>
      <c r="L7" s="15" t="s">
        <v>14</v>
      </c>
      <c r="M7" s="30"/>
      <c r="N7" s="31"/>
      <c r="O7" s="35"/>
      <c r="P7" s="35"/>
    </row>
    <row r="8" spans="1:16" ht="26.25" thickBot="1" x14ac:dyDescent="0.3">
      <c r="A8" s="3">
        <v>1</v>
      </c>
      <c r="B8" s="36" t="s">
        <v>27</v>
      </c>
      <c r="C8" s="6">
        <v>130000</v>
      </c>
      <c r="D8" s="7">
        <v>73000</v>
      </c>
      <c r="E8" s="7">
        <v>105000</v>
      </c>
      <c r="F8" s="6">
        <f>E8+D8+C8</f>
        <v>308000</v>
      </c>
      <c r="G8" s="23">
        <v>1</v>
      </c>
      <c r="H8" s="4">
        <v>3</v>
      </c>
      <c r="I8" s="6">
        <f>AVERAGE(C8:E8)</f>
        <v>102666.67</v>
      </c>
      <c r="J8" s="7">
        <f>STDEV(C8:E8)</f>
        <v>28571.55</v>
      </c>
      <c r="K8" s="5">
        <f t="shared" ref="K8" si="0">J8/I8</f>
        <v>0.27829999999999999</v>
      </c>
      <c r="L8" s="6">
        <f t="shared" ref="L8" si="1">I8*G8</f>
        <v>102666.67</v>
      </c>
      <c r="M8" s="6" t="s">
        <v>30</v>
      </c>
      <c r="N8" s="6">
        <v>100000</v>
      </c>
      <c r="O8" s="37">
        <f>80000/I8</f>
        <v>0.78</v>
      </c>
      <c r="P8" s="37">
        <f>O8*9</f>
        <v>7.02</v>
      </c>
    </row>
    <row r="9" spans="1:16" ht="26.25" thickBot="1" x14ac:dyDescent="0.3">
      <c r="A9" s="3">
        <v>2</v>
      </c>
      <c r="B9" s="36" t="s">
        <v>28</v>
      </c>
      <c r="C9" s="6">
        <v>140000</v>
      </c>
      <c r="D9" s="7">
        <v>99000</v>
      </c>
      <c r="E9" s="7">
        <v>110000</v>
      </c>
      <c r="F9" s="6">
        <f>E9+D9+C9</f>
        <v>349000</v>
      </c>
      <c r="G9" s="23">
        <v>1</v>
      </c>
      <c r="H9" s="4">
        <v>3</v>
      </c>
      <c r="I9" s="6">
        <f>AVERAGE(C9:E9)</f>
        <v>116333.33</v>
      </c>
      <c r="J9" s="7">
        <f>STDEV(C9:E9)</f>
        <v>21221.06</v>
      </c>
      <c r="K9" s="5">
        <f t="shared" ref="K9" si="2">J9/I9</f>
        <v>0.18240000000000001</v>
      </c>
      <c r="L9" s="6">
        <f t="shared" ref="L9" si="3">I9*G9</f>
        <v>116333.33</v>
      </c>
      <c r="M9" s="6" t="s">
        <v>30</v>
      </c>
      <c r="N9" s="6">
        <v>100000</v>
      </c>
      <c r="O9" s="37">
        <f>100000/I9</f>
        <v>0.86</v>
      </c>
      <c r="P9" s="37">
        <f t="shared" ref="P9" si="4">O9*3</f>
        <v>2.58</v>
      </c>
    </row>
    <row r="10" spans="1:16" ht="38.25" x14ac:dyDescent="0.25">
      <c r="A10" s="41">
        <v>3</v>
      </c>
      <c r="B10" s="42" t="s">
        <v>32</v>
      </c>
      <c r="C10" s="43">
        <v>20707</v>
      </c>
      <c r="D10" s="46">
        <v>15500</v>
      </c>
      <c r="E10" s="46">
        <v>28500</v>
      </c>
      <c r="F10" s="43">
        <f>E10+D10+C10</f>
        <v>64707</v>
      </c>
      <c r="G10" s="44">
        <v>1</v>
      </c>
      <c r="H10" s="45">
        <v>3</v>
      </c>
      <c r="I10" s="43">
        <f>AVERAGE(C10:E10)</f>
        <v>21569</v>
      </c>
      <c r="J10" s="46">
        <f>STDEV(C10:E10)</f>
        <v>6542.73</v>
      </c>
      <c r="K10" s="47">
        <f t="shared" ref="K10:K12" si="5">J10/I10</f>
        <v>0.30330000000000001</v>
      </c>
      <c r="L10" s="6">
        <f t="shared" ref="L10:L12" si="6">I10*G10</f>
        <v>21569</v>
      </c>
      <c r="M10" s="6" t="s">
        <v>30</v>
      </c>
      <c r="N10" s="6">
        <v>100000</v>
      </c>
      <c r="O10" s="37">
        <f t="shared" ref="O10:O12" si="7">100000/I10</f>
        <v>4.6399999999999997</v>
      </c>
      <c r="P10" s="48">
        <f>O10*3</f>
        <v>13.92</v>
      </c>
    </row>
    <row r="11" spans="1:16" ht="38.25" x14ac:dyDescent="0.25">
      <c r="A11" s="41">
        <v>4</v>
      </c>
      <c r="B11" s="42" t="s">
        <v>31</v>
      </c>
      <c r="C11" s="43">
        <v>20707</v>
      </c>
      <c r="D11" s="46">
        <v>12500</v>
      </c>
      <c r="E11" s="46">
        <v>28500</v>
      </c>
      <c r="F11" s="43">
        <f>E11+D11+C11</f>
        <v>61707</v>
      </c>
      <c r="G11" s="44">
        <v>1</v>
      </c>
      <c r="H11" s="45">
        <v>3</v>
      </c>
      <c r="I11" s="43">
        <f>AVERAGE(C11:E11)</f>
        <v>20569</v>
      </c>
      <c r="J11" s="46">
        <f>STDEV(C11:E11)</f>
        <v>8000.89</v>
      </c>
      <c r="K11" s="47">
        <f t="shared" si="5"/>
        <v>0.38900000000000001</v>
      </c>
      <c r="L11" s="6">
        <f t="shared" si="6"/>
        <v>20569</v>
      </c>
      <c r="M11" s="6"/>
      <c r="N11" s="6"/>
      <c r="O11" s="37"/>
      <c r="P11" s="48"/>
    </row>
    <row r="12" spans="1:16" ht="38.25" x14ac:dyDescent="0.25">
      <c r="A12" s="3">
        <v>5</v>
      </c>
      <c r="B12" s="42" t="s">
        <v>29</v>
      </c>
      <c r="C12" s="6">
        <v>1087</v>
      </c>
      <c r="D12" s="7">
        <v>1900</v>
      </c>
      <c r="E12" s="7">
        <v>1050</v>
      </c>
      <c r="F12" s="43">
        <f>E12+D12+C12</f>
        <v>4037</v>
      </c>
      <c r="G12" s="23">
        <v>5</v>
      </c>
      <c r="H12" s="45">
        <v>3</v>
      </c>
      <c r="I12" s="43">
        <f>AVERAGE(C12:E12)</f>
        <v>1345.67</v>
      </c>
      <c r="J12" s="46">
        <f>STDEV(C12:E12)</f>
        <v>480.42</v>
      </c>
      <c r="K12" s="47">
        <f t="shared" si="5"/>
        <v>0.35699999999999998</v>
      </c>
      <c r="L12" s="6">
        <f t="shared" si="6"/>
        <v>6728.35</v>
      </c>
      <c r="M12" s="6" t="s">
        <v>30</v>
      </c>
      <c r="N12" s="6">
        <v>100000</v>
      </c>
      <c r="O12" s="37">
        <f t="shared" si="7"/>
        <v>74.31</v>
      </c>
      <c r="P12" s="48">
        <f>O12*3</f>
        <v>222.93</v>
      </c>
    </row>
    <row r="13" spans="1:16" x14ac:dyDescent="0.25">
      <c r="A13" s="39"/>
      <c r="B13" s="40"/>
      <c r="C13" s="6"/>
      <c r="D13" s="6"/>
      <c r="E13" s="6"/>
      <c r="F13" s="6"/>
      <c r="G13" s="23">
        <f>SUM(G8:G12)</f>
        <v>9</v>
      </c>
      <c r="H13" s="4"/>
      <c r="I13" s="6"/>
      <c r="J13" s="7"/>
      <c r="K13" s="52">
        <f>SUM(K7:K12)</f>
        <v>12.51</v>
      </c>
      <c r="L13" s="6"/>
      <c r="M13" s="6"/>
      <c r="N13" s="6"/>
      <c r="O13" s="37"/>
      <c r="P13" s="37" t="s">
        <v>25</v>
      </c>
    </row>
    <row r="14" spans="1:16" ht="28.15" customHeight="1" x14ac:dyDescent="0.25">
      <c r="A14" s="62" t="s">
        <v>6</v>
      </c>
      <c r="B14" s="63"/>
      <c r="C14" s="63"/>
      <c r="D14" s="63"/>
      <c r="E14" s="63"/>
      <c r="F14" s="63"/>
      <c r="G14" s="63"/>
      <c r="H14" s="63"/>
      <c r="I14" s="63"/>
      <c r="J14" s="25"/>
      <c r="K14" s="25"/>
      <c r="L14" s="49">
        <f>SUM(L8:L12)</f>
        <v>267866.34999999998</v>
      </c>
      <c r="M14" s="33"/>
      <c r="N14" s="33"/>
    </row>
    <row r="15" spans="1:16" s="20" customFormat="1" ht="12.75" x14ac:dyDescent="0.2">
      <c r="A15" s="17"/>
      <c r="B15" s="18" t="s">
        <v>15</v>
      </c>
      <c r="C15" s="17"/>
      <c r="D15" s="17"/>
      <c r="E15" s="17"/>
      <c r="F15" s="17"/>
      <c r="G15" s="17"/>
      <c r="H15" s="17"/>
      <c r="I15" s="19"/>
      <c r="K15" s="18"/>
    </row>
    <row r="16" spans="1:16" ht="18.75" x14ac:dyDescent="0.25">
      <c r="A16" s="1"/>
      <c r="B16" s="8" t="s">
        <v>26</v>
      </c>
      <c r="C16" s="50"/>
      <c r="D16" s="50"/>
      <c r="E16" s="50"/>
      <c r="F16" s="1"/>
      <c r="G16" s="34"/>
      <c r="H16" s="1"/>
      <c r="I16" s="2"/>
      <c r="J16" s="1"/>
      <c r="K16" s="10"/>
      <c r="L16" s="24"/>
      <c r="M16" s="24"/>
      <c r="N16" s="24"/>
    </row>
    <row r="17" spans="2:14" ht="14.25" customHeight="1" x14ac:dyDescent="0.3">
      <c r="B17" s="21" t="s">
        <v>33</v>
      </c>
      <c r="C17" s="11"/>
      <c r="D17" s="11"/>
      <c r="E17" s="11"/>
      <c r="F17" s="11"/>
      <c r="G17" s="11"/>
      <c r="H17" s="11"/>
      <c r="I17" s="11"/>
      <c r="J17" s="11"/>
      <c r="K17" s="11"/>
      <c r="L17" s="22"/>
      <c r="M17" s="22"/>
      <c r="N17" s="22"/>
    </row>
    <row r="18" spans="2:14" ht="19.899999999999999" customHeight="1" x14ac:dyDescent="0.3">
      <c r="B18" s="11"/>
      <c r="C18" s="11"/>
      <c r="D18" s="11"/>
      <c r="E18" s="11"/>
      <c r="F18" s="11"/>
      <c r="G18" s="11"/>
      <c r="H18" s="11"/>
      <c r="I18" s="11"/>
      <c r="J18" s="11"/>
      <c r="K18" s="51"/>
      <c r="L18" s="11"/>
      <c r="M18" s="11"/>
      <c r="N18" s="11"/>
    </row>
    <row r="20" spans="2:14" x14ac:dyDescent="0.25">
      <c r="G20" s="54"/>
    </row>
    <row r="1048485" spans="2:2" x14ac:dyDescent="0.25">
      <c r="B1048485">
        <f>SUM(B1:B1048484)</f>
        <v>2</v>
      </c>
    </row>
  </sheetData>
  <autoFilter ref="A7:N15"/>
  <mergeCells count="10">
    <mergeCell ref="J1:L2"/>
    <mergeCell ref="M5:O5"/>
    <mergeCell ref="A14:I14"/>
    <mergeCell ref="B3:L3"/>
    <mergeCell ref="A5:A6"/>
    <mergeCell ref="B5:B6"/>
    <mergeCell ref="C5:F5"/>
    <mergeCell ref="G5:G6"/>
    <mergeCell ref="H5:H6"/>
    <mergeCell ref="I5:K5"/>
  </mergeCells>
  <pageMargins left="0.39370078740157483" right="0.39370078740157483" top="0.59055118110236227" bottom="0.59055118110236227" header="0" footer="0"/>
  <pageSetup paperSize="9" scale="60" orientation="landscape" r:id="rId1"/>
  <drawing r:id="rId2"/>
  <legacyDrawing r:id="rId3"/>
  <oleObjects>
    <mc:AlternateContent xmlns:mc="http://schemas.openxmlformats.org/markup-compatibility/2006">
      <mc:Choice Requires="x14">
        <oleObject progId="Equation.3" shapeId="32769" r:id="rId4">
          <objectPr defaultSize="0" autoPict="0" r:id="rId5">
            <anchor moveWithCells="1">
              <from>
                <xdr:col>8</xdr:col>
                <xdr:colOff>238125</xdr:colOff>
                <xdr:row>6</xdr:row>
                <xdr:rowOff>47625</xdr:rowOff>
              </from>
              <to>
                <xdr:col>8</xdr:col>
                <xdr:colOff>647700</xdr:colOff>
                <xdr:row>7</xdr:row>
                <xdr:rowOff>0</xdr:rowOff>
              </to>
            </anchor>
          </objectPr>
        </oleObject>
      </mc:Choice>
      <mc:Fallback>
        <oleObject progId="Equation.3" shapeId="32769" r:id="rId4"/>
      </mc:Fallback>
    </mc:AlternateContent>
    <mc:AlternateContent xmlns:mc="http://schemas.openxmlformats.org/markup-compatibility/2006">
      <mc:Choice Requires="x14">
        <oleObject progId="Equation.3" shapeId="32770" r:id="rId6">
          <objectPr defaultSize="0" autoPict="0" r:id="rId7">
            <anchor moveWithCells="1">
              <from>
                <xdr:col>9</xdr:col>
                <xdr:colOff>9525</xdr:colOff>
                <xdr:row>5</xdr:row>
                <xdr:rowOff>457200</xdr:rowOff>
              </from>
              <to>
                <xdr:col>9</xdr:col>
                <xdr:colOff>800100</xdr:colOff>
                <xdr:row>5</xdr:row>
                <xdr:rowOff>676275</xdr:rowOff>
              </to>
            </anchor>
          </objectPr>
        </oleObject>
      </mc:Choice>
      <mc:Fallback>
        <oleObject progId="Equation.3" shapeId="32770" r:id="rId6"/>
      </mc:Fallback>
    </mc:AlternateContent>
    <mc:AlternateContent xmlns:mc="http://schemas.openxmlformats.org/markup-compatibility/2006">
      <mc:Choice Requires="x14">
        <oleObject progId="Equation.3" shapeId="32771" r:id="rId8">
          <objectPr defaultSize="0" autoPict="0" r:id="rId9">
            <anchor moveWithCells="1">
              <from>
                <xdr:col>11</xdr:col>
                <xdr:colOff>47625</xdr:colOff>
                <xdr:row>4</xdr:row>
                <xdr:rowOff>47625</xdr:rowOff>
              </from>
              <to>
                <xdr:col>11</xdr:col>
                <xdr:colOff>723900</xdr:colOff>
                <xdr:row>4</xdr:row>
                <xdr:rowOff>276225</xdr:rowOff>
              </to>
            </anchor>
          </objectPr>
        </oleObject>
      </mc:Choice>
      <mc:Fallback>
        <oleObject progId="Equation.3" shapeId="32771" r:id="rId8"/>
      </mc:Fallback>
    </mc:AlternateContent>
    <mc:AlternateContent xmlns:mc="http://schemas.openxmlformats.org/markup-compatibility/2006">
      <mc:Choice Requires="x14">
        <oleObject progId="Equation.3" shapeId="32772" r:id="rId10">
          <objectPr defaultSize="0" autoPict="0" r:id="rId11">
            <anchor moveWithCells="1">
              <from>
                <xdr:col>9</xdr:col>
                <xdr:colOff>180975</xdr:colOff>
                <xdr:row>13</xdr:row>
                <xdr:rowOff>28575</xdr:rowOff>
              </from>
              <to>
                <xdr:col>9</xdr:col>
                <xdr:colOff>695325</xdr:colOff>
                <xdr:row>14</xdr:row>
                <xdr:rowOff>0</xdr:rowOff>
              </to>
            </anchor>
          </objectPr>
        </oleObject>
      </mc:Choice>
      <mc:Fallback>
        <oleObject progId="Equation.3" shapeId="32772" r:id="rId1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Макурина Марина Владимировна</cp:lastModifiedBy>
  <cp:lastPrinted>2026-07-22T11:16:46Z</cp:lastPrinted>
  <dcterms:created xsi:type="dcterms:W3CDTF">2011-08-15T06:57:36Z</dcterms:created>
  <dcterms:modified xsi:type="dcterms:W3CDTF">2026-07-27T13:00:48Z</dcterms:modified>
</cp:coreProperties>
</file>