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Лист1" sheetId="3" r:id="rId1"/>
  </sheets>
  <definedNames>
    <definedName name="_xlnm.Print_Area" localSheetId="0">Лист1!$A$1:$W$42</definedName>
  </definedNames>
  <calcPr calcId="145621" iterateDelta="1E-4"/>
</workbook>
</file>

<file path=xl/calcChain.xml><?xml version="1.0" encoding="utf-8"?>
<calcChain xmlns="http://schemas.openxmlformats.org/spreadsheetml/2006/main">
  <c r="T14" i="3" l="1"/>
  <c r="K14" i="3"/>
  <c r="U14" i="3" l="1"/>
  <c r="V14" i="3" s="1"/>
  <c r="N14" i="3"/>
  <c r="W14" i="3" l="1"/>
  <c r="M14" i="3"/>
  <c r="L14" i="3" l="1"/>
  <c r="Q14" i="3" l="1"/>
  <c r="O14" i="3"/>
  <c r="P14" i="3" s="1"/>
  <c r="W15" i="3"/>
  <c r="R14" i="3" l="1"/>
  <c r="S14" i="3" s="1"/>
  <c r="S15" i="3" s="1"/>
</calcChain>
</file>

<file path=xl/sharedStrings.xml><?xml version="1.0" encoding="utf-8"?>
<sst xmlns="http://schemas.openxmlformats.org/spreadsheetml/2006/main" count="58" uniqueCount="57">
  <si>
    <t>№ п/п</t>
  </si>
  <si>
    <t>Совокупность значений</t>
  </si>
  <si>
    <t xml:space="preserve">Однородность совокупности значений </t>
  </si>
  <si>
    <t>ИТОГО:</t>
  </si>
  <si>
    <t>n - количество значений информации о цене единицы i-го медицинского изделия</t>
  </si>
  <si>
    <t>Расчет начальной цены единицы медицинского изделия проводится по формуле (п.12 Приказа 450н):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</si>
  <si>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</si>
  <si>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</si>
  <si>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Согласовано:</t>
  </si>
  <si>
    <t>Расчет начальной (максимальной) цены контракта (НМЦК) осуществляется по формуле (п.17 Приказа 450н):</t>
  </si>
  <si>
    <t xml:space="preserve"> Обоснование начальной (максимальной) цены контракта</t>
  </si>
  <si>
    <t xml:space="preserve">Руководствуясь ч. 2 ст. 72, ч. 3 ст. 219 Бюджетного кодекса РФ, п. 18 приказа МЗ РФ № 450н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 </t>
  </si>
  <si>
    <t>Кол-во (Vi)</t>
  </si>
  <si>
    <t>Расчет коэффициента вариации проводится по формуле (п.11 Приказа 450н):</t>
  </si>
  <si>
    <t>Коэффициент  вариации цен V (%)</t>
  </si>
  <si>
    <r>
      <t>Среднняя арифметическая цена за единицу "</t>
    </r>
    <r>
      <rPr>
        <i/>
        <sz val="8"/>
        <rFont val="Times New Roman"/>
        <family val="1"/>
        <charset val="204"/>
      </rPr>
      <t>ц</t>
    </r>
    <r>
      <rPr>
        <sz val="8"/>
        <rFont val="Times New Roman"/>
        <family val="1"/>
        <charset val="204"/>
      </rPr>
      <t>", без НДС, (руб.)</t>
    </r>
  </si>
  <si>
    <t xml:space="preserve"> Средневзвешенное значение цены за ед. изм. 
"НЦЕi"
без НДС, (руб.)
</t>
  </si>
  <si>
    <t>V - коэффициент вариации;                                                                                                                                                                                                                                                                                                                                                                                                   σ - среднее квадратичное отклонение                                                                                                                                                                                                                                                        цi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</t>
  </si>
  <si>
    <t>Начальная цена единицы медицинского изделия, (руб.) - НЦЕi</t>
  </si>
  <si>
    <t>Единица измерения</t>
  </si>
  <si>
    <t>Порядок определения начальной (максимальной) цены контракта при осуществлении закупок медицинских изделий</t>
  </si>
  <si>
    <t>Минимальная цена, руб.</t>
  </si>
  <si>
    <t>Стоимость, руб.</t>
  </si>
  <si>
    <t>Обоснование: В соответствии со ст. 34 Бюджетного кодекса Российской Федерации от 31.07.1998 №145-ФЗ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 значение начальной (максимальной) цены контракта Заказчиком устанавливается на основании минимального ценового предложения.</t>
  </si>
  <si>
    <t>НДС, руб.</t>
  </si>
  <si>
    <t>Сред.                    квадр. откл.</t>
  </si>
  <si>
    <t xml:space="preserve">Предмет контракта: </t>
  </si>
  <si>
    <t>Используемый метод определения НМЦК:</t>
  </si>
  <si>
    <t>Метод сопоставимых рыночных цен (анализа рынка).</t>
  </si>
  <si>
    <t xml:space="preserve">Обоснование НМЦК: </t>
  </si>
  <si>
    <t>На основании полученной информации о стоимости товара,  произведен расчет начальной (максимальной) цены контракта с помощью стандартных функций табличных редакторов.</t>
  </si>
  <si>
    <t>Источник финансирования: ______________</t>
  </si>
  <si>
    <t>Код КОСГУ ____________</t>
  </si>
  <si>
    <t>Сотрудник контрактной службы ФГБУЗ МСЧ-128 ФМБА России:</t>
  </si>
  <si>
    <t>штука</t>
  </si>
  <si>
    <t>однородное</t>
  </si>
  <si>
    <t>неоднородное</t>
  </si>
  <si>
    <t>Приложение № 1
к Извещению об осуществлению закупки</t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</si>
  <si>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с учетом требований, предусмотренных статьей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 
Расчет начальной (максимальной) цены контракта определен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изделий"(далее Приказ № 450н). Согласно  пп.а п.9 применяется  метод сопоставимых рыночных цен (анализ рынка) в соответствии с частями 2 - 6 статьи 22 Закона о контрактной системе.
Для определения начальной (максимальной) цены контракта Заказчик исследовал рынок изделия медицинского назначения потенциальных поставщиков занимающихся поставкой соответствующего товара.</t>
  </si>
  <si>
    <t>Стоимость, руб.
(НЦЕi + НДС)×Vi, (руб.)</t>
  </si>
  <si>
    <t>Цена единицы товара,
указанная в источнике без НДС, руб."Цi"</t>
  </si>
  <si>
    <t>"_____" ______________ 2026 года</t>
  </si>
  <si>
    <t xml:space="preserve">Способ размещения: </t>
  </si>
  <si>
    <t>Электронная закупка, осуществляемая в соответствии с п.4 ч. 1 ст. 93 44-ФЗ.</t>
  </si>
  <si>
    <t>Торговая площадка:</t>
  </si>
  <si>
    <t>Единый агрегатор торговли (https://agregatoreat.ru)</t>
  </si>
  <si>
    <t>КТРУ 
Наименование товара
Технические характеристики</t>
  </si>
  <si>
    <t>Ведущий специалист в сфере закупок ______________ /И.К. Остапенко/</t>
  </si>
  <si>
    <t>И.о. гл.бухгалтер  _______________ /С.А. Галле/</t>
  </si>
  <si>
    <t xml:space="preserve">32.50.13.190 - Фильтр для инсуффляции </t>
  </si>
  <si>
    <t>Поставка  расходных материалов (фильтры для инсуффляции).</t>
  </si>
  <si>
    <t>Источник 1 (Коммерческое предложение от 16.07.2026 № 1857), руб.</t>
  </si>
  <si>
    <t>Источник 2 (Коммерческое предложение от 07.05.2026 № 149), руб.</t>
  </si>
  <si>
    <t>Источник 3 (Коммерческое предложение от 28.07.2026 № 687), руб.</t>
  </si>
  <si>
    <t>Источник 4 (Коммерческое предложение от 15.07.2026 № 241), руб.</t>
  </si>
  <si>
    <t>Источник 5 (https://www.wildberries.ru/catalog/915895831/detail.aspx), руб.</t>
  </si>
  <si>
    <r>
      <t xml:space="preserve">Величина начальной (максимальной) цены контракта составляет: </t>
    </r>
    <r>
      <rPr>
        <b/>
        <sz val="12"/>
        <color theme="1"/>
        <rFont val="Times New Roman"/>
        <family val="1"/>
        <charset val="204"/>
      </rPr>
      <t>40 450,00 (Сорок тысяч четыреста пятьдесят)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</si>
</sst>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0" fontId="2" fillId="0" borderId="0"/>
    <xf numFmtId="164" fontId="2" fillId="0" borderId="0" applyFont="0" applyFill="0" applyBorder="0" applyAlignment="0" applyProtection="0"/>
    <xf numFmtId="165" fontId="3" fillId="0" borderId="0" applyBorder="0" applyAlignment="0" applyProtection="0"/>
  </cellStyleXfs>
  <cellXfs count="121">
    <xf numFmtId="0" fontId="0" fillId="0" borderId="0" xfId="0"/>
    <xf numFmtId="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3" xfId="1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5" fillId="0" borderId="0" xfId="0" applyFont="1" applyFill="1" applyBorder="1"/>
    <xf numFmtId="0" fontId="1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7" fillId="0" borderId="0" xfId="0" applyFont="1" applyFill="1"/>
    <xf numFmtId="0" fontId="5" fillId="0" borderId="0" xfId="0" applyFont="1" applyFill="1"/>
    <xf numFmtId="0" fontId="14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6" fontId="9" fillId="0" borderId="14" xfId="0" applyNumberFormat="1" applyFont="1" applyFill="1" applyBorder="1" applyAlignment="1">
      <alignment horizontal="center" vertical="center" wrapText="1"/>
    </xf>
    <xf numFmtId="166" fontId="9" fillId="0" borderId="13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0" fontId="14" fillId="0" borderId="0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166" fontId="10" fillId="0" borderId="6" xfId="0" applyNumberFormat="1" applyFont="1" applyFill="1" applyBorder="1" applyAlignment="1">
      <alignment horizontal="center" vertical="center" wrapText="1"/>
    </xf>
    <xf numFmtId="166" fontId="10" fillId="0" borderId="8" xfId="0" applyNumberFormat="1" applyFont="1" applyFill="1" applyBorder="1" applyAlignment="1">
      <alignment horizontal="center" vertical="center" wrapText="1"/>
    </xf>
    <xf numFmtId="10" fontId="18" fillId="0" borderId="0" xfId="0" applyNumberFormat="1" applyFont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66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6" fontId="6" fillId="0" borderId="9" xfId="0" applyNumberFormat="1" applyFont="1" applyFill="1" applyBorder="1" applyAlignment="1">
      <alignment horizontal="center" vertical="center" wrapText="1"/>
    </xf>
    <xf numFmtId="166" fontId="6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17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166" fontId="9" fillId="0" borderId="16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66" fontId="9" fillId="0" borderId="17" xfId="0" applyNumberFormat="1" applyFont="1" applyFill="1" applyBorder="1" applyAlignment="1">
      <alignment horizontal="center" vertical="center" wrapText="1"/>
    </xf>
    <xf numFmtId="4" fontId="9" fillId="0" borderId="18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166" fontId="6" fillId="0" borderId="9" xfId="0" applyNumberFormat="1" applyFont="1" applyFill="1" applyBorder="1" applyAlignment="1">
      <alignment horizontal="center" vertical="center" wrapText="1"/>
    </xf>
    <xf numFmtId="166" fontId="6" fillId="0" borderId="10" xfId="0" applyNumberFormat="1" applyFont="1" applyFill="1" applyBorder="1" applyAlignment="1">
      <alignment horizontal="center" vertical="center" wrapText="1"/>
    </xf>
    <xf numFmtId="166" fontId="6" fillId="0" borderId="15" xfId="0" applyNumberFormat="1" applyFont="1" applyFill="1" applyBorder="1" applyAlignment="1">
      <alignment horizontal="center" vertical="center" wrapText="1"/>
    </xf>
    <xf numFmtId="166" fontId="6" fillId="0" borderId="13" xfId="0" applyNumberFormat="1" applyFont="1" applyFill="1" applyBorder="1" applyAlignment="1">
      <alignment horizontal="center" vertical="center" wrapText="1"/>
    </xf>
    <xf numFmtId="166" fontId="6" fillId="0" borderId="12" xfId="0" applyNumberFormat="1" applyFont="1" applyFill="1" applyBorder="1" applyAlignment="1">
      <alignment horizontal="center" vertical="center" wrapText="1"/>
    </xf>
    <xf numFmtId="166" fontId="6" fillId="0" borderId="8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6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</cellXfs>
  <cellStyles count="5">
    <cellStyle name="S8" xfId="1"/>
    <cellStyle name="TableStyleLight1" xfId="4"/>
    <cellStyle name="Денежный 2" xfId="3"/>
    <cellStyle name="Обычный" xfId="0" builtinId="0"/>
    <cellStyle name="Обычный 2" xfId="2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119592</xdr:colOff>
      <xdr:row>34</xdr:row>
      <xdr:rowOff>102658</xdr:rowOff>
    </xdr:from>
    <xdr:to>
      <xdr:col>18</xdr:col>
      <xdr:colOff>310092</xdr:colOff>
      <xdr:row>35</xdr:row>
      <xdr:rowOff>264583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1342" y="13469408"/>
          <a:ext cx="1005417" cy="41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460375</xdr:colOff>
      <xdr:row>35</xdr:row>
      <xdr:rowOff>398992</xdr:rowOff>
    </xdr:from>
    <xdr:to>
      <xdr:col>18</xdr:col>
      <xdr:colOff>380584</xdr:colOff>
      <xdr:row>35</xdr:row>
      <xdr:rowOff>894292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375" y="14019742"/>
          <a:ext cx="1401876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169333</xdr:colOff>
      <xdr:row>39</xdr:row>
      <xdr:rowOff>197112</xdr:rowOff>
    </xdr:from>
    <xdr:to>
      <xdr:col>18</xdr:col>
      <xdr:colOff>719666</xdr:colOff>
      <xdr:row>39</xdr:row>
      <xdr:rowOff>428652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7250" y="19501112"/>
          <a:ext cx="2106083" cy="23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296334</xdr:colOff>
      <xdr:row>37</xdr:row>
      <xdr:rowOff>105833</xdr:rowOff>
    </xdr:from>
    <xdr:to>
      <xdr:col>18</xdr:col>
      <xdr:colOff>597959</xdr:colOff>
      <xdr:row>37</xdr:row>
      <xdr:rowOff>572558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51" y="18065750"/>
          <a:ext cx="18573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view="pageBreakPreview" topLeftCell="A4" zoomScaleNormal="100" zoomScaleSheetLayoutView="100" workbookViewId="0">
      <selection activeCell="B14" sqref="B14:C14"/>
    </sheetView>
  </sheetViews>
  <sheetFormatPr defaultRowHeight="15" x14ac:dyDescent="0.25"/>
  <cols>
    <col min="1" max="1" width="4" style="15" customWidth="1"/>
    <col min="2" max="2" width="10.28515625" style="15" customWidth="1"/>
    <col min="3" max="3" width="10.140625" style="15" customWidth="1"/>
    <col min="4" max="4" width="10" style="3" customWidth="1"/>
    <col min="5" max="5" width="7.28515625" style="17" customWidth="1"/>
    <col min="6" max="6" width="13.7109375" style="15" customWidth="1"/>
    <col min="7" max="7" width="13.42578125" style="15" customWidth="1"/>
    <col min="8" max="10" width="12.85546875" style="15" customWidth="1"/>
    <col min="11" max="11" width="10.28515625" style="15" customWidth="1"/>
    <col min="12" max="12" width="11.5703125" style="15" customWidth="1"/>
    <col min="13" max="13" width="11.28515625" style="15" customWidth="1"/>
    <col min="14" max="14" width="8" style="15" customWidth="1"/>
    <col min="15" max="15" width="9" style="15" customWidth="1"/>
    <col min="16" max="16" width="12.28515625" style="15" customWidth="1"/>
    <col min="17" max="17" width="7" style="15" customWidth="1"/>
    <col min="18" max="18" width="12.140625" style="15" customWidth="1"/>
    <col min="19" max="19" width="11" style="15" customWidth="1"/>
    <col min="20" max="21" width="11" style="15" hidden="1" customWidth="1"/>
    <col min="22" max="22" width="10.5703125" style="15" customWidth="1"/>
    <col min="23" max="23" width="11.42578125" style="15" customWidth="1"/>
    <col min="24" max="24" width="9.140625" style="15" customWidth="1"/>
    <col min="25" max="25" width="12.28515625" style="15" customWidth="1"/>
    <col min="26" max="26" width="15.28515625" style="38" customWidth="1"/>
    <col min="27" max="27" width="9.140625" style="15" customWidth="1"/>
    <col min="28" max="28" width="14.5703125" style="15" customWidth="1"/>
    <col min="29" max="31" width="9.140625" style="15"/>
    <col min="32" max="32" width="11.85546875" style="15" customWidth="1"/>
    <col min="33" max="16384" width="9.140625" style="15"/>
  </cols>
  <sheetData>
    <row r="1" spans="1:32" ht="29.25" customHeight="1" x14ac:dyDescent="0.25">
      <c r="A1" s="80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32" ht="24" customHeight="1" x14ac:dyDescent="0.25">
      <c r="A2" s="91" t="s">
        <v>10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32" ht="6.7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32" s="25" customFormat="1" ht="20.100000000000001" customHeight="1" x14ac:dyDescent="0.25">
      <c r="A4" s="105" t="s">
        <v>26</v>
      </c>
      <c r="B4" s="105"/>
      <c r="C4" s="105"/>
      <c r="D4" s="105"/>
      <c r="E4" s="105"/>
      <c r="F4" s="120" t="s">
        <v>50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</row>
    <row r="5" spans="1:32" s="25" customFormat="1" ht="34.5" customHeight="1" x14ac:dyDescent="0.25">
      <c r="A5" s="106" t="s">
        <v>27</v>
      </c>
      <c r="B5" s="106"/>
      <c r="C5" s="106"/>
      <c r="D5" s="106"/>
      <c r="E5" s="106"/>
      <c r="F5" s="103" t="s">
        <v>28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</row>
    <row r="6" spans="1:32" s="25" customFormat="1" ht="20.100000000000001" customHeight="1" x14ac:dyDescent="0.25">
      <c r="A6" s="106" t="s">
        <v>42</v>
      </c>
      <c r="B6" s="106"/>
      <c r="C6" s="106"/>
      <c r="D6" s="106"/>
      <c r="E6" s="106"/>
      <c r="F6" s="103" t="s">
        <v>43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</row>
    <row r="7" spans="1:32" s="25" customFormat="1" ht="20.100000000000001" customHeight="1" x14ac:dyDescent="0.25">
      <c r="A7" s="106" t="s">
        <v>44</v>
      </c>
      <c r="B7" s="106"/>
      <c r="C7" s="106"/>
      <c r="D7" s="106"/>
      <c r="E7" s="106"/>
      <c r="F7" s="103" t="s">
        <v>45</v>
      </c>
      <c r="G7" s="103"/>
      <c r="H7" s="103"/>
      <c r="I7" s="103"/>
      <c r="J7" s="103"/>
      <c r="K7" s="103"/>
      <c r="L7" s="103"/>
      <c r="M7" s="103"/>
      <c r="N7" s="103"/>
      <c r="O7" s="72"/>
      <c r="P7" s="72"/>
      <c r="Q7" s="72"/>
      <c r="R7" s="72"/>
      <c r="S7" s="72"/>
      <c r="T7" s="72"/>
      <c r="U7" s="72"/>
      <c r="V7" s="72"/>
      <c r="W7" s="72"/>
    </row>
    <row r="8" spans="1:32" s="25" customFormat="1" ht="144.75" customHeight="1" x14ac:dyDescent="0.25">
      <c r="A8" s="106" t="s">
        <v>29</v>
      </c>
      <c r="B8" s="106"/>
      <c r="C8" s="106"/>
      <c r="D8" s="106"/>
      <c r="E8" s="106"/>
      <c r="F8" s="103" t="s">
        <v>38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</row>
    <row r="9" spans="1:32" s="25" customFormat="1" ht="4.5" customHeight="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</row>
    <row r="10" spans="1:32" s="25" customFormat="1" ht="18.75" customHeight="1" x14ac:dyDescent="0.25">
      <c r="A10" s="107" t="s">
        <v>30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</row>
    <row r="11" spans="1:32" ht="6" customHeight="1" x14ac:dyDescent="0.25">
      <c r="S11" s="26"/>
      <c r="T11" s="26"/>
      <c r="U11" s="26"/>
    </row>
    <row r="12" spans="1:32" s="18" customFormat="1" ht="24.75" customHeight="1" x14ac:dyDescent="0.25">
      <c r="A12" s="101" t="s">
        <v>0</v>
      </c>
      <c r="B12" s="101" t="s">
        <v>46</v>
      </c>
      <c r="C12" s="101"/>
      <c r="D12" s="97" t="s">
        <v>19</v>
      </c>
      <c r="E12" s="99" t="s">
        <v>12</v>
      </c>
      <c r="F12" s="116" t="s">
        <v>40</v>
      </c>
      <c r="G12" s="117"/>
      <c r="H12" s="118"/>
      <c r="I12" s="118"/>
      <c r="J12" s="119"/>
      <c r="K12" s="115" t="s">
        <v>2</v>
      </c>
      <c r="L12" s="114"/>
      <c r="M12" s="114"/>
      <c r="N12" s="114"/>
      <c r="O12" s="114"/>
      <c r="P12" s="113"/>
      <c r="Q12" s="108" t="s">
        <v>24</v>
      </c>
      <c r="R12" s="114" t="s">
        <v>18</v>
      </c>
      <c r="S12" s="113" t="s">
        <v>39</v>
      </c>
      <c r="T12" s="108" t="s">
        <v>24</v>
      </c>
      <c r="U12" s="69"/>
      <c r="V12" s="108" t="s">
        <v>21</v>
      </c>
      <c r="W12" s="111" t="s">
        <v>22</v>
      </c>
      <c r="Z12" s="36">
        <v>0.05</v>
      </c>
      <c r="AD12" s="50"/>
    </row>
    <row r="13" spans="1:32" s="23" customFormat="1" ht="82.5" customHeight="1" x14ac:dyDescent="0.25">
      <c r="A13" s="101"/>
      <c r="B13" s="101"/>
      <c r="C13" s="101"/>
      <c r="D13" s="98"/>
      <c r="E13" s="100"/>
      <c r="F13" s="34" t="s">
        <v>51</v>
      </c>
      <c r="G13" s="35" t="s">
        <v>52</v>
      </c>
      <c r="H13" s="75" t="s">
        <v>53</v>
      </c>
      <c r="I13" s="79" t="s">
        <v>54</v>
      </c>
      <c r="J13" s="77" t="s">
        <v>55</v>
      </c>
      <c r="K13" s="32" t="s">
        <v>15</v>
      </c>
      <c r="L13" s="29" t="s">
        <v>16</v>
      </c>
      <c r="M13" s="28" t="s">
        <v>4</v>
      </c>
      <c r="N13" s="28" t="s">
        <v>25</v>
      </c>
      <c r="O13" s="28" t="s">
        <v>14</v>
      </c>
      <c r="P13" s="33" t="s">
        <v>1</v>
      </c>
      <c r="Q13" s="109"/>
      <c r="R13" s="114"/>
      <c r="S13" s="113"/>
      <c r="T13" s="109"/>
      <c r="U13" s="70"/>
      <c r="V13" s="110"/>
      <c r="W13" s="112"/>
      <c r="X13" s="54"/>
      <c r="Z13" s="55" t="s">
        <v>35</v>
      </c>
      <c r="AA13" s="55" t="s">
        <v>36</v>
      </c>
    </row>
    <row r="14" spans="1:32" s="23" customFormat="1" ht="48.75" customHeight="1" x14ac:dyDescent="0.25">
      <c r="A14" s="4">
        <v>1</v>
      </c>
      <c r="B14" s="102" t="s">
        <v>49</v>
      </c>
      <c r="C14" s="102"/>
      <c r="D14" s="56" t="s">
        <v>34</v>
      </c>
      <c r="E14" s="40">
        <v>50</v>
      </c>
      <c r="F14" s="30">
        <v>795.24</v>
      </c>
      <c r="G14" s="1">
        <v>770.48</v>
      </c>
      <c r="H14" s="76">
        <v>835</v>
      </c>
      <c r="I14" s="1">
        <v>810</v>
      </c>
      <c r="J14" s="78">
        <v>1076</v>
      </c>
      <c r="K14" s="30">
        <f>SUM(F14,G14,J14,H14,I14)/M14</f>
        <v>857.34400000000005</v>
      </c>
      <c r="L14" s="1">
        <f>ROUND(K14,2)</f>
        <v>857.34</v>
      </c>
      <c r="M14" s="11">
        <f>COUNT(F14:J14)</f>
        <v>5</v>
      </c>
      <c r="N14" s="1">
        <f>STDEV(F14,G14,J14)</f>
        <v>169.69664384817108</v>
      </c>
      <c r="O14" s="1">
        <f t="shared" ref="O14" si="0">(N14/L14)*100</f>
        <v>19.793389302746995</v>
      </c>
      <c r="P14" s="31" t="str">
        <f>IF(O14&lt;33,$Z$13,$AA$13)</f>
        <v>однородное</v>
      </c>
      <c r="Q14" s="37">
        <f>L14*$Z$12</f>
        <v>42.867000000000004</v>
      </c>
      <c r="R14" s="8">
        <f>ROUND(L14+Q14,2)</f>
        <v>900.21</v>
      </c>
      <c r="S14" s="49">
        <f>ROUND(R14*E14,2)</f>
        <v>45010.5</v>
      </c>
      <c r="T14" s="48">
        <f>ROUND(U14*Z12,2)</f>
        <v>38.520000000000003</v>
      </c>
      <c r="U14" s="48">
        <f>MIN(F14:J14)</f>
        <v>770.48</v>
      </c>
      <c r="V14" s="48">
        <f>T14+U14</f>
        <v>809</v>
      </c>
      <c r="W14" s="8">
        <f>ROUND(E14*V14,2)</f>
        <v>40450</v>
      </c>
      <c r="Y14" s="55"/>
      <c r="Z14" s="57"/>
      <c r="AC14" s="57"/>
      <c r="AE14" s="58"/>
      <c r="AF14" s="59"/>
    </row>
    <row r="15" spans="1:32" ht="21" customHeight="1" x14ac:dyDescent="0.25">
      <c r="A15" s="94" t="s">
        <v>3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6"/>
      <c r="S15" s="2">
        <f>SUM(S14:S14)</f>
        <v>45010.5</v>
      </c>
      <c r="T15" s="2"/>
      <c r="U15" s="62"/>
      <c r="V15" s="62"/>
      <c r="W15" s="2">
        <f>SUM(W14:W14)</f>
        <v>40450</v>
      </c>
      <c r="AF15" s="39"/>
    </row>
    <row r="16" spans="1:32" ht="9.9499999999999993" customHeight="1" x14ac:dyDescent="0.25">
      <c r="A16" s="12"/>
      <c r="B16" s="12"/>
      <c r="C16" s="12"/>
      <c r="D16" s="13"/>
      <c r="E16" s="13"/>
      <c r="F16" s="5"/>
      <c r="G16" s="16"/>
      <c r="H16" s="16"/>
      <c r="I16" s="16"/>
      <c r="J16" s="16"/>
      <c r="K16" s="6"/>
      <c r="L16" s="6"/>
      <c r="M16" s="16"/>
      <c r="N16" s="16"/>
      <c r="O16" s="16"/>
      <c r="P16" s="16"/>
      <c r="Q16" s="7"/>
      <c r="R16" s="7"/>
      <c r="S16" s="7"/>
      <c r="T16" s="7"/>
      <c r="U16" s="7"/>
      <c r="V16" s="7"/>
      <c r="W16" s="7"/>
      <c r="Y16" s="39"/>
    </row>
    <row r="17" spans="1:32" ht="32.25" customHeight="1" x14ac:dyDescent="0.25">
      <c r="A17" s="92" t="s">
        <v>11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</row>
    <row r="18" spans="1:32" ht="9.9499999999999993" customHeight="1" x14ac:dyDescent="0.25">
      <c r="A18" s="43"/>
      <c r="B18" s="43"/>
      <c r="C18" s="61"/>
      <c r="D18" s="43"/>
      <c r="E18" s="47"/>
      <c r="F18" s="65"/>
      <c r="G18" s="43"/>
      <c r="H18" s="74"/>
      <c r="I18" s="74"/>
      <c r="J18" s="65"/>
      <c r="K18" s="43"/>
      <c r="L18" s="43"/>
      <c r="M18" s="43"/>
      <c r="N18" s="43"/>
      <c r="O18" s="43"/>
      <c r="P18" s="43"/>
      <c r="Q18" s="43"/>
      <c r="R18" s="43"/>
      <c r="S18" s="43"/>
      <c r="T18" s="61"/>
      <c r="U18" s="71"/>
      <c r="V18" s="43"/>
      <c r="W18" s="43"/>
    </row>
    <row r="19" spans="1:32" ht="60" customHeight="1" x14ac:dyDescent="0.25">
      <c r="A19" s="92" t="s">
        <v>23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AF19" s="39"/>
    </row>
    <row r="20" spans="1:32" ht="8.25" customHeight="1" x14ac:dyDescent="0.25">
      <c r="A20" s="27"/>
      <c r="B20" s="27"/>
      <c r="C20" s="61"/>
      <c r="D20" s="27"/>
      <c r="E20" s="47"/>
      <c r="F20" s="65"/>
      <c r="G20" s="27"/>
      <c r="H20" s="74"/>
      <c r="I20" s="74"/>
      <c r="J20" s="65"/>
      <c r="K20" s="27"/>
      <c r="L20" s="27"/>
      <c r="M20" s="27"/>
      <c r="N20" s="27"/>
      <c r="O20" s="27"/>
      <c r="P20" s="27"/>
      <c r="Q20" s="27"/>
      <c r="R20" s="27"/>
      <c r="S20" s="27"/>
      <c r="T20" s="61"/>
      <c r="U20" s="71"/>
      <c r="V20" s="43"/>
      <c r="W20" s="43"/>
    </row>
    <row r="21" spans="1:32" ht="18" customHeight="1" x14ac:dyDescent="0.25">
      <c r="A21" s="20" t="s">
        <v>56</v>
      </c>
      <c r="D21" s="19"/>
      <c r="E21" s="46"/>
      <c r="F21" s="67"/>
      <c r="G21" s="19"/>
      <c r="H21" s="73"/>
      <c r="I21" s="73"/>
      <c r="J21" s="67"/>
      <c r="K21" s="19"/>
      <c r="L21" s="19"/>
      <c r="M21" s="19"/>
      <c r="N21" s="19"/>
      <c r="O21" s="19"/>
      <c r="P21" s="19"/>
      <c r="Q21" s="19"/>
      <c r="R21" s="7"/>
      <c r="S21" s="7"/>
      <c r="T21" s="7"/>
      <c r="U21" s="7"/>
      <c r="V21" s="7"/>
      <c r="W21" s="7"/>
      <c r="Z21" s="41"/>
    </row>
    <row r="22" spans="1:32" ht="9.9499999999999993" customHeight="1" x14ac:dyDescent="0.25">
      <c r="A22" s="25"/>
      <c r="D22" s="52"/>
      <c r="E22" s="52"/>
      <c r="F22" s="67"/>
      <c r="G22" s="52"/>
      <c r="H22" s="73"/>
      <c r="I22" s="73"/>
      <c r="J22" s="67"/>
      <c r="K22" s="52"/>
      <c r="L22" s="52"/>
      <c r="M22" s="52"/>
      <c r="N22" s="52"/>
      <c r="O22" s="52"/>
      <c r="P22" s="52"/>
      <c r="Q22" s="52"/>
      <c r="R22" s="7"/>
      <c r="S22" s="7"/>
      <c r="T22" s="7"/>
      <c r="U22" s="7"/>
      <c r="V22" s="7"/>
      <c r="W22" s="7"/>
      <c r="Z22" s="42"/>
    </row>
    <row r="23" spans="1:32" ht="22.5" customHeight="1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4"/>
      <c r="L23" s="64"/>
      <c r="M23" s="60"/>
      <c r="N23" s="60"/>
      <c r="O23" s="60"/>
      <c r="P23" s="60"/>
      <c r="Q23" s="60"/>
      <c r="R23" s="7"/>
      <c r="S23" s="7"/>
      <c r="T23" s="7"/>
      <c r="U23" s="7"/>
      <c r="V23" s="7"/>
      <c r="W23" s="7"/>
      <c r="Z23" s="42"/>
    </row>
    <row r="24" spans="1:32" s="25" customFormat="1" ht="6" customHeight="1" x14ac:dyDescent="0.25"/>
    <row r="25" spans="1:32" s="26" customFormat="1" ht="21.75" customHeight="1" x14ac:dyDescent="0.25">
      <c r="A25" s="26" t="s">
        <v>33</v>
      </c>
      <c r="K25" s="66" t="s">
        <v>8</v>
      </c>
      <c r="L25" s="66"/>
    </row>
    <row r="26" spans="1:32" s="26" customFormat="1" ht="10.5" customHeight="1" x14ac:dyDescent="0.25">
      <c r="K26" s="66"/>
      <c r="L26" s="66"/>
    </row>
    <row r="27" spans="1:32" s="26" customFormat="1" ht="21.75" customHeight="1" x14ac:dyDescent="0.25">
      <c r="A27" s="21" t="s">
        <v>47</v>
      </c>
      <c r="K27" s="26" t="s">
        <v>48</v>
      </c>
    </row>
    <row r="28" spans="1:32" x14ac:dyDescent="0.25">
      <c r="B28" s="21"/>
      <c r="C28" s="21"/>
      <c r="D28" s="26"/>
      <c r="E28" s="26"/>
      <c r="F28" s="26"/>
      <c r="K28" s="23"/>
      <c r="L28" s="24"/>
      <c r="M28" s="26"/>
      <c r="N28" s="26"/>
      <c r="O28" s="26"/>
    </row>
    <row r="29" spans="1:32" s="25" customFormat="1" ht="22.5" customHeight="1" x14ac:dyDescent="0.25">
      <c r="A29" s="25" t="s">
        <v>41</v>
      </c>
      <c r="K29" s="22" t="s">
        <v>31</v>
      </c>
      <c r="L29" s="22"/>
      <c r="O29" s="66" t="s">
        <v>32</v>
      </c>
    </row>
    <row r="30" spans="1:32" x14ac:dyDescent="0.25">
      <c r="B30" s="21"/>
      <c r="C30" s="21"/>
      <c r="D30" s="26"/>
      <c r="E30" s="26"/>
      <c r="F30" s="26"/>
      <c r="G30" s="26"/>
      <c r="H30" s="26"/>
      <c r="I30" s="26"/>
      <c r="J30" s="26"/>
      <c r="K30" s="23"/>
      <c r="L30" s="24"/>
      <c r="M30" s="26"/>
      <c r="N30" s="26"/>
      <c r="O30" s="26"/>
      <c r="P30" s="26"/>
    </row>
    <row r="31" spans="1:32" x14ac:dyDescent="0.25">
      <c r="B31" s="21"/>
      <c r="C31" s="21"/>
      <c r="D31" s="26"/>
      <c r="E31" s="26"/>
      <c r="F31" s="26"/>
      <c r="G31" s="26"/>
      <c r="H31" s="26"/>
      <c r="I31" s="26"/>
      <c r="J31" s="26"/>
      <c r="K31" s="23"/>
      <c r="L31" s="24"/>
      <c r="M31" s="26"/>
      <c r="N31" s="26"/>
      <c r="O31" s="26"/>
      <c r="P31" s="26"/>
    </row>
    <row r="32" spans="1:32" ht="106.5" customHeight="1" x14ac:dyDescent="0.25">
      <c r="B32" s="21"/>
      <c r="C32" s="21"/>
      <c r="D32" s="26"/>
      <c r="E32" s="26"/>
      <c r="F32" s="26"/>
      <c r="G32" s="26"/>
      <c r="H32" s="26"/>
      <c r="I32" s="26"/>
      <c r="J32" s="26"/>
      <c r="K32" s="23"/>
      <c r="L32" s="24"/>
      <c r="M32" s="26"/>
      <c r="N32" s="26"/>
      <c r="O32" s="26"/>
      <c r="P32" s="26"/>
    </row>
    <row r="33" spans="1:26" ht="29.25" customHeight="1" x14ac:dyDescent="0.25">
      <c r="A33" s="104" t="s">
        <v>20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Z33" s="15"/>
    </row>
    <row r="34" spans="1:26" ht="10.5" customHeight="1" x14ac:dyDescent="0.25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60"/>
      <c r="U34" s="68"/>
      <c r="V34" s="44"/>
      <c r="W34" s="44"/>
      <c r="Z34" s="15"/>
    </row>
    <row r="35" spans="1:26" ht="20.25" customHeight="1" x14ac:dyDescent="0.25">
      <c r="A35" s="83">
        <v>1</v>
      </c>
      <c r="B35" s="90" t="s">
        <v>13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89"/>
      <c r="R35" s="89"/>
      <c r="S35" s="89"/>
      <c r="T35" s="45"/>
      <c r="U35" s="45"/>
      <c r="V35" s="45"/>
      <c r="W35" s="45"/>
      <c r="Z35" s="15"/>
    </row>
    <row r="36" spans="1:26" ht="80.25" customHeight="1" x14ac:dyDescent="0.25">
      <c r="A36" s="83"/>
      <c r="B36" s="84" t="s">
        <v>17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9"/>
      <c r="R36" s="89"/>
      <c r="S36" s="89"/>
      <c r="T36" s="45"/>
      <c r="U36" s="45"/>
      <c r="V36" s="45"/>
      <c r="W36" s="45"/>
      <c r="Z36" s="15"/>
    </row>
    <row r="37" spans="1:26" ht="22.5" customHeight="1" x14ac:dyDescent="0.25">
      <c r="A37" s="83">
        <v>2</v>
      </c>
      <c r="B37" s="90" t="s">
        <v>5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89"/>
      <c r="R37" s="89"/>
      <c r="S37" s="89"/>
      <c r="T37" s="45"/>
      <c r="U37" s="45"/>
      <c r="V37" s="45"/>
      <c r="W37" s="45"/>
      <c r="Z37" s="15"/>
    </row>
    <row r="38" spans="1:26" ht="83.25" customHeight="1" x14ac:dyDescent="0.25">
      <c r="A38" s="83"/>
      <c r="B38" s="84" t="s">
        <v>7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9"/>
      <c r="R38" s="89"/>
      <c r="S38" s="89"/>
      <c r="T38" s="45"/>
      <c r="U38" s="45"/>
      <c r="V38" s="45"/>
      <c r="W38" s="45"/>
      <c r="Z38" s="15"/>
    </row>
    <row r="39" spans="1:26" ht="22.5" customHeight="1" x14ac:dyDescent="0.25">
      <c r="A39" s="82">
        <v>3</v>
      </c>
      <c r="B39" s="87" t="s">
        <v>9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6"/>
      <c r="R39" s="86"/>
      <c r="S39" s="86"/>
      <c r="T39" s="14"/>
      <c r="U39" s="14"/>
      <c r="V39" s="14"/>
      <c r="W39" s="14"/>
      <c r="Z39" s="15"/>
    </row>
    <row r="40" spans="1:26" ht="72.75" customHeight="1" x14ac:dyDescent="0.25">
      <c r="A40" s="82"/>
      <c r="B40" s="88" t="s">
        <v>6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6"/>
      <c r="R40" s="86"/>
      <c r="S40" s="86"/>
      <c r="T40" s="14"/>
      <c r="U40" s="14"/>
      <c r="V40" s="14"/>
      <c r="W40" s="14"/>
      <c r="Z40" s="15"/>
    </row>
    <row r="41" spans="1:26" x14ac:dyDescent="0.25">
      <c r="A41" s="9"/>
      <c r="B41" s="14"/>
      <c r="C41" s="14"/>
      <c r="D41" s="9"/>
      <c r="E41" s="9"/>
      <c r="F41" s="10"/>
      <c r="G41" s="10"/>
      <c r="H41" s="10"/>
      <c r="I41" s="10"/>
      <c r="J41" s="1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Z41" s="15"/>
    </row>
  </sheetData>
  <sortState ref="B12:Y22">
    <sortCondition ref="B12"/>
  </sortState>
  <mergeCells count="43">
    <mergeCell ref="F7:N7"/>
    <mergeCell ref="F6:W6"/>
    <mergeCell ref="A6:E6"/>
    <mergeCell ref="A7:E7"/>
    <mergeCell ref="F4:W4"/>
    <mergeCell ref="F5:W5"/>
    <mergeCell ref="F8:W8"/>
    <mergeCell ref="A33:W33"/>
    <mergeCell ref="A4:E4"/>
    <mergeCell ref="A5:E5"/>
    <mergeCell ref="A8:E8"/>
    <mergeCell ref="A10:W10"/>
    <mergeCell ref="T12:T13"/>
    <mergeCell ref="A19:W19"/>
    <mergeCell ref="V12:V13"/>
    <mergeCell ref="W12:W13"/>
    <mergeCell ref="S12:S13"/>
    <mergeCell ref="R12:R13"/>
    <mergeCell ref="Q12:Q13"/>
    <mergeCell ref="A12:A13"/>
    <mergeCell ref="K12:P12"/>
    <mergeCell ref="F12:J12"/>
    <mergeCell ref="A15:R15"/>
    <mergeCell ref="D12:D13"/>
    <mergeCell ref="E12:E13"/>
    <mergeCell ref="B12:C13"/>
    <mergeCell ref="B14:C14"/>
    <mergeCell ref="A1:W1"/>
    <mergeCell ref="A39:A40"/>
    <mergeCell ref="A35:A36"/>
    <mergeCell ref="B38:P38"/>
    <mergeCell ref="A37:A38"/>
    <mergeCell ref="A34:S34"/>
    <mergeCell ref="Q39:S40"/>
    <mergeCell ref="B39:P39"/>
    <mergeCell ref="B40:P40"/>
    <mergeCell ref="Q35:S36"/>
    <mergeCell ref="B35:P35"/>
    <mergeCell ref="B36:P36"/>
    <mergeCell ref="Q37:S38"/>
    <mergeCell ref="B37:P37"/>
    <mergeCell ref="A2:W2"/>
    <mergeCell ref="A17:W17"/>
  </mergeCells>
  <conditionalFormatting sqref="Q14">
    <cfRule type="containsText" dxfId="2" priority="1" operator="containsText" text="НЕОДНОРОДНЫЕ">
      <formula>NOT(ISERROR(SEARCH("НЕОДНОРОДНЫЕ",Q14)))</formula>
    </cfRule>
    <cfRule type="containsText" dxfId="1" priority="2" operator="containsText" text="ОДНОРОДНЫЕ">
      <formula>NOT(ISERROR(SEARCH("ОДНОРОДНЫЕ",Q14)))</formula>
    </cfRule>
    <cfRule type="containsText" dxfId="0" priority="3" operator="containsText" text="НЕОДНОРОДНЫЕ">
      <formula>NOT(ISERROR(SEARCH("НЕОДНОРОДНЫЕ",Q14)))</formula>
    </cfRule>
  </conditionalFormatting>
  <printOptions horizontalCentered="1"/>
  <pageMargins left="0.23622047244094491" right="0.23622047244094491" top="0.74803149606299213" bottom="0.19685039370078741" header="0.31496062992125984" footer="0.31496062992125984"/>
  <pageSetup paperSize="9" scale="59" orientation="landscape" r:id="rId1"/>
  <ignoredErrors>
    <ignoredError sqref="M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2026-08-27T06:33:14Z</dcterms:modified>
</cp:coreProperties>
</file>