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служба\Desktop\ЮРИСТ\2026 год\ЗАКУПКИ\ЕАТ БЕРЕЗКА\ГК расходники СЭМПЛ 35768 (ГК)\"/>
    </mc:Choice>
  </mc:AlternateContent>
  <bookViews>
    <workbookView xWindow="0" yWindow="0" windowWidth="19215" windowHeight="9420"/>
  </bookViews>
  <sheets>
    <sheet name="Расчет цены" sheetId="2" r:id="rId1"/>
  </sheets>
  <calcPr calcId="162913"/>
</workbook>
</file>

<file path=xl/calcChain.xml><?xml version="1.0" encoding="utf-8"?>
<calcChain xmlns="http://schemas.openxmlformats.org/spreadsheetml/2006/main">
  <c r="H11" i="2" l="1"/>
  <c r="G11" i="2"/>
  <c r="E11" i="2"/>
  <c r="F11" i="2"/>
  <c r="M9" i="2" l="1"/>
  <c r="J9" i="2"/>
  <c r="K9" i="2"/>
  <c r="J7" i="2"/>
  <c r="K7" i="2"/>
  <c r="M7" i="2"/>
  <c r="J8" i="2"/>
  <c r="K8" i="2"/>
  <c r="M8" i="2"/>
  <c r="J10" i="2"/>
  <c r="K10" i="2"/>
  <c r="M10" i="2"/>
  <c r="L10" i="2" l="1"/>
  <c r="L9" i="2"/>
  <c r="L8" i="2"/>
  <c r="L7" i="2"/>
  <c r="N8" i="2"/>
  <c r="N10" i="2"/>
  <c r="N7" i="2"/>
  <c r="O10" i="2" l="1"/>
  <c r="P10" i="2" s="1"/>
  <c r="O8" i="2" l="1"/>
  <c r="P8" i="2" s="1"/>
  <c r="O7" i="2" l="1"/>
  <c r="P7" i="2" s="1"/>
  <c r="N9" i="2"/>
  <c r="O9" i="2" s="1"/>
  <c r="P9" i="2" s="1"/>
  <c r="P11" i="2" l="1"/>
  <c r="J12" i="2" l="1"/>
</calcChain>
</file>

<file path=xl/sharedStrings.xml><?xml version="1.0" encoding="utf-8"?>
<sst xmlns="http://schemas.openxmlformats.org/spreadsheetml/2006/main" count="39" uniqueCount="33">
  <si>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</si>
  <si>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</si>
  <si>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</si>
  <si>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</si>
  <si>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</si>
  <si>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</si>
  <si>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</si>
  <si>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Наименование объекта закупки</t>
  </si>
  <si>
    <t>Коммерческие предложения (руб./ед.изм.)</t>
  </si>
  <si>
    <t>шт</t>
  </si>
  <si>
    <t>Ед. изм.</t>
  </si>
  <si>
    <t>В результате проведенного расчета НМЦК составила: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</si>
  <si>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</si>
  <si>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</si>
  <si>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>НМЦК контракта с учетом округления цены за единицу (руб.)</t>
  </si>
  <si>
    <t xml:space="preserve">* При определении НМЦК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
</t>
  </si>
  <si>
    <t>Дата подготовки обоснования НМЦК</t>
  </si>
  <si>
    <t>крышка-пломба</t>
  </si>
  <si>
    <t>гайка спец</t>
  </si>
  <si>
    <t>ремень № 2 224 мм</t>
  </si>
  <si>
    <t>ремень № 3 244 мм</t>
  </si>
  <si>
    <t>Поставщик №1</t>
  </si>
  <si>
    <t>Поставщик №2</t>
  </si>
  <si>
    <t>Поставщик №3</t>
  </si>
  <si>
    <t xml:space="preserve">Обоснование начальной (максимальной) цены контракта (далее - НМЦК); ЦК, заключаемой с единственным поставщиком (подрядчиком, исполнителем)
</t>
  </si>
  <si>
    <t xml:space="preserve">Нормирование затрат </t>
  </si>
  <si>
    <t>-</t>
  </si>
  <si>
    <t>Поставщик №4</t>
  </si>
  <si>
    <t>ПОСТАВКА расходных материалов СЭМПЛ</t>
  </si>
  <si>
    <r>
      <rPr>
        <sz val="12"/>
        <color indexed="8"/>
        <rFont val="XO Thames"/>
        <family val="1"/>
        <charset val="204"/>
      </rPr>
      <t>Метод сопоставимых рыночных цен (анализ рынка). В соответствии с ч.9 ст.22 Федерального закона от 05.04.2013 № 44-ФЗ «О контрактной си-стеме в сфере закупок товаров, работ, услуг для обеспечения государственных и муниципаль-ных нужд» метод сопоставимых рыночных цен (анализ рынка) является приоритетным для определения и обоснования начальной (максимальной) цены контракта</t>
    </r>
    <r>
      <rPr>
        <b/>
        <sz val="12"/>
        <color indexed="8"/>
        <rFont val="XO Thames"/>
        <family val="1"/>
        <charset val="204"/>
      </rPr>
      <t xml:space="preserve">
</t>
    </r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</si>
  <si>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</si>
  <si>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XO Thames"/>
        <family val="1"/>
        <charset val="204"/>
      </rPr>
      <t>Расчет НМЦК по формуле</t>
    </r>
    <r>
      <rPr>
        <sz val="10"/>
        <color indexed="8"/>
        <rFont val="XO Thames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</si>
  <si>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Минимальное предложение по цене контракта составляет - 35782,80 руб. (стартовая цена закупочной сессии)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</si>
</sst>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XO Thames"/>
      <family val="1"/>
      <charset val="204"/>
    </font>
    <font>
      <sz val="11"/>
      <color rgb="FF0000CC"/>
      <name val="XO Thames"/>
      <family val="1"/>
      <charset val="204"/>
    </font>
    <font>
      <b/>
      <sz val="12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0"/>
      <color indexed="8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2"/>
      <color rgb="FF000000"/>
      <name val="XO Thames"/>
      <family val="1"/>
      <charset val="204"/>
    </font>
    <font>
      <b/>
      <sz val="12"/>
      <color theme="1"/>
      <name val="XO Thames"/>
      <family val="1"/>
      <charset val="204"/>
    </font>
    <font>
      <sz val="10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sz val="10"/>
      <color rgb="FF000000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/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justify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65274</xdr:colOff>
      <xdr:row>5</xdr:row>
      <xdr:rowOff>1679341</xdr:rowOff>
    </xdr:from>
    <xdr:to>
      <xdr:col>13</xdr:col>
      <xdr:colOff>41461</xdr:colOff>
      <xdr:row>5</xdr:row>
      <xdr:rowOff>2022241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54950" y="3528312"/>
          <a:ext cx="142174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5</xdr:row>
      <xdr:rowOff>1400175</xdr:rowOff>
    </xdr:from>
    <xdr:to>
      <xdr:col>12</xdr:col>
      <xdr:colOff>419100</xdr:colOff>
      <xdr:row>5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zoomScale="85" zoomScaleNormal="85" workbookViewId="0">
      <selection activeCell="K20" sqref="K20"/>
    </sheetView>
  </sheetViews>
  <sheetFormatPr defaultRowHeight="12.75" x14ac:dyDescent="0.2"/>
  <cols>
    <col min="1" max="1" width="3.140625" style="2" customWidth="1"/>
    <col min="2" max="2" width="33" style="2" customWidth="1"/>
    <col min="3" max="3" width="6.85546875" style="2" customWidth="1"/>
    <col min="4" max="4" width="7.85546875" style="2" customWidth="1"/>
    <col min="5" max="5" width="11" style="2" customWidth="1"/>
    <col min="6" max="6" width="11.140625" style="2" customWidth="1"/>
    <col min="7" max="9" width="11" style="2" customWidth="1"/>
    <col min="10" max="10" width="14.85546875" style="2" customWidth="1"/>
    <col min="11" max="11" width="15.42578125" style="2" customWidth="1"/>
    <col min="12" max="12" width="14.28515625" style="2" customWidth="1"/>
    <col min="13" max="13" width="21.7109375" style="2" customWidth="1"/>
    <col min="14" max="14" width="12.140625" style="2" customWidth="1"/>
    <col min="15" max="15" width="10.5703125" style="2" customWidth="1"/>
    <col min="16" max="16" width="13.28515625" style="2" customWidth="1"/>
    <col min="17" max="17" width="6.140625" style="2" customWidth="1"/>
    <col min="18" max="16384" width="9.140625" style="2"/>
  </cols>
  <sheetData>
    <row r="1" spans="1:18" ht="19.5" customHeight="1" x14ac:dyDescent="0.2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8" ht="19.5" customHeight="1" x14ac:dyDescent="0.2">
      <c r="A2" s="12"/>
      <c r="B2" s="12"/>
      <c r="C2" s="12"/>
      <c r="D2" s="12"/>
      <c r="E2" s="12"/>
      <c r="F2" s="12"/>
      <c r="G2" s="12"/>
      <c r="H2" s="14"/>
      <c r="I2" s="12"/>
      <c r="J2" s="12"/>
      <c r="K2" s="12"/>
      <c r="L2" s="12"/>
      <c r="M2" s="12"/>
      <c r="N2" s="12"/>
      <c r="O2" s="12"/>
      <c r="P2" s="12"/>
    </row>
    <row r="3" spans="1:18" ht="19.5" customHeight="1" x14ac:dyDescent="0.2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8" ht="48.75" customHeight="1" x14ac:dyDescent="0.2">
      <c r="A4" s="46" t="s">
        <v>29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8" ht="39" customHeight="1" x14ac:dyDescent="0.2">
      <c r="A5" s="50" t="s">
        <v>0</v>
      </c>
      <c r="B5" s="50" t="s">
        <v>7</v>
      </c>
      <c r="C5" s="51" t="s">
        <v>10</v>
      </c>
      <c r="D5" s="51" t="s">
        <v>1</v>
      </c>
      <c r="E5" s="54" t="s">
        <v>8</v>
      </c>
      <c r="F5" s="55"/>
      <c r="G5" s="55"/>
      <c r="H5" s="55"/>
      <c r="I5" s="56"/>
      <c r="J5" s="53" t="s">
        <v>12</v>
      </c>
      <c r="K5" s="53"/>
      <c r="L5" s="53"/>
      <c r="M5" s="45" t="s">
        <v>13</v>
      </c>
      <c r="N5" s="45"/>
      <c r="O5" s="45"/>
      <c r="P5" s="45"/>
    </row>
    <row r="6" spans="1:18" ht="167.25" customHeight="1" x14ac:dyDescent="0.2">
      <c r="A6" s="50"/>
      <c r="B6" s="51"/>
      <c r="C6" s="52"/>
      <c r="D6" s="52"/>
      <c r="E6" s="16" t="s">
        <v>21</v>
      </c>
      <c r="F6" s="16" t="s">
        <v>22</v>
      </c>
      <c r="G6" s="16" t="s">
        <v>23</v>
      </c>
      <c r="H6" s="16" t="s">
        <v>27</v>
      </c>
      <c r="I6" s="16" t="s">
        <v>25</v>
      </c>
      <c r="J6" s="17" t="s">
        <v>3</v>
      </c>
      <c r="K6" s="17" t="s">
        <v>2</v>
      </c>
      <c r="L6" s="18" t="s">
        <v>30</v>
      </c>
      <c r="M6" s="19" t="s">
        <v>31</v>
      </c>
      <c r="N6" s="20" t="s">
        <v>4</v>
      </c>
      <c r="O6" s="20" t="s">
        <v>5</v>
      </c>
      <c r="P6" s="20" t="s">
        <v>14</v>
      </c>
    </row>
    <row r="7" spans="1:18" ht="27" customHeight="1" x14ac:dyDescent="0.2">
      <c r="A7" s="21">
        <v>1</v>
      </c>
      <c r="B7" s="22" t="s">
        <v>19</v>
      </c>
      <c r="C7" s="23" t="s">
        <v>9</v>
      </c>
      <c r="D7" s="24">
        <v>10</v>
      </c>
      <c r="E7" s="25">
        <v>1210</v>
      </c>
      <c r="F7" s="25">
        <v>1131</v>
      </c>
      <c r="G7" s="25">
        <v>1147.6500000000001</v>
      </c>
      <c r="H7" s="25">
        <v>1205</v>
      </c>
      <c r="I7" s="26" t="s">
        <v>26</v>
      </c>
      <c r="J7" s="27">
        <f t="shared" ref="J7:J10" si="0">(E7+F7+G7)/3</f>
        <v>1162.8833333333334</v>
      </c>
      <c r="K7" s="28">
        <f t="shared" ref="K7:K10" si="1">STDEVA(E7:G7)</f>
        <v>41.644817604755239</v>
      </c>
      <c r="L7" s="28">
        <f t="shared" ref="L7:L10" si="2">K7/J7*100</f>
        <v>3.5811690142108179</v>
      </c>
      <c r="M7" s="29">
        <f t="shared" ref="M7:M10" si="3">((D7/3)*(SUM(E7:G7)))</f>
        <v>11628.833333333334</v>
      </c>
      <c r="N7" s="30">
        <f t="shared" ref="N7:N10" si="4">M7/D7</f>
        <v>1162.8833333333334</v>
      </c>
      <c r="O7" s="29">
        <f t="shared" ref="O7:O8" si="5">ROUNDDOWN(N7,2)</f>
        <v>1162.8800000000001</v>
      </c>
      <c r="P7" s="29">
        <f t="shared" ref="P7:P10" si="6">O7*D7</f>
        <v>11628.800000000001</v>
      </c>
      <c r="R7" s="15"/>
    </row>
    <row r="8" spans="1:18" ht="32.25" customHeight="1" x14ac:dyDescent="0.2">
      <c r="A8" s="21">
        <v>2</v>
      </c>
      <c r="B8" s="22" t="s">
        <v>20</v>
      </c>
      <c r="C8" s="23" t="s">
        <v>9</v>
      </c>
      <c r="D8" s="24">
        <v>10</v>
      </c>
      <c r="E8" s="25">
        <v>1221</v>
      </c>
      <c r="F8" s="25">
        <v>1142</v>
      </c>
      <c r="G8" s="25">
        <v>1163.4000000000001</v>
      </c>
      <c r="H8" s="25">
        <v>1221.57</v>
      </c>
      <c r="I8" s="26" t="s">
        <v>26</v>
      </c>
      <c r="J8" s="27">
        <f t="shared" si="0"/>
        <v>1175.4666666666667</v>
      </c>
      <c r="K8" s="28">
        <f t="shared" si="1"/>
        <v>40.858944349228267</v>
      </c>
      <c r="L8" s="28">
        <f t="shared" si="2"/>
        <v>3.4759764362433305</v>
      </c>
      <c r="M8" s="29">
        <f t="shared" si="3"/>
        <v>11754.666666666668</v>
      </c>
      <c r="N8" s="30">
        <f t="shared" si="4"/>
        <v>1175.4666666666667</v>
      </c>
      <c r="O8" s="29">
        <f t="shared" si="5"/>
        <v>1175.46</v>
      </c>
      <c r="P8" s="29">
        <f t="shared" si="6"/>
        <v>11754.6</v>
      </c>
      <c r="R8" s="15"/>
    </row>
    <row r="9" spans="1:18" ht="27.75" customHeight="1" x14ac:dyDescent="0.2">
      <c r="A9" s="21">
        <v>3</v>
      </c>
      <c r="B9" s="22" t="s">
        <v>17</v>
      </c>
      <c r="C9" s="23" t="s">
        <v>9</v>
      </c>
      <c r="D9" s="24">
        <v>86</v>
      </c>
      <c r="E9" s="25">
        <v>47.9</v>
      </c>
      <c r="F9" s="25">
        <v>44.8</v>
      </c>
      <c r="G9" s="25">
        <v>47.25</v>
      </c>
      <c r="H9" s="25">
        <v>49.6</v>
      </c>
      <c r="I9" s="26" t="s">
        <v>26</v>
      </c>
      <c r="J9" s="27">
        <f>(E9+F9+G9)/3</f>
        <v>46.65</v>
      </c>
      <c r="K9" s="28">
        <f>STDEVA(E9:G9)</f>
        <v>1.6347782724271824</v>
      </c>
      <c r="L9" s="28">
        <f>K9/J9*100</f>
        <v>3.5043478508621275</v>
      </c>
      <c r="M9" s="29">
        <f>((D9/3)*(SUM(E9:G9)))</f>
        <v>4011.8999999999996</v>
      </c>
      <c r="N9" s="30">
        <f>M9/D9</f>
        <v>46.65</v>
      </c>
      <c r="O9" s="29">
        <f>ROUNDDOWN(N9,2)</f>
        <v>46.65</v>
      </c>
      <c r="P9" s="29">
        <f>O9*D9</f>
        <v>4011.9</v>
      </c>
      <c r="R9" s="15"/>
    </row>
    <row r="10" spans="1:18" ht="30.75" customHeight="1" x14ac:dyDescent="0.2">
      <c r="A10" s="21">
        <v>4</v>
      </c>
      <c r="B10" s="31" t="s">
        <v>18</v>
      </c>
      <c r="C10" s="23" t="s">
        <v>9</v>
      </c>
      <c r="D10" s="24">
        <v>100</v>
      </c>
      <c r="E10" s="25">
        <v>98</v>
      </c>
      <c r="F10" s="25">
        <v>92</v>
      </c>
      <c r="G10" s="25">
        <v>110.25</v>
      </c>
      <c r="H10" s="25">
        <v>115.8</v>
      </c>
      <c r="I10" s="26" t="s">
        <v>26</v>
      </c>
      <c r="J10" s="27">
        <f t="shared" si="0"/>
        <v>100.08333333333333</v>
      </c>
      <c r="K10" s="28">
        <f t="shared" si="1"/>
        <v>9.3016575583781496</v>
      </c>
      <c r="L10" s="28">
        <f t="shared" si="2"/>
        <v>9.2939126311854956</v>
      </c>
      <c r="M10" s="29">
        <f t="shared" si="3"/>
        <v>10008.333333333334</v>
      </c>
      <c r="N10" s="30">
        <f t="shared" si="4"/>
        <v>100.08333333333334</v>
      </c>
      <c r="O10" s="29">
        <f t="shared" ref="O10" si="7">ROUNDDOWN(N10,2)</f>
        <v>100.08</v>
      </c>
      <c r="P10" s="29">
        <f t="shared" si="6"/>
        <v>10008</v>
      </c>
      <c r="R10" s="15"/>
    </row>
    <row r="11" spans="1:18" s="1" customFormat="1" ht="23.25" customHeight="1" x14ac:dyDescent="0.2">
      <c r="A11" s="32"/>
      <c r="B11" s="33"/>
      <c r="C11" s="34"/>
      <c r="D11" s="35"/>
      <c r="E11" s="36">
        <f>E9*D9+E7*D7+E8*D8+E10*D10</f>
        <v>38229.4</v>
      </c>
      <c r="F11" s="36">
        <f>F9*D9+F7*D7+F8*D8+F10*D10</f>
        <v>35782.800000000003</v>
      </c>
      <c r="G11" s="36">
        <f>G9*D9+G7*D7+G8*D8+G10*D10</f>
        <v>38199</v>
      </c>
      <c r="H11" s="36">
        <f>H7*D7+H8*D8+H9*D9+H10*D10</f>
        <v>40111.299999999996</v>
      </c>
      <c r="I11" s="36"/>
      <c r="J11" s="37"/>
      <c r="K11" s="38"/>
      <c r="L11" s="38"/>
      <c r="M11" s="48"/>
      <c r="N11" s="48"/>
      <c r="O11" s="49"/>
      <c r="P11" s="39">
        <f>SUM(P7:P10)</f>
        <v>37403.300000000003</v>
      </c>
    </row>
    <row r="12" spans="1:18" s="3" customFormat="1" ht="18" customHeight="1" x14ac:dyDescent="0.25">
      <c r="A12" s="60" t="s">
        <v>11</v>
      </c>
      <c r="B12" s="60"/>
      <c r="C12" s="60"/>
      <c r="D12" s="60"/>
      <c r="E12" s="60"/>
      <c r="F12" s="60"/>
      <c r="G12" s="60"/>
      <c r="H12" s="40"/>
      <c r="I12" s="40"/>
      <c r="J12" s="41">
        <f>P11</f>
        <v>37403.300000000003</v>
      </c>
      <c r="K12" s="42" t="s">
        <v>6</v>
      </c>
      <c r="L12" s="42"/>
      <c r="M12" s="42"/>
      <c r="N12" s="42"/>
      <c r="O12" s="42"/>
      <c r="P12" s="43"/>
    </row>
    <row r="13" spans="1:18" s="3" customFormat="1" ht="9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4"/>
      <c r="K13" s="42"/>
      <c r="L13" s="42"/>
      <c r="M13" s="42"/>
      <c r="N13" s="42"/>
      <c r="O13" s="42"/>
      <c r="P13" s="43"/>
    </row>
    <row r="14" spans="1:18" ht="78.75" customHeight="1" x14ac:dyDescent="0.2">
      <c r="A14" s="61" t="s">
        <v>15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18" ht="24.75" customHeight="1" x14ac:dyDescent="0.2">
      <c r="A15" s="63" t="s">
        <v>32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8" ht="33.75" customHeight="1" x14ac:dyDescent="0.2">
      <c r="A16" s="59" t="s">
        <v>16</v>
      </c>
      <c r="B16" s="59"/>
      <c r="C16" s="59"/>
      <c r="D16" s="59"/>
      <c r="E16" s="59"/>
      <c r="F16" s="59"/>
      <c r="G16" s="59"/>
      <c r="H16" s="13"/>
      <c r="I16" s="11"/>
      <c r="J16" s="10">
        <v>46176</v>
      </c>
      <c r="K16" s="8"/>
      <c r="L16" s="8"/>
      <c r="M16" s="8"/>
      <c r="N16" s="8"/>
      <c r="O16" s="8"/>
      <c r="P16" s="8"/>
    </row>
    <row r="17" spans="1:16" ht="24.75" customHeigh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s="4" customFormat="1" ht="21" customHeight="1" x14ac:dyDescent="0.25">
      <c r="A18" s="5"/>
      <c r="B18" s="5"/>
      <c r="C18" s="5"/>
      <c r="D18" s="6"/>
      <c r="E18" s="7"/>
      <c r="F18" s="7"/>
      <c r="G18" s="7"/>
      <c r="H18" s="7"/>
      <c r="I18" s="7"/>
    </row>
    <row r="19" spans="1:16" ht="24" customHeight="1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9"/>
      <c r="N19" s="58"/>
      <c r="O19" s="58"/>
      <c r="P19" s="58"/>
    </row>
  </sheetData>
  <mergeCells count="18">
    <mergeCell ref="A19:L19"/>
    <mergeCell ref="N19:P19"/>
    <mergeCell ref="A16:G16"/>
    <mergeCell ref="A12:G12"/>
    <mergeCell ref="A14:P14"/>
    <mergeCell ref="A17:P17"/>
    <mergeCell ref="A15:P15"/>
    <mergeCell ref="M5:P5"/>
    <mergeCell ref="A4:P4"/>
    <mergeCell ref="A3:P3"/>
    <mergeCell ref="M11:O11"/>
    <mergeCell ref="A1:P1"/>
    <mergeCell ref="A5:A6"/>
    <mergeCell ref="B5:B6"/>
    <mergeCell ref="C5:C6"/>
    <mergeCell ref="D5:D6"/>
    <mergeCell ref="J5:L5"/>
    <mergeCell ref="E5:I5"/>
  </mergeCells>
  <pageMargins left="0.51181102362204722" right="0.11811023622047245" top="0.74803149606299213" bottom="0.35433070866141736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 Windows</cp:lastModifiedBy>
  <cp:lastPrinted>2026-06-03T11:29:39Z</cp:lastPrinted>
  <dcterms:created xsi:type="dcterms:W3CDTF">2014-01-15T18:15:09Z</dcterms:created>
  <dcterms:modified xsi:type="dcterms:W3CDTF">2026-06-03T11:29:47Z</dcterms:modified>
</cp:coreProperties>
</file>