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ТА\КОНТРАКТЫ 2022 - 44-ФЗ\!!!КОНТРАКТЫ  44-ФЗ\2026 ГОД\Стандарт Смеси Тихонова\"/>
    </mc:Choice>
  </mc:AlternateContent>
  <xr:revisionPtr revIDLastSave="0" documentId="13_ncr:1_{4FE97C95-0EFF-400B-950E-B00015B6E6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ОВАНИЕ НМЦК" sheetId="4" r:id="rId1"/>
  </sheets>
  <calcPr calcId="191029" refMode="R1C1"/>
</workbook>
</file>

<file path=xl/calcChain.xml><?xml version="1.0" encoding="utf-8"?>
<calcChain xmlns="http://schemas.openxmlformats.org/spreadsheetml/2006/main">
  <c r="L5" i="4" l="1"/>
  <c r="M5" i="4" s="1"/>
  <c r="N5" i="4" s="1"/>
  <c r="O5" i="4" s="1"/>
  <c r="I5" i="4"/>
  <c r="J5" i="4" s="1"/>
  <c r="K5" i="4" s="1"/>
  <c r="O6" i="4" l="1"/>
  <c r="I8" i="4" s="1"/>
</calcChain>
</file>

<file path=xl/sharedStrings.xml><?xml version="1.0" encoding="utf-8"?>
<sst xmlns="http://schemas.openxmlformats.org/spreadsheetml/2006/main" count="29" uniqueCount="29">
  <si>
    <t>Кол-во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</si>
  <si>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</si>
  <si>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</si>
  <si>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</si>
  <si>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</si>
  <si>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</si>
  <si>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</si>
  <si>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</si>
  <si>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</si>
  <si>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</si>
  <si>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Федеральное государственное бюджетное учреждение науки Федеральный исследовательский центр «Институт биологии южных морей имени А.О.Ковалевского РАН» (ФИЦ ИнБЮМ)</t>
  </si>
  <si>
    <t>ОБОСНОВАНИЕ НАЧАЛЬНОЙ (МАКСИМАЛЬНОЙ) ЦЕНЫ КОНТРАКТА</t>
  </si>
  <si>
    <t>В результате проведенного выше расчета НМЦК составила, руб.:</t>
  </si>
  <si>
    <t>ОКПД2</t>
  </si>
  <si>
    <t>Наименование предмета закупки</t>
  </si>
  <si>
    <t>Ед. изм.</t>
  </si>
  <si>
    <t xml:space="preserve">* Используемый метод определения и обоснования начальной (максимальной) цены Контракта – метод сопоставимых рыночных цен (анализа рынка) (п. 1 ч. 1 ст. 22 Федерального закона от 05.04.2013 № 44-ФЗ). 
ОБОСНОВАНИЕ ВЫБРАННОГО МЕТОДА ОБОСНОВАНИЯ НАЧАЛЬНОЙ (МАКСИМАЛЬНОЙ) ЦЕНЫ КОНТРАКТА: в соответствии со ст.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и Методическими рекомендациями по применению методов определения начальной (максимальной) цены контракта, утвержденными Приказом Минэкономразвития России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 было проведено исследование рынка методом сопоставимых рыночных цен (анализ рынка) на товары / работы / услуги, соотвествующие предмету закупки, и получено 3 (три) ценовых предложения. </t>
  </si>
  <si>
    <t>Источник ценовой информации (руб./ед.изм.)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</si>
  <si>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</si>
  <si>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>№ п/п</t>
  </si>
  <si>
    <t>шт</t>
  </si>
  <si>
    <t>ПАУ (15), аналитический стандарт смеси Эврика U0701TVan для работы по ГОСТ ISO 17993-2016, 15 соединений по 10 мкг/мл, в ацетонитриле, 1 мл, ампула</t>
  </si>
  <si>
    <t>20.59.52.191 - Стандарт-титры</t>
  </si>
  <si>
    <t xml:space="preserve">ИЦИ 1
(вх. № 1307 от 02.06.2026)
</t>
  </si>
  <si>
    <t xml:space="preserve">ИЦИ 2
(вх. № 1308 от 02.06.2026)
</t>
  </si>
  <si>
    <t xml:space="preserve">ИЦИ 3
(вх. № 1309 от 02.06.2026)
</t>
  </si>
  <si>
    <t>(Пятьдесят четыре тысячи семьсот рублей 25 копеек).</t>
  </si>
  <si>
    <t xml:space="preserve">ИТОГО, стартовая цена = 53 800,00 руб. </t>
  </si>
  <si>
    <r>
      <t xml:space="preserve">
Ведущий</t>
    </r>
    <r>
      <rPr>
        <u/>
        <sz val="12"/>
        <rFont val="Times New Roman"/>
        <family val="1"/>
        <charset val="204"/>
      </rPr>
      <t xml:space="preserve"> специалист по закупкам Контрактной службы ОУПОиЗД  ФИЦ ИнБЮМ</t>
    </r>
    <r>
      <rPr>
        <sz val="12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(должность)</t>
    </r>
    <r>
      <rPr>
        <sz val="12"/>
        <rFont val="Times New Roman"/>
        <family val="1"/>
        <charset val="204"/>
      </rPr>
      <t xml:space="preserve">
_________________ /Л.В. Ветрова/
</t>
    </r>
    <r>
      <rPr>
        <sz val="10"/>
        <rFont val="Times New Roman"/>
        <family val="1"/>
        <charset val="204"/>
      </rPr>
      <t>(подпись/расшифровка подписи)</t>
    </r>
    <r>
      <rPr>
        <sz val="12"/>
        <rFont val="Times New Roman"/>
        <family val="1"/>
        <charset val="204"/>
      </rPr>
      <t xml:space="preserve">
«02» июня 2026 г.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</si>
</sst>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color rgb="FFE8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8" fillId="0" borderId="0" xfId="0" applyFont="1"/>
    <xf numFmtId="0" fontId="1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9" fillId="2" borderId="0" xfId="0" applyNumberFormat="1" applyFont="1" applyFill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/>
    <xf numFmtId="4" fontId="2" fillId="0" borderId="0" xfId="0" applyNumberFormat="1" applyFont="1"/>
    <xf numFmtId="0" fontId="2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8" fillId="0" borderId="0" xfId="0" applyNumberFormat="1" applyFont="1"/>
    <xf numFmtId="4" fontId="10" fillId="0" borderId="0" xfId="0" applyNumberFormat="1" applyFont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/>
    <xf numFmtId="0" fontId="1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5" fillId="6" borderId="8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/>
    </xf>
    <xf numFmtId="0" fontId="10" fillId="3" borderId="0" xfId="0" applyFont="1" applyFill="1" applyAlignment="1">
      <alignment vertical="center"/>
    </xf>
    <xf numFmtId="0" fontId="12" fillId="3" borderId="0" xfId="0" applyFont="1" applyFill="1"/>
    <xf numFmtId="0" fontId="13" fillId="4" borderId="0" xfId="0" applyFont="1" applyFill="1" applyAlignment="1">
      <alignment vertical="top" wrapText="1"/>
    </xf>
    <xf numFmtId="0" fontId="14" fillId="4" borderId="0" xfId="0" applyFont="1" applyFill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0" borderId="2" xfId="0" applyFont="1" applyBorder="1" applyAlignment="1">
      <alignment horizontal="center" vertical="top" wrapText="1"/>
    </xf>
    <xf numFmtId="0" fontId="8" fillId="0" borderId="3" xfId="0" applyFont="1" applyBorder="1"/>
    <xf numFmtId="0" fontId="8" fillId="0" borderId="4" xfId="0" applyFont="1" applyBorder="1"/>
    <xf numFmtId="0" fontId="4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40" fontId="15" fillId="3" borderId="7" xfId="0" applyNumberFormat="1" applyFont="1" applyFill="1" applyBorder="1" applyAlignment="1">
      <alignment horizontal="center" vertical="center"/>
    </xf>
    <xf numFmtId="4" fontId="16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7" name="Picture 1">
          <a:extLst>
            <a:ext uri="{FF2B5EF4-FFF2-40B4-BE49-F238E27FC236}">
              <a16:creationId xmlns:a16="http://schemas.microsoft.com/office/drawing/2014/main" id="{BC6B8649-FB98-4EDA-D30F-9B4481C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28" name="Picture 6">
          <a:extLst>
            <a:ext uri="{FF2B5EF4-FFF2-40B4-BE49-F238E27FC236}">
              <a16:creationId xmlns:a16="http://schemas.microsoft.com/office/drawing/2014/main" id="{99FC900E-8F76-9D59-6DAB-B8DC4343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8229" name="Picture 1">
          <a:extLst>
            <a:ext uri="{FF2B5EF4-FFF2-40B4-BE49-F238E27FC236}">
              <a16:creationId xmlns:a16="http://schemas.microsoft.com/office/drawing/2014/main" id="{3B4FE925-69A0-3ADB-E81A-17F962903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2600325"/>
          <a:ext cx="12573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304800</xdr:colOff>
      <xdr:row>3</xdr:row>
      <xdr:rowOff>1238250</xdr:rowOff>
    </xdr:from>
    <xdr:to>
      <xdr:col>9</xdr:col>
      <xdr:colOff>457200</xdr:colOff>
      <xdr:row>3</xdr:row>
      <xdr:rowOff>1466850</xdr:rowOff>
    </xdr:to>
    <xdr:pic>
      <xdr:nvPicPr>
        <xdr:cNvPr id="8230" name="Picture 6">
          <a:extLst>
            <a:ext uri="{FF2B5EF4-FFF2-40B4-BE49-F238E27FC236}">
              <a16:creationId xmlns:a16="http://schemas.microsoft.com/office/drawing/2014/main" id="{5FBD2F6A-19A5-2CD5-BC6E-3C7820966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10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952500</xdr:rowOff>
    </xdr:from>
    <xdr:to>
      <xdr:col>11</xdr:col>
      <xdr:colOff>0</xdr:colOff>
      <xdr:row>3</xdr:row>
      <xdr:rowOff>1304925</xdr:rowOff>
    </xdr:to>
    <xdr:pic>
      <xdr:nvPicPr>
        <xdr:cNvPr id="8231" name="Picture 1">
          <a:extLst>
            <a:ext uri="{FF2B5EF4-FFF2-40B4-BE49-F238E27FC236}">
              <a16:creationId xmlns:a16="http://schemas.microsoft.com/office/drawing/2014/main" id="{999306B0-8701-40F7-8883-7BC68461D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2600325"/>
          <a:ext cx="8191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3</xdr:row>
      <xdr:rowOff>942975</xdr:rowOff>
    </xdr:from>
    <xdr:to>
      <xdr:col>9</xdr:col>
      <xdr:colOff>1038225</xdr:colOff>
      <xdr:row>3</xdr:row>
      <xdr:rowOff>1381125</xdr:rowOff>
    </xdr:to>
    <xdr:pic>
      <xdr:nvPicPr>
        <xdr:cNvPr id="8232" name="Picture 2">
          <a:extLst>
            <a:ext uri="{FF2B5EF4-FFF2-40B4-BE49-F238E27FC236}">
              <a16:creationId xmlns:a16="http://schemas.microsoft.com/office/drawing/2014/main" id="{2B515695-ECC1-1E65-2C4E-9DA1C55D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0" y="2428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3</xdr:row>
      <xdr:rowOff>1600200</xdr:rowOff>
    </xdr:from>
    <xdr:to>
      <xdr:col>11</xdr:col>
      <xdr:colOff>1666875</xdr:colOff>
      <xdr:row>3</xdr:row>
      <xdr:rowOff>1962150</xdr:rowOff>
    </xdr:to>
    <xdr:pic>
      <xdr:nvPicPr>
        <xdr:cNvPr id="8233" name="Picture 5">
          <a:extLst>
            <a:ext uri="{FF2B5EF4-FFF2-40B4-BE49-F238E27FC236}">
              <a16:creationId xmlns:a16="http://schemas.microsoft.com/office/drawing/2014/main" id="{01E9FCAC-8FD5-B316-559D-E60858E8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308610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304800</xdr:colOff>
      <xdr:row>3</xdr:row>
      <xdr:rowOff>1238250</xdr:rowOff>
    </xdr:from>
    <xdr:to>
      <xdr:col>11</xdr:col>
      <xdr:colOff>457200</xdr:colOff>
      <xdr:row>3</xdr:row>
      <xdr:rowOff>1466850</xdr:rowOff>
    </xdr:to>
    <xdr:pic>
      <xdr:nvPicPr>
        <xdr:cNvPr id="8234" name="Picture 6">
          <a:extLst>
            <a:ext uri="{FF2B5EF4-FFF2-40B4-BE49-F238E27FC236}">
              <a16:creationId xmlns:a16="http://schemas.microsoft.com/office/drawing/2014/main" id="{8AB4576F-8D15-6727-E53B-95C311C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34750" y="28860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5"/>
  <sheetViews>
    <sheetView tabSelected="1" zoomScale="84" zoomScaleNormal="84" workbookViewId="0">
      <selection activeCell="B5" sqref="B5"/>
    </sheetView>
  </sheetViews>
  <sheetFormatPr defaultRowHeight="12.75" x14ac:dyDescent="0.2"/>
  <cols>
    <col min="1" max="1" width="5.7109375" style="2" customWidth="1"/>
    <col min="2" max="2" width="43.7109375" style="2" customWidth="1"/>
    <col min="3" max="3" width="33.7109375" style="2" customWidth="1"/>
    <col min="4" max="4" width="8.42578125" style="2" customWidth="1"/>
    <col min="5" max="5" width="8.140625" style="2" customWidth="1"/>
    <col min="6" max="6" width="13.85546875" style="2" customWidth="1"/>
    <col min="7" max="7" width="14.7109375" style="2" customWidth="1"/>
    <col min="8" max="8" width="14.5703125" style="2" customWidth="1"/>
    <col min="9" max="9" width="19.140625" style="2" customWidth="1"/>
    <col min="10" max="10" width="19.7109375" style="2" customWidth="1"/>
    <col min="11" max="11" width="12.5703125" style="2" customWidth="1"/>
    <col min="12" max="12" width="29" style="2" customWidth="1"/>
    <col min="13" max="13" width="16.42578125" style="2" customWidth="1"/>
    <col min="14" max="14" width="13.7109375" style="2" customWidth="1"/>
    <col min="15" max="15" width="13.85546875" style="2" customWidth="1"/>
    <col min="16" max="16" width="3.28515625" style="2" customWidth="1"/>
    <col min="17" max="24" width="9.140625" style="7"/>
    <col min="25" max="16384" width="9.140625" style="2"/>
  </cols>
  <sheetData>
    <row r="1" spans="1:28" ht="39" customHeight="1" x14ac:dyDescent="0.2">
      <c r="A1" s="38" t="s">
        <v>11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  <c r="N1" s="39"/>
      <c r="O1" s="39"/>
      <c r="P1" s="7"/>
      <c r="Y1" s="7"/>
      <c r="Z1" s="7"/>
      <c r="AA1" s="7"/>
      <c r="AB1" s="7"/>
    </row>
    <row r="2" spans="1:28" ht="39" customHeight="1" x14ac:dyDescent="0.25">
      <c r="A2" s="42" t="s">
        <v>10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3"/>
      <c r="O2" s="43"/>
      <c r="P2" s="7"/>
      <c r="Y2" s="7"/>
      <c r="Z2" s="7"/>
      <c r="AA2" s="7"/>
      <c r="AB2" s="7"/>
    </row>
    <row r="3" spans="1:28" ht="39" customHeight="1" x14ac:dyDescent="0.2">
      <c r="A3" s="49" t="s">
        <v>19</v>
      </c>
      <c r="B3" s="30" t="s">
        <v>14</v>
      </c>
      <c r="C3" s="40" t="s">
        <v>13</v>
      </c>
      <c r="D3" s="30" t="s">
        <v>15</v>
      </c>
      <c r="E3" s="30" t="s">
        <v>0</v>
      </c>
      <c r="F3" s="30" t="s">
        <v>17</v>
      </c>
      <c r="G3" s="30"/>
      <c r="H3" s="30"/>
      <c r="I3" s="48" t="s">
        <v>8</v>
      </c>
      <c r="J3" s="48"/>
      <c r="K3" s="48"/>
      <c r="L3" s="44" t="s">
        <v>4</v>
      </c>
      <c r="M3" s="45"/>
      <c r="N3" s="45"/>
      <c r="O3" s="46"/>
    </row>
    <row r="4" spans="1:28" ht="159" customHeight="1" thickBot="1" x14ac:dyDescent="0.25">
      <c r="A4" s="49"/>
      <c r="B4" s="30"/>
      <c r="C4" s="41"/>
      <c r="D4" s="30"/>
      <c r="E4" s="30"/>
      <c r="F4" s="22" t="s">
        <v>23</v>
      </c>
      <c r="G4" s="22" t="s">
        <v>24</v>
      </c>
      <c r="H4" s="22" t="s">
        <v>25</v>
      </c>
      <c r="I4" s="3" t="s">
        <v>3</v>
      </c>
      <c r="J4" s="3" t="s">
        <v>1</v>
      </c>
      <c r="K4" s="3" t="s">
        <v>2</v>
      </c>
      <c r="L4" s="1" t="s">
        <v>9</v>
      </c>
      <c r="M4" s="4" t="s">
        <v>5</v>
      </c>
      <c r="N4" s="4" t="s">
        <v>6</v>
      </c>
      <c r="O4" s="4" t="s">
        <v>7</v>
      </c>
    </row>
    <row r="5" spans="1:28" s="25" customFormat="1" ht="48" customHeight="1" thickBot="1" x14ac:dyDescent="0.3">
      <c r="A5" s="23">
        <v>1</v>
      </c>
      <c r="B5" s="27" t="s">
        <v>21</v>
      </c>
      <c r="C5" s="28" t="s">
        <v>22</v>
      </c>
      <c r="D5" s="24" t="s">
        <v>20</v>
      </c>
      <c r="E5" s="19">
        <v>1</v>
      </c>
      <c r="F5" s="50">
        <v>54876</v>
      </c>
      <c r="G5" s="51">
        <v>53800</v>
      </c>
      <c r="H5" s="20">
        <v>55424.76</v>
      </c>
      <c r="I5" s="8">
        <f t="shared" ref="I5" si="0">AVERAGE(F5:H5)</f>
        <v>54700.253333333334</v>
      </c>
      <c r="J5" s="16">
        <f t="shared" ref="J5" si="1">SQRT(((SUM((POWER(F5-I5,2)),(POWER(G5-I5,2)),(POWER(H5-I5,2)))/(COLUMNS(F5:H5)-1))))</f>
        <v>826.51462935227869</v>
      </c>
      <c r="K5" s="16">
        <f t="shared" ref="K5" si="2">J5/I5*100</f>
        <v>1.5109886682163056</v>
      </c>
      <c r="L5" s="16">
        <f t="shared" ref="L5" si="3">((E5/3)*(SUM(F5:H5)))</f>
        <v>54700.253333333334</v>
      </c>
      <c r="M5" s="16">
        <f t="shared" ref="M5" si="4">L5/E5</f>
        <v>54700.253333333334</v>
      </c>
      <c r="N5" s="16">
        <f t="shared" ref="N5" si="5">ROUND(M5,2)</f>
        <v>54700.25</v>
      </c>
      <c r="O5" s="16">
        <f t="shared" ref="O5" si="6">N5*E5</f>
        <v>54700.25</v>
      </c>
      <c r="Q5" s="26"/>
      <c r="R5" s="26"/>
      <c r="S5" s="26"/>
      <c r="T5" s="26"/>
      <c r="U5" s="26"/>
      <c r="V5" s="26"/>
      <c r="W5" s="26"/>
      <c r="X5" s="26"/>
    </row>
    <row r="6" spans="1:28" ht="18" customHeight="1" x14ac:dyDescent="0.25">
      <c r="A6" s="15"/>
      <c r="B6" s="15"/>
      <c r="C6" s="15"/>
      <c r="D6" s="15"/>
      <c r="E6" s="15"/>
      <c r="F6" s="14"/>
      <c r="G6" s="14"/>
      <c r="H6" s="14"/>
      <c r="I6" s="15"/>
      <c r="J6" s="15"/>
      <c r="K6" s="15"/>
      <c r="L6" s="15"/>
      <c r="M6" s="15"/>
      <c r="N6" s="15"/>
      <c r="O6" s="21">
        <f>SUM(O5:O5)</f>
        <v>54700.25</v>
      </c>
    </row>
    <row r="8" spans="1:28" ht="15.75" customHeight="1" x14ac:dyDescent="0.3">
      <c r="A8" s="47" t="s">
        <v>12</v>
      </c>
      <c r="B8" s="47"/>
      <c r="C8" s="47"/>
      <c r="D8" s="47"/>
      <c r="E8" s="47"/>
      <c r="F8" s="47"/>
      <c r="G8" s="47"/>
      <c r="H8" s="47"/>
      <c r="I8" s="18">
        <f>O6</f>
        <v>54700.25</v>
      </c>
      <c r="J8" s="34" t="s">
        <v>26</v>
      </c>
      <c r="K8" s="35"/>
      <c r="L8" s="35"/>
      <c r="M8" s="35"/>
      <c r="N8" s="35"/>
      <c r="O8" s="35"/>
    </row>
    <row r="9" spans="1:28" ht="15.75" customHeight="1" x14ac:dyDescent="0.2">
      <c r="A9" s="11"/>
      <c r="B9" s="12"/>
      <c r="C9" s="12"/>
      <c r="D9" s="12"/>
      <c r="E9" s="12"/>
      <c r="F9" s="12"/>
      <c r="G9" s="12"/>
      <c r="H9" s="12"/>
      <c r="I9" s="13"/>
      <c r="J9" s="10"/>
      <c r="K9" s="5"/>
      <c r="L9" s="6"/>
      <c r="O9" s="9"/>
    </row>
    <row r="10" spans="1:28" ht="72.75" customHeight="1" x14ac:dyDescent="0.2">
      <c r="A10" s="31" t="s">
        <v>16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3"/>
      <c r="N10" s="33"/>
      <c r="O10" s="33"/>
    </row>
    <row r="11" spans="1:28" ht="18.75" customHeight="1" x14ac:dyDescent="0.2">
      <c r="A11" s="15" t="s">
        <v>18</v>
      </c>
    </row>
    <row r="13" spans="1:28" ht="26.25" x14ac:dyDescent="0.2">
      <c r="B13" s="36" t="s">
        <v>27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5" spans="1:28" ht="98.25" customHeight="1" x14ac:dyDescent="0.2">
      <c r="B15" s="29" t="s">
        <v>28</v>
      </c>
      <c r="C15" s="29"/>
      <c r="D15" s="29"/>
      <c r="E15" s="29"/>
      <c r="F15" s="29"/>
      <c r="I15" s="17"/>
      <c r="M15" s="17"/>
    </row>
  </sheetData>
  <mergeCells count="15">
    <mergeCell ref="A1:O1"/>
    <mergeCell ref="C3:C4"/>
    <mergeCell ref="A2:O2"/>
    <mergeCell ref="L3:O3"/>
    <mergeCell ref="A8:H8"/>
    <mergeCell ref="F3:H3"/>
    <mergeCell ref="I3:K3"/>
    <mergeCell ref="A3:A4"/>
    <mergeCell ref="B15:F15"/>
    <mergeCell ref="B3:B4"/>
    <mergeCell ref="D3:D4"/>
    <mergeCell ref="E3:E4"/>
    <mergeCell ref="A10:O10"/>
    <mergeCell ref="J8:O8"/>
    <mergeCell ref="B13:O13"/>
  </mergeCells>
  <phoneticPr fontId="0" type="noConversion"/>
  <printOptions horizontalCentered="1"/>
  <pageMargins left="0.59055118110236227" right="0.59055118110236227" top="0.78740157480314965" bottom="0.39370078740157483" header="0.31496062992125984" footer="0.31496062992125984"/>
  <pageSetup paperSize="9" scale="1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User</cp:lastModifiedBy>
  <cp:lastPrinted>2023-12-12T15:15:49Z</cp:lastPrinted>
  <dcterms:created xsi:type="dcterms:W3CDTF">2014-01-15T18:15:09Z</dcterms:created>
  <dcterms:modified xsi:type="dcterms:W3CDTF">2026-06-02T13:50:03Z</dcterms:modified>
</cp:coreProperties>
</file>