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030"/>
  </bookViews>
  <sheets>
    <sheet name="Обоснование" sheetId="2" r:id="rId1"/>
  </sheets>
  <externalReferences>
    <externalReference r:id="rId2"/>
  </externalReferences>
  <definedNames>
    <definedName name="аа">#REF!</definedName>
    <definedName name="название">[1]Список!$A$2:$A$3</definedName>
    <definedName name="Страхование">#REF!</definedName>
  </definedNames>
  <calcPr calcId="145621"/>
</workbook>
</file>

<file path=xl/calcChain.xml><?xml version="1.0" encoding="utf-8"?>
<calcChain xmlns="http://schemas.openxmlformats.org/spreadsheetml/2006/main">
  <c r="N12" i="2" l="1"/>
  <c r="L11" i="2" l="1"/>
  <c r="K11" i="2"/>
  <c r="N11" i="2" s="1"/>
  <c r="H11" i="2"/>
  <c r="F11" i="2"/>
  <c r="D11" i="2"/>
  <c r="I11" i="2" s="1"/>
  <c r="M11" i="2" l="1"/>
  <c r="H12" i="2"/>
  <c r="H10" i="2"/>
  <c r="F12" i="2"/>
  <c r="F10" i="2"/>
  <c r="D12" i="2"/>
  <c r="D10" i="2"/>
  <c r="L10" i="2" l="1"/>
  <c r="K10" i="2"/>
  <c r="N10" i="2" s="1"/>
  <c r="I10" i="2"/>
  <c r="L12" i="2"/>
  <c r="K12" i="2"/>
  <c r="I12" i="2" l="1"/>
  <c r="M12" i="2" s="1"/>
  <c r="M10" i="2"/>
  <c r="N13" i="2" l="1"/>
  <c r="H14" i="2" l="1"/>
</calcChain>
</file>

<file path=xl/sharedStrings.xml><?xml version="1.0" encoding="utf-8"?>
<sst xmlns="http://schemas.openxmlformats.org/spreadsheetml/2006/main" count="35" uniqueCount="33">
  <si>
    <t>ОБОСНОВАНИЕ:</t>
  </si>
  <si>
    <t>цены контракта, заключаемого с единственным поставщиком (ЦК)</t>
  </si>
  <si>
    <t>ПРЕДМЕТ КОНТРАКТА:</t>
  </si>
  <si>
    <t>ИСПОЛЬЗУЕМЫЙ МЕТОД ОПРЕДЕЛЕНИЯ ЦЕНЫ:</t>
  </si>
  <si>
    <t>метод сопоставимых рыночных цен (анализ рынка) (п.2 ст.22 Федерального закона № 44-ФЗ)</t>
  </si>
  <si>
    <t>РАСЧЕТ:</t>
  </si>
  <si>
    <t>Наименование ТРУ</t>
  </si>
  <si>
    <t>Среднее квадратичное отклонение</t>
  </si>
  <si>
    <t>Среднерыночная стоимость, руб.</t>
  </si>
  <si>
    <t>Дата подготовки расчета</t>
  </si>
  <si>
    <t>НМЦК с учетом выделенных лимитов бюджетных обязательств, руб.</t>
  </si>
  <si>
    <t>Кол-во сим-карт, шт.</t>
  </si>
  <si>
    <t>Итоговая расчетная цена, руб.</t>
  </si>
  <si>
    <t>*- коэффициент вариации менее 33 %, совокупность цен принимается однородной</t>
  </si>
  <si>
    <t>ОКПД:</t>
  </si>
  <si>
    <t>НОРМАТИВ:</t>
  </si>
  <si>
    <t>61.20.11.000</t>
  </si>
  <si>
    <t xml:space="preserve"> Цена за сим-карту в день, руб.</t>
  </si>
  <si>
    <t>ИКЗ 251550300137755030100100290000000000 ( контракт от 15.05.2025 № 406, п. 4 ч. 1 ст. 93  Федерального закона № 44-ФЗ), руб.</t>
  </si>
  <si>
    <t xml:space="preserve"> Цена за сим-карту в день, руб. без учета НДС</t>
  </si>
  <si>
    <t xml:space="preserve"> Цена за сим-карту в день, руб. с учетом НДС 20%</t>
  </si>
  <si>
    <t xml:space="preserve"> Цена за сим-карту в день, руб. с учетом НДС 22%</t>
  </si>
  <si>
    <t>Коэффициент вари-ации,%    *</t>
  </si>
  <si>
    <t>п. 112 Приложения и Приложение 17 к приказу Росстата от 26.04.2017 № 299</t>
  </si>
  <si>
    <t>ИКЗ 241550300137755030100100450000000000 контракт от 18.04.2024 № 343, п. 4 ч. 1 ст. 93  Федерального закона № 44-ФЗ, руб.</t>
  </si>
  <si>
    <t>ИКЗ 241550300137755030100100450000000000 контракт от 03.05.2024 № 345, п. 4 ч. 1 ст. 93  Федерального закона № 44-ФЗ, руб.</t>
  </si>
  <si>
    <t>Оказание услуг сотовой связи для обеспечения работ при проведении выборочного федерального статистического наблюдения состояния здоровья населения</t>
  </si>
  <si>
    <t>Оказание услуг сотовой связи
75 календарных дней</t>
  </si>
  <si>
    <t>Оказание услуг сотовой связи
60 календарных дней</t>
  </si>
  <si>
    <t>Цена за сим-карту в день после индексирования на ИПЦ на услуги по Омской области (апрель 2026 г. к апрелю 2024 г. – 122.55%)</t>
  </si>
  <si>
    <t>Цена за сим-карту в день после индексирования на ИПЦ на  услуги по Омской области (апрель 2026 г. к маю 2024 г. – 120.29%)</t>
  </si>
  <si>
    <t>Цена за сим-карту в день после индексирования на ИПЦ на  услуги по Омской области (апрель 2026 г. к маю 2025 г. – 104.9%)</t>
  </si>
  <si>
    <t>Оказание услуг сотовой связи
30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</si>
</sst>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5" fillId="0" borderId="0"/>
    <xf numFmtId="0" fontId="1" fillId="0" borderId="0"/>
    <xf numFmtId="0" fontId="16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/>
    <xf numFmtId="0" fontId="6" fillId="0" borderId="0" xfId="0" applyFont="1"/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0" borderId="0" xfId="0" applyFont="1"/>
    <xf numFmtId="2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3" xfId="0" applyBorder="1"/>
    <xf numFmtId="0" fontId="0" fillId="0" borderId="0" xfId="0" applyBorder="1"/>
    <xf numFmtId="0" fontId="1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17" xfId="0" applyBorder="1"/>
    <xf numFmtId="0" fontId="9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3" xfId="0" applyFont="1" applyBorder="1" applyAlignment="1"/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6" xfId="0" applyFont="1" applyBorder="1" applyAlignment="1"/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5" fillId="0" borderId="9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0" fillId="0" borderId="5" xfId="0" applyBorder="1" applyAlignment="1"/>
    <xf numFmtId="2" fontId="0" fillId="0" borderId="5" xfId="0" applyNumberFormat="1" applyBorder="1" applyAlignment="1">
      <alignment horizontal="right"/>
    </xf>
    <xf numFmtId="0" fontId="11" fillId="0" borderId="5" xfId="0" applyFont="1" applyBorder="1" applyAlignment="1">
      <alignment wrapText="1"/>
    </xf>
    <xf numFmtId="1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12" fillId="0" borderId="14" xfId="0" applyFont="1" applyBorder="1" applyAlignment="1">
      <alignment vertical="center" wrapText="1"/>
    </xf>
    <xf numFmtId="0" fontId="0" fillId="0" borderId="13" xfId="0" applyBorder="1" applyAlignment="1"/>
    <xf numFmtId="0" fontId="0" fillId="0" borderId="16" xfId="0" applyBorder="1" applyAlignment="1"/>
    <xf numFmtId="0" fontId="18" fillId="0" borderId="0" xfId="0" applyFont="1" applyBorder="1" applyAlignment="1">
      <alignment horizontal="justify" vertical="center" wrapText="1"/>
    </xf>
    <xf numFmtId="0" fontId="0" fillId="0" borderId="0" xfId="0" applyBorder="1" applyAlignment="1"/>
    <xf numFmtId="0" fontId="19" fillId="0" borderId="0" xfId="0" applyFont="1" applyBorder="1" applyAlignment="1"/>
    <xf numFmtId="0" fontId="20" fillId="0" borderId="0" xfId="0" applyFont="1" applyBorder="1"/>
    <xf numFmtId="0" fontId="14" fillId="0" borderId="0" xfId="0" applyFont="1" applyBorder="1" applyAlignment="1">
      <alignment horizontal="right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5\&#1057;&#1086;&#1090;&#1086;&#1074;&#1072;%20&#1089;&#1074;&#1103;&#1079;&#1100;%20&#1042;&#1053;&#1044;&#1053;\&#1047;&#1040;&#1050;&#1059;&#1055;&#1050;&#1048;\&#1055;&#1051;&#1040;&#1053;&#1048;&#1056;&#1054;&#1042;&#1040;&#1053;&#1048;&#1045;%20&#1047;&#1040;&#1050;&#1059;&#1055;&#1054;&#1050;\2021\2021_&#1056;&#1040;&#1057;&#1063;&#1045;&#1058;&#1067;%20&#1053;&#1052;&#1062;&#1050;_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Ц"/>
      <sheetName val="17.09_ДГУ"/>
      <sheetName val="17.09_Пож-охр"/>
      <sheetName val="17.09_Кондиц"/>
      <sheetName val="30.12_ОСАГО"/>
      <sheetName val="27.01_ОСАГО"/>
      <sheetName val="20.12_Поверка"/>
      <sheetName val="27.01_Поверка"/>
      <sheetName val="20.12_Освид лифт"/>
      <sheetName val="20.12_Эл_исп_лифт"/>
      <sheetName val="20.12_Страхование лифт"/>
      <sheetName val="20.12_Опрессовка"/>
      <sheetName val="24.12_ПК"/>
      <sheetName val="20.12_Марки"/>
      <sheetName val="13.04_Марки (ВНКДУ)"/>
      <sheetName val="20.12_Дератизация"/>
      <sheetName val="20.12_Медосм_период"/>
      <sheetName val="20.12_Крем"/>
      <sheetName val="30.12_бензин"/>
      <sheetName val="20.12_Техосмотр"/>
      <sheetName val="20.12_ремонт авто"/>
      <sheetName val="10.01_ТО авто"/>
      <sheetName val="20.12_Шиномон"/>
      <sheetName val="20.12_Мойка"/>
      <sheetName val="14.04_Автохимия"/>
      <sheetName val="30.12_Запчасти"/>
      <sheetName val="06.06_Скбматериалы"/>
      <sheetName val="20.12_Компл_охр-пож"/>
      <sheetName val="20.12_Лампы"/>
      <sheetName val="20.12_Электромат"/>
      <sheetName val="22.07_Канцтовары(бум+пласт)"/>
      <sheetName val="22.07_Канцтовары(проч)"/>
      <sheetName val="21.01_Тран_усл(ВОРС)МЗ"/>
      <sheetName val="05.02_Тран_усл(ВНТВ)"/>
      <sheetName val="05.02_Тран_усл(ВНДН)"/>
      <sheetName val="25.02_Тран_усл(ЛПХ)"/>
      <sheetName val="25.02_Тран_усл(СВОД)"/>
      <sheetName val="02.03_Тран_усл(ЛПХ)МЗ"/>
      <sheetName val="02.03_Тран_усл(КДУ)МЗ"/>
      <sheetName val="04.06_Тран_усл(МСХП)МЗ"/>
      <sheetName val="08.04_Тран_груз_усл(ВПН)"/>
      <sheetName val="21.01_Межевание"/>
      <sheetName val="04.06_Маркир_кон_Марки (МСХП)"/>
      <sheetName val="16.04_Конверты"/>
      <sheetName val="Хозматериалы_Свод"/>
      <sheetName val="Хозматериалы_1ЭА"/>
      <sheetName val="Хозматериалы_2ЭА"/>
      <sheetName val="Хозматериалы_3ЭА"/>
      <sheetName val="02.06_Гидропнев_промывка"/>
      <sheetName val="Перчатки (МСХП)МЗ"/>
      <sheetName val="Скотч (МСХП)МЗ"/>
      <sheetName val="ПРИМЕР 1 (2)"/>
      <sheetName val="ПРИМЕР 1"/>
      <sheetName val="ПРИМЕР 3"/>
      <sheetName val="ПРИМЕР 4 (ЦК)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2">
          <cell r="A2" t="str">
            <v>начальной (максимальной) цены контракта (НМЦК)</v>
          </cell>
        </row>
        <row r="3">
          <cell r="A3" t="str">
            <v>цены контракта, заключаемого с единственным поставщиком (ЦК)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O5" sqref="O5"/>
    </sheetView>
  </sheetViews>
  <sheetFormatPr defaultRowHeight="15" x14ac:dyDescent="0.25"/>
  <cols>
    <col min="1" max="1" width="21.7109375" customWidth="1"/>
    <col min="2" max="2" width="5.7109375" customWidth="1"/>
    <col min="3" max="3" width="11.140625" customWidth="1"/>
    <col min="4" max="4" width="23.140625" customWidth="1"/>
    <col min="5" max="5" width="11.140625" customWidth="1"/>
    <col min="6" max="6" width="24" customWidth="1"/>
    <col min="7" max="7" width="11.140625" customWidth="1"/>
    <col min="8" max="8" width="25.85546875" customWidth="1"/>
    <col min="9" max="9" width="8.85546875" customWidth="1"/>
    <col min="10" max="10" width="7.140625" customWidth="1"/>
    <col min="11" max="11" width="8.85546875" customWidth="1"/>
    <col min="12" max="12" width="7.85546875" customWidth="1"/>
    <col min="13" max="13" width="7.7109375" customWidth="1"/>
    <col min="14" max="14" width="11.5703125" customWidth="1"/>
  </cols>
  <sheetData>
    <row r="1" spans="1:14" s="3" customFormat="1" ht="18" hidden="1" customHeight="1" thickTop="1" x14ac:dyDescent="0.3">
      <c r="A1" s="1" t="s">
        <v>0</v>
      </c>
      <c r="B1" s="21" t="s">
        <v>1</v>
      </c>
      <c r="C1" s="21"/>
      <c r="D1" s="22"/>
      <c r="E1" s="22"/>
      <c r="F1" s="22"/>
      <c r="G1" s="22"/>
      <c r="H1" s="22"/>
      <c r="I1" s="23"/>
      <c r="J1" s="24"/>
      <c r="K1" s="24"/>
      <c r="L1" s="25"/>
      <c r="M1" s="2"/>
      <c r="N1" s="2"/>
    </row>
    <row r="2" spans="1:14" s="3" customFormat="1" ht="31.9" customHeight="1" x14ac:dyDescent="0.3">
      <c r="A2" s="4" t="s">
        <v>2</v>
      </c>
      <c r="B2" s="26" t="s">
        <v>26</v>
      </c>
      <c r="C2" s="26"/>
      <c r="D2" s="27"/>
      <c r="E2" s="27"/>
      <c r="F2" s="27"/>
      <c r="G2" s="27"/>
      <c r="H2" s="27"/>
      <c r="I2" s="28"/>
      <c r="J2" s="29"/>
      <c r="K2" s="29"/>
      <c r="L2" s="30"/>
      <c r="M2" s="2"/>
      <c r="N2" s="2"/>
    </row>
    <row r="3" spans="1:14" s="3" customFormat="1" ht="15.75" customHeight="1" x14ac:dyDescent="0.3">
      <c r="A3" s="6" t="s">
        <v>14</v>
      </c>
      <c r="B3" s="42" t="s">
        <v>16</v>
      </c>
      <c r="C3" s="43"/>
      <c r="D3" s="43"/>
      <c r="E3" s="43"/>
      <c r="F3" s="43"/>
      <c r="G3" s="43"/>
      <c r="H3" s="43"/>
      <c r="I3" s="43"/>
      <c r="J3" s="43"/>
      <c r="K3" s="43"/>
      <c r="L3" s="44"/>
      <c r="M3" s="2"/>
      <c r="N3" s="2"/>
    </row>
    <row r="4" spans="1:14" s="3" customFormat="1" ht="17.25" customHeight="1" x14ac:dyDescent="0.3">
      <c r="A4" s="6" t="s">
        <v>15</v>
      </c>
      <c r="B4" s="42" t="s">
        <v>23</v>
      </c>
      <c r="C4" s="43"/>
      <c r="D4" s="43"/>
      <c r="E4" s="43"/>
      <c r="F4" s="43"/>
      <c r="G4" s="43"/>
      <c r="H4" s="43"/>
      <c r="I4" s="43"/>
      <c r="J4" s="43"/>
      <c r="K4" s="43"/>
      <c r="L4" s="44"/>
      <c r="M4" s="2"/>
      <c r="N4" s="2"/>
    </row>
    <row r="5" spans="1:14" ht="63.75" thickBot="1" x14ac:dyDescent="0.3">
      <c r="A5" s="5" t="s">
        <v>3</v>
      </c>
      <c r="B5" s="31" t="s">
        <v>4</v>
      </c>
      <c r="C5" s="31"/>
      <c r="D5" s="31"/>
      <c r="E5" s="31"/>
      <c r="F5" s="31"/>
      <c r="G5" s="31"/>
      <c r="H5" s="31"/>
      <c r="I5" s="31"/>
      <c r="J5" s="32"/>
      <c r="K5" s="32"/>
      <c r="L5" s="33"/>
    </row>
    <row r="6" spans="1:14" ht="16.5" thickTop="1" x14ac:dyDescent="0.25">
      <c r="A6" s="6" t="s">
        <v>5</v>
      </c>
    </row>
    <row r="7" spans="1:14" ht="77.25" customHeight="1" x14ac:dyDescent="0.25">
      <c r="A7" s="34" t="s">
        <v>6</v>
      </c>
      <c r="B7" s="35" t="s">
        <v>11</v>
      </c>
      <c r="C7" s="36" t="s">
        <v>24</v>
      </c>
      <c r="D7" s="37"/>
      <c r="E7" s="36" t="s">
        <v>25</v>
      </c>
      <c r="F7" s="37"/>
      <c r="G7" s="36" t="s">
        <v>18</v>
      </c>
      <c r="H7" s="37"/>
      <c r="I7" s="34" t="s">
        <v>20</v>
      </c>
      <c r="J7" s="34" t="s">
        <v>19</v>
      </c>
      <c r="K7" s="34" t="s">
        <v>21</v>
      </c>
      <c r="L7" s="38" t="s">
        <v>7</v>
      </c>
      <c r="M7" s="38" t="s">
        <v>22</v>
      </c>
      <c r="N7" s="38" t="s">
        <v>8</v>
      </c>
    </row>
    <row r="8" spans="1:14" ht="78" customHeight="1" x14ac:dyDescent="0.25">
      <c r="A8" s="34"/>
      <c r="B8" s="35"/>
      <c r="C8" s="20" t="s">
        <v>17</v>
      </c>
      <c r="D8" s="12" t="s">
        <v>29</v>
      </c>
      <c r="E8" s="20" t="s">
        <v>17</v>
      </c>
      <c r="F8" s="12" t="s">
        <v>30</v>
      </c>
      <c r="G8" s="18" t="s">
        <v>17</v>
      </c>
      <c r="H8" s="12" t="s">
        <v>31</v>
      </c>
      <c r="I8" s="34"/>
      <c r="J8" s="34"/>
      <c r="K8" s="34"/>
      <c r="L8" s="39"/>
      <c r="M8" s="41"/>
      <c r="N8" s="39"/>
    </row>
    <row r="9" spans="1:14" s="7" customFormat="1" x14ac:dyDescent="0.2">
      <c r="A9" s="18">
        <v>1</v>
      </c>
      <c r="B9" s="18">
        <v>2</v>
      </c>
      <c r="C9" s="17">
        <v>3</v>
      </c>
      <c r="D9" s="18">
        <v>4</v>
      </c>
      <c r="E9" s="17">
        <v>5</v>
      </c>
      <c r="F9" s="18">
        <v>6</v>
      </c>
      <c r="G9" s="18">
        <v>7</v>
      </c>
      <c r="H9" s="18">
        <v>8</v>
      </c>
      <c r="I9" s="18">
        <v>9</v>
      </c>
      <c r="J9" s="20">
        <v>10</v>
      </c>
      <c r="K9" s="20">
        <v>11</v>
      </c>
      <c r="L9" s="20">
        <v>12</v>
      </c>
      <c r="M9" s="18">
        <v>13</v>
      </c>
      <c r="N9" s="18">
        <v>14</v>
      </c>
    </row>
    <row r="10" spans="1:14" s="7" customFormat="1" ht="45" x14ac:dyDescent="0.2">
      <c r="A10" s="13" t="s">
        <v>27</v>
      </c>
      <c r="B10" s="14">
        <v>1</v>
      </c>
      <c r="C10" s="8">
        <v>4.74</v>
      </c>
      <c r="D10" s="8">
        <f>C10*1.2255</f>
        <v>5.8088700000000006</v>
      </c>
      <c r="E10" s="8">
        <v>4.74</v>
      </c>
      <c r="F10" s="8">
        <f>E10*1.2029</f>
        <v>5.7017460000000009</v>
      </c>
      <c r="G10" s="8">
        <v>5.85</v>
      </c>
      <c r="H10" s="8">
        <f>G10*104.9/100</f>
        <v>6.1366499999999995</v>
      </c>
      <c r="I10" s="8">
        <f>ROUND(AVERAGE(D10,F10,H10),2)</f>
        <v>5.88</v>
      </c>
      <c r="J10" s="8">
        <v>4.9000000000000004</v>
      </c>
      <c r="K10" s="8">
        <f t="shared" ref="K10:K11" si="0">ROUND(J10/100*122,2)</f>
        <v>5.98</v>
      </c>
      <c r="L10" s="8">
        <f t="shared" ref="L10:L11" si="1">AVEDEV(C10,E10,G10)</f>
        <v>0.49333333333333318</v>
      </c>
      <c r="M10" s="8">
        <f>L10/I10*100</f>
        <v>8.3900226757369598</v>
      </c>
      <c r="N10" s="8">
        <f>ROUND((K10*B10*75), 2)</f>
        <v>448.5</v>
      </c>
    </row>
    <row r="11" spans="1:14" s="7" customFormat="1" ht="45" x14ac:dyDescent="0.2">
      <c r="A11" s="13" t="s">
        <v>28</v>
      </c>
      <c r="B11" s="14">
        <v>6</v>
      </c>
      <c r="C11" s="8">
        <v>4.74</v>
      </c>
      <c r="D11" s="8">
        <f>C11*1.2255</f>
        <v>5.8088700000000006</v>
      </c>
      <c r="E11" s="8">
        <v>4.74</v>
      </c>
      <c r="F11" s="8">
        <f>E11*1.2029</f>
        <v>5.7017460000000009</v>
      </c>
      <c r="G11" s="8">
        <v>5.85</v>
      </c>
      <c r="H11" s="8">
        <f>G11*104.9/100</f>
        <v>6.1366499999999995</v>
      </c>
      <c r="I11" s="8">
        <f>ROUND(AVERAGE(D11,F11,H11),2)</f>
        <v>5.88</v>
      </c>
      <c r="J11" s="8">
        <v>4.9000000000000004</v>
      </c>
      <c r="K11" s="8">
        <f t="shared" si="0"/>
        <v>5.98</v>
      </c>
      <c r="L11" s="8">
        <f t="shared" si="1"/>
        <v>0.49333333333333318</v>
      </c>
      <c r="M11" s="8">
        <f>L11/I11*100</f>
        <v>8.3900226757369598</v>
      </c>
      <c r="N11" s="8">
        <f>ROUND((K11*B11*60), 2)</f>
        <v>2152.8000000000002</v>
      </c>
    </row>
    <row r="12" spans="1:14" s="7" customFormat="1" ht="45" x14ac:dyDescent="0.2">
      <c r="A12" s="13" t="s">
        <v>32</v>
      </c>
      <c r="B12" s="14">
        <v>26</v>
      </c>
      <c r="C12" s="8">
        <v>4.74</v>
      </c>
      <c r="D12" s="8">
        <f>C12*1.2255</f>
        <v>5.8088700000000006</v>
      </c>
      <c r="E12" s="8">
        <v>4.74</v>
      </c>
      <c r="F12" s="8">
        <f>E12*1.2029</f>
        <v>5.7017460000000009</v>
      </c>
      <c r="G12" s="8">
        <v>5.85</v>
      </c>
      <c r="H12" s="8">
        <f>G12*104.9/100</f>
        <v>6.1366499999999995</v>
      </c>
      <c r="I12" s="8">
        <f>ROUND(AVERAGE(D12,F12,H12),2)</f>
        <v>5.88</v>
      </c>
      <c r="J12" s="8">
        <v>4.9000000000000004</v>
      </c>
      <c r="K12" s="8">
        <f t="shared" ref="K12" si="2">ROUND(J12/100*122,2)</f>
        <v>5.98</v>
      </c>
      <c r="L12" s="8">
        <f t="shared" ref="L12" si="3">AVEDEV(C12,E12,G12)</f>
        <v>0.49333333333333318</v>
      </c>
      <c r="M12" s="8">
        <f>L12/I12*100</f>
        <v>8.3900226757369598</v>
      </c>
      <c r="N12" s="8">
        <f>ROUND((K12*B12*30), 2)</f>
        <v>4664.3999999999996</v>
      </c>
    </row>
    <row r="13" spans="1:14" ht="20.25" customHeight="1" x14ac:dyDescent="0.25">
      <c r="A13" s="51" t="s">
        <v>12</v>
      </c>
      <c r="B13" s="52"/>
      <c r="C13" s="52"/>
      <c r="D13" s="52"/>
      <c r="E13" s="52"/>
      <c r="F13" s="52"/>
      <c r="G13" s="52"/>
      <c r="H13" s="53"/>
      <c r="I13" s="8"/>
      <c r="J13" s="8"/>
      <c r="K13" s="8"/>
      <c r="L13" s="8"/>
      <c r="M13" s="8"/>
      <c r="N13" s="8">
        <f>SUM(N10:N12)</f>
        <v>7265.7</v>
      </c>
    </row>
    <row r="14" spans="1:14" s="9" customFormat="1" hidden="1" x14ac:dyDescent="0.25">
      <c r="A14" s="45" t="s">
        <v>10</v>
      </c>
      <c r="B14" s="46"/>
      <c r="C14" s="46"/>
      <c r="D14" s="46"/>
      <c r="E14" s="46"/>
      <c r="F14" s="46"/>
      <c r="G14" s="46"/>
      <c r="H14" s="47">
        <f>N13</f>
        <v>7265.7</v>
      </c>
      <c r="I14" s="47"/>
      <c r="J14" s="47"/>
      <c r="K14" s="47"/>
      <c r="L14" s="47"/>
      <c r="M14" s="47"/>
      <c r="N14" s="47"/>
    </row>
    <row r="15" spans="1:14" s="9" customFormat="1" x14ac:dyDescent="0.25">
      <c r="A15" s="48" t="s">
        <v>9</v>
      </c>
      <c r="B15" s="46"/>
      <c r="C15" s="46"/>
      <c r="D15" s="46"/>
      <c r="E15" s="46"/>
      <c r="F15" s="46"/>
      <c r="G15" s="46"/>
      <c r="H15" s="49">
        <v>46176</v>
      </c>
      <c r="I15" s="50"/>
      <c r="J15" s="50"/>
      <c r="K15" s="50"/>
      <c r="L15" s="50"/>
      <c r="M15" s="50"/>
      <c r="N15" s="50"/>
    </row>
    <row r="16" spans="1:14" ht="6" customHeight="1" x14ac:dyDescent="0.25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9"/>
    </row>
    <row r="17" spans="1:14" ht="11.25" customHeight="1" x14ac:dyDescent="0.25">
      <c r="A17" s="40" t="s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24" customHeight="1" x14ac:dyDescent="0.25">
      <c r="N18" s="15"/>
    </row>
    <row r="19" spans="1:14" ht="18" customHeight="1" x14ac:dyDescent="0.3">
      <c r="A19" s="54"/>
      <c r="B19" s="55"/>
      <c r="C19" s="55"/>
      <c r="D19" s="55"/>
      <c r="E19" s="55"/>
      <c r="F19" s="56"/>
      <c r="G19" s="57"/>
      <c r="H19" s="58"/>
    </row>
    <row r="20" spans="1:14" ht="11.25" customHeight="1" x14ac:dyDescent="0.25">
      <c r="A20" s="11"/>
      <c r="B20" s="11"/>
      <c r="C20" s="11"/>
      <c r="D20" s="11"/>
      <c r="E20" s="11"/>
      <c r="F20" s="11"/>
      <c r="G20" s="11"/>
      <c r="H20" s="11"/>
    </row>
    <row r="21" spans="1:14" x14ac:dyDescent="0.25">
      <c r="A21" s="16"/>
    </row>
    <row r="22" spans="1:14" x14ac:dyDescent="0.25">
      <c r="A22" s="16"/>
    </row>
    <row r="23" spans="1:14" x14ac:dyDescent="0.25">
      <c r="A23" s="16"/>
    </row>
  </sheetData>
  <mergeCells count="23">
    <mergeCell ref="J7:J8"/>
    <mergeCell ref="K7:K8"/>
    <mergeCell ref="A14:G14"/>
    <mergeCell ref="H14:N14"/>
    <mergeCell ref="A15:G15"/>
    <mergeCell ref="H15:N15"/>
    <mergeCell ref="A13:H13"/>
    <mergeCell ref="A19:E19"/>
    <mergeCell ref="B1:L1"/>
    <mergeCell ref="B2:L2"/>
    <mergeCell ref="B5:L5"/>
    <mergeCell ref="A7:A8"/>
    <mergeCell ref="B7:B8"/>
    <mergeCell ref="E7:F7"/>
    <mergeCell ref="G7:H7"/>
    <mergeCell ref="I7:I8"/>
    <mergeCell ref="L7:L8"/>
    <mergeCell ref="C7:D7"/>
    <mergeCell ref="A17:N17"/>
    <mergeCell ref="M7:M8"/>
    <mergeCell ref="B3:L3"/>
    <mergeCell ref="B4:L4"/>
    <mergeCell ref="N7:N8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[1]Список!#REF!</xm:f>
          </x14:formula1>
          <xm:sqref>B5:K5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РОССТАТ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Петровна Зумарева</dc:creator>
  <cp:lastModifiedBy>Митрошенко Вероника Сергеевна</cp:lastModifiedBy>
  <cp:lastPrinted>2026-03-10T07:46:56Z</cp:lastPrinted>
  <dcterms:created xsi:type="dcterms:W3CDTF">2021-06-04T09:00:04Z</dcterms:created>
  <dcterms:modified xsi:type="dcterms:W3CDTF">2026-06-03T09:42:31Z</dcterms:modified>
</cp:coreProperties>
</file>