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1730" tabRatio="990"/>
  </bookViews>
  <sheets>
    <sheet name="Расчет цены" sheetId="1" r:id="rId1"/>
  </sheets>
  <definedNames>
    <definedName name="_xlnm.Print_Area" localSheetId="0">'Расчет цены'!$A$3:$P$15</definedName>
  </definedName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O13"/>
  <c r="P13" s="1"/>
  <c r="N13"/>
  <c r="M13"/>
  <c r="K13"/>
  <c r="L13" s="1"/>
  <c r="J13"/>
  <c r="O12"/>
  <c r="P12" s="1"/>
  <c r="N12"/>
  <c r="M12"/>
  <c r="K12"/>
  <c r="L12" s="1"/>
  <c r="J12"/>
  <c r="N11"/>
  <c r="O11" s="1"/>
  <c r="P11" s="1"/>
  <c r="M11"/>
  <c r="K11"/>
  <c r="L11" s="1"/>
  <c r="J11"/>
  <c r="M9"/>
  <c r="N9" s="1"/>
  <c r="O9" s="1"/>
  <c r="P9" s="1"/>
  <c r="K9"/>
  <c r="J9"/>
  <c r="M10"/>
  <c r="N10" s="1"/>
  <c r="O10" s="1"/>
  <c r="P10" s="1"/>
  <c r="K10"/>
  <c r="J10"/>
  <c r="M8"/>
  <c r="N8" s="1"/>
  <c r="O8" s="1"/>
  <c r="P8" s="1"/>
  <c r="K8"/>
  <c r="J8"/>
  <c r="M7"/>
  <c r="N7" s="1"/>
  <c r="O7" s="1"/>
  <c r="P7" s="1"/>
  <c r="K7"/>
  <c r="J7"/>
  <c r="M6"/>
  <c r="N6" s="1"/>
  <c r="O6" s="1"/>
  <c r="P6" s="1"/>
  <c r="K6"/>
  <c r="J6"/>
  <c r="M14"/>
  <c r="N14" s="1"/>
  <c r="O14" s="1"/>
  <c r="P14" s="1"/>
  <c r="K14"/>
  <c r="J14"/>
  <c r="L8" l="1"/>
  <c r="L10"/>
  <c r="L9"/>
  <c r="L7"/>
  <c r="L6"/>
  <c r="L14"/>
</calcChain>
</file>

<file path=xl/sharedStrings.xml><?xml version="1.0" encoding="utf-8"?>
<sst xmlns="http://schemas.openxmlformats.org/spreadsheetml/2006/main" count="42" uniqueCount="35">
  <si>
    <t>№</t>
  </si>
  <si>
    <t>Наименование предмета контракта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</si>
  <si>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</si>
  <si>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</si>
  <si>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</si>
  <si>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</t>
  </si>
  <si>
    <t>Количество предложений и иных источников информации</t>
  </si>
  <si>
    <t>Среднее квадратичное отклонение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</si>
  <si>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</si>
  <si>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</si>
  <si>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рублей</t>
  </si>
  <si>
    <t xml:space="preserve"> </t>
  </si>
  <si>
    <t>коэффициент вариации цен V (%)                    (не должен превышать 33%)</t>
  </si>
  <si>
    <r>
      <t xml:space="preserve">Расчет Н(М)ЦК по формуле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rgb="FF000000"/>
        <rFont val="Times New Roman"/>
        <family val="1"/>
        <charset val="204"/>
      </rPr>
      <t>ц</t>
    </r>
    <r>
      <rPr>
        <i/>
        <vertAlign val="subscript"/>
        <sz val="10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>- цена единицы)</t>
    </r>
  </si>
  <si>
    <t>В результате проведенного расчета НМЦК составила:</t>
  </si>
  <si>
    <r>
      <t xml:space="preserve">Средняя арифметическая цена                     за единицу     </t>
    </r>
    <r>
      <rPr>
        <i/>
        <sz val="10"/>
        <color rgb="FF000000"/>
        <rFont val="Times New Roman"/>
        <family val="1"/>
        <charset val="204"/>
      </rPr>
      <t xml:space="preserve">&lt;ц&gt; </t>
    </r>
  </si>
  <si>
    <t xml:space="preserve">Кол-во </t>
  </si>
  <si>
    <t xml:space="preserve">Цена за единицу изм. (руб.) </t>
  </si>
  <si>
    <t>Коммерческое  предложение  №2</t>
  </si>
  <si>
    <t>Коммерческое  предложение  №1</t>
  </si>
  <si>
    <t>Коммерческое  предложение  №3</t>
  </si>
  <si>
    <t>ОКПД2</t>
  </si>
  <si>
    <r>
      <t xml:space="preserve">Обоснование начальной (максимальной) цены контракта выполнено методом сопоставимых рыночных цен (анализа рынка) (согласно ст.22 Федерального закона от 05 апреля 2013 г. № 44-ФЗ «О контрактной системе в сфере закупок товаров, работ, услуг для обеспечения государственных и муниципальных нужд» и приказа Минэкономразвития России № 567 от 02.10.2013 «Методические рекомендации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и заключается в установлении начальной (максимальной) цены контракта на основании информации о рыночных ценах идентичных товаров, планируемых к закупке. </t>
    </r>
    <r>
      <rPr>
        <u/>
        <sz val="10"/>
        <color rgb="FF000000"/>
        <rFont val="Times New Roman"/>
        <family val="1"/>
        <charset val="204"/>
      </rPr>
      <t xml:space="preserve"> Исходя   из  ч. 2 ст. 72 Бюджетного кодекса  Российской  Федерации, Государственные контракты  оплачиваются в пределах лимитов бюджетных обязательств.  </t>
    </r>
  </si>
  <si>
    <t xml:space="preserve">Обоснование начальной максимальной  цены товара, работы, услуги                                                                                                                                                                                                                                 
</t>
  </si>
  <si>
    <t>шт</t>
  </si>
  <si>
    <t>Ручка шариковая синяя</t>
  </si>
  <si>
    <t>Клей-карандаш</t>
  </si>
  <si>
    <t>Нить для прошивки документов</t>
  </si>
  <si>
    <t>Скобы № 23/10</t>
  </si>
  <si>
    <t>Папка-дело</t>
  </si>
  <si>
    <t>Скобы № 10</t>
  </si>
  <si>
    <t>уп</t>
  </si>
  <si>
    <t>Скрепки 28мм</t>
  </si>
  <si>
    <t>Скрепки 50мм</t>
  </si>
  <si>
    <t xml:space="preserve">Стикеры </t>
  </si>
</sst>
</file>

<file path=xl/styles.xml><?xml version="1.0" encoding="utf-8"?>
<styleSheet xmlns="http://schemas.openxmlformats.org/spreadsheetml/2006/main">
  <numFmts count="1">
    <numFmt numFmtId="164" formatCode="0.0000"/>
  </numFmts>
  <fonts count="1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vertAlign val="subscript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5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 applyProtection="1">
      <alignment horizontal="center" vertical="center" wrapText="1"/>
      <protection locked="0"/>
    </xf>
    <xf numFmtId="2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8" fillId="0" borderId="0" xfId="0" applyNumberFormat="1" applyFont="1"/>
    <xf numFmtId="0" fontId="9" fillId="0" borderId="0" xfId="0" applyFont="1" applyAlignment="1">
      <alignment vertical="center" wrapText="1"/>
    </xf>
    <xf numFmtId="2" fontId="7" fillId="2" borderId="10" xfId="1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11" fillId="0" borderId="11" xfId="1" applyNumberFormat="1" applyFont="1" applyFill="1" applyBorder="1" applyAlignment="1" applyProtection="1">
      <alignment horizontal="center" vertical="center" wrapText="1"/>
    </xf>
    <xf numFmtId="2" fontId="11" fillId="0" borderId="8" xfId="1" applyNumberFormat="1" applyFont="1" applyFill="1" applyBorder="1" applyAlignment="1" applyProtection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10" fontId="9" fillId="0" borderId="8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FFFF99"/>
      <rgbColor rgb="FF99CCFF"/>
      <rgbColor rgb="FFFF99CC"/>
      <rgbColor rgb="FFCC99FF"/>
      <rgbColor rgb="FFE6B9B8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A4" zoomScale="87" zoomScaleNormal="87" workbookViewId="0">
      <selection activeCell="Q16" sqref="Q16"/>
    </sheetView>
  </sheetViews>
  <sheetFormatPr defaultColWidth="13.28515625" defaultRowHeight="25.5" customHeight="1"/>
  <cols>
    <col min="1" max="1" width="4.140625" style="5" customWidth="1"/>
    <col min="2" max="2" width="19.140625" style="5" hidden="1" customWidth="1"/>
    <col min="3" max="3" width="31.5703125" style="10" customWidth="1"/>
    <col min="4" max="4" width="9.28515625" style="5" customWidth="1"/>
    <col min="5" max="5" width="7.5703125" style="5" customWidth="1"/>
    <col min="6" max="6" width="10.28515625" style="12" customWidth="1"/>
    <col min="7" max="7" width="13" style="12" customWidth="1"/>
    <col min="8" max="8" width="11.42578125" style="5" customWidth="1"/>
    <col min="9" max="9" width="6.42578125" style="5" customWidth="1"/>
    <col min="10" max="10" width="12.5703125" style="5" customWidth="1"/>
    <col min="11" max="12" width="10.85546875" style="5" customWidth="1"/>
    <col min="13" max="13" width="10.28515625" style="5" customWidth="1"/>
    <col min="14" max="14" width="10.7109375" style="5" customWidth="1"/>
    <col min="15" max="15" width="12.85546875" style="5" customWidth="1"/>
    <col min="16" max="16" width="16.140625" style="5" customWidth="1"/>
    <col min="17" max="17" width="14.7109375" style="5" customWidth="1"/>
    <col min="18" max="16384" width="13.28515625" style="5"/>
  </cols>
  <sheetData>
    <row r="1" spans="1:16" ht="6" customHeight="1">
      <c r="K1" s="43"/>
      <c r="L1" s="43"/>
      <c r="M1" s="43"/>
      <c r="N1" s="43"/>
      <c r="O1" s="43"/>
      <c r="P1" s="43"/>
    </row>
    <row r="2" spans="1:16" ht="30" customHeight="1">
      <c r="M2" s="21"/>
      <c r="N2" s="21"/>
      <c r="O2" s="21"/>
      <c r="P2" s="21"/>
    </row>
    <row r="3" spans="1:16" ht="39.75" customHeight="1">
      <c r="A3" s="44" t="s">
        <v>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25.5" customHeight="1">
      <c r="A4" s="41" t="s">
        <v>0</v>
      </c>
      <c r="B4" s="45" t="s">
        <v>21</v>
      </c>
      <c r="C4" s="45" t="s">
        <v>1</v>
      </c>
      <c r="D4" s="47" t="s">
        <v>2</v>
      </c>
      <c r="E4" s="47" t="s">
        <v>16</v>
      </c>
      <c r="F4" s="51" t="s">
        <v>3</v>
      </c>
      <c r="G4" s="52"/>
      <c r="H4" s="52"/>
      <c r="I4" s="49" t="s">
        <v>6</v>
      </c>
      <c r="J4" s="38" t="s">
        <v>4</v>
      </c>
      <c r="K4" s="39"/>
      <c r="L4" s="40"/>
      <c r="M4" s="51" t="s">
        <v>5</v>
      </c>
      <c r="N4" s="52"/>
      <c r="O4" s="52"/>
      <c r="P4" s="53"/>
    </row>
    <row r="5" spans="1:16" ht="148.5" customHeight="1">
      <c r="A5" s="42"/>
      <c r="B5" s="46"/>
      <c r="C5" s="46"/>
      <c r="D5" s="48"/>
      <c r="E5" s="48"/>
      <c r="F5" s="22" t="s">
        <v>19</v>
      </c>
      <c r="G5" s="22" t="s">
        <v>18</v>
      </c>
      <c r="H5" s="22" t="s">
        <v>20</v>
      </c>
      <c r="I5" s="50"/>
      <c r="J5" s="15" t="s">
        <v>15</v>
      </c>
      <c r="K5" s="16" t="s">
        <v>7</v>
      </c>
      <c r="L5" s="16" t="s">
        <v>12</v>
      </c>
      <c r="M5" s="16" t="s">
        <v>13</v>
      </c>
      <c r="N5" s="15" t="s">
        <v>17</v>
      </c>
      <c r="O5" s="15" t="s">
        <v>8</v>
      </c>
      <c r="P5" s="17" t="s">
        <v>9</v>
      </c>
    </row>
    <row r="6" spans="1:16" s="35" customFormat="1" ht="35.25" customHeight="1">
      <c r="A6" s="26">
        <v>1</v>
      </c>
      <c r="B6" s="27"/>
      <c r="C6" s="25" t="s">
        <v>25</v>
      </c>
      <c r="D6" s="28" t="s">
        <v>24</v>
      </c>
      <c r="E6" s="26">
        <v>30</v>
      </c>
      <c r="F6" s="29">
        <v>42.37</v>
      </c>
      <c r="G6" s="30">
        <v>34.85</v>
      </c>
      <c r="H6" s="30">
        <v>34.75</v>
      </c>
      <c r="I6" s="31">
        <v>3</v>
      </c>
      <c r="J6" s="32">
        <f t="shared" ref="J6:J13" si="0">AVERAGE(F6:H6)</f>
        <v>37.323333333333331</v>
      </c>
      <c r="K6" s="32">
        <f t="shared" ref="K6:K13" si="1">STDEV(F6:H6)</f>
        <v>4.3708275341557146</v>
      </c>
      <c r="L6" s="33">
        <f t="shared" ref="L6:L13" si="2">K6/J6</f>
        <v>0.1171071054967147</v>
      </c>
      <c r="M6" s="32">
        <f t="shared" ref="M6:M8" si="3">((E6/I6)*(SUM(F6:H6)))</f>
        <v>1119.7</v>
      </c>
      <c r="N6" s="32">
        <f t="shared" ref="N6:N13" si="4">M6/E6</f>
        <v>37.323333333333338</v>
      </c>
      <c r="O6" s="32">
        <f t="shared" ref="O6:O13" si="5">ROUND(N6,2)</f>
        <v>37.32</v>
      </c>
      <c r="P6" s="34">
        <f>E6*O6</f>
        <v>1119.5999999999999</v>
      </c>
    </row>
    <row r="7" spans="1:16" s="35" customFormat="1" ht="35.25" customHeight="1">
      <c r="A7" s="26">
        <v>2</v>
      </c>
      <c r="B7" s="27"/>
      <c r="C7" s="25" t="s">
        <v>26</v>
      </c>
      <c r="D7" s="28" t="s">
        <v>24</v>
      </c>
      <c r="E7" s="26">
        <v>10</v>
      </c>
      <c r="F7" s="29">
        <v>36.549999999999997</v>
      </c>
      <c r="G7" s="30">
        <v>44.64</v>
      </c>
      <c r="H7" s="30">
        <v>49</v>
      </c>
      <c r="I7" s="31">
        <v>3</v>
      </c>
      <c r="J7" s="32">
        <f t="shared" si="0"/>
        <v>43.396666666666668</v>
      </c>
      <c r="K7" s="32">
        <f t="shared" si="1"/>
        <v>6.3174388270353328</v>
      </c>
      <c r="L7" s="33">
        <f t="shared" si="2"/>
        <v>0.14557428743456485</v>
      </c>
      <c r="M7" s="32">
        <f t="shared" si="3"/>
        <v>433.9666666666667</v>
      </c>
      <c r="N7" s="32">
        <f t="shared" si="4"/>
        <v>43.396666666666668</v>
      </c>
      <c r="O7" s="32">
        <f t="shared" si="5"/>
        <v>43.4</v>
      </c>
      <c r="P7" s="34">
        <f t="shared" ref="P7:P14" si="6">E7*O7</f>
        <v>434</v>
      </c>
    </row>
    <row r="8" spans="1:16" s="35" customFormat="1" ht="35.25" customHeight="1">
      <c r="A8" s="26">
        <v>3</v>
      </c>
      <c r="B8" s="27"/>
      <c r="C8" s="25" t="s">
        <v>27</v>
      </c>
      <c r="D8" s="28" t="s">
        <v>24</v>
      </c>
      <c r="E8" s="26">
        <v>10</v>
      </c>
      <c r="F8" s="29">
        <v>321.06</v>
      </c>
      <c r="G8" s="30">
        <v>275</v>
      </c>
      <c r="H8" s="30">
        <v>268.19</v>
      </c>
      <c r="I8" s="31">
        <v>3</v>
      </c>
      <c r="J8" s="32">
        <f t="shared" si="0"/>
        <v>288.08333333333331</v>
      </c>
      <c r="K8" s="32">
        <f t="shared" si="1"/>
        <v>28.760901121719623</v>
      </c>
      <c r="L8" s="33">
        <f t="shared" si="2"/>
        <v>9.9835352461855806E-2</v>
      </c>
      <c r="M8" s="32">
        <f t="shared" si="3"/>
        <v>2880.8333333333335</v>
      </c>
      <c r="N8" s="32">
        <f t="shared" si="4"/>
        <v>288.08333333333337</v>
      </c>
      <c r="O8" s="32">
        <f t="shared" si="5"/>
        <v>288.08</v>
      </c>
      <c r="P8" s="34">
        <f t="shared" si="6"/>
        <v>2880.7999999999997</v>
      </c>
    </row>
    <row r="9" spans="1:16" s="35" customFormat="1" ht="35.25" customHeight="1">
      <c r="A9" s="26">
        <v>4</v>
      </c>
      <c r="B9" s="27"/>
      <c r="C9" s="25" t="s">
        <v>30</v>
      </c>
      <c r="D9" s="28" t="s">
        <v>31</v>
      </c>
      <c r="E9" s="26">
        <v>10</v>
      </c>
      <c r="F9" s="29">
        <v>11.12</v>
      </c>
      <c r="G9" s="30">
        <v>14.79</v>
      </c>
      <c r="H9" s="30">
        <v>11.05</v>
      </c>
      <c r="I9" s="31">
        <v>3</v>
      </c>
      <c r="J9" s="32">
        <f t="shared" ref="J9" si="7">AVERAGE(F9:H9)</f>
        <v>12.319999999999999</v>
      </c>
      <c r="K9" s="32">
        <f t="shared" ref="K9" si="8">STDEV(F9:H9)</f>
        <v>2.1393690658696669</v>
      </c>
      <c r="L9" s="33">
        <f t="shared" ref="L9" si="9">K9/J9</f>
        <v>0.17365008651539507</v>
      </c>
      <c r="M9" s="32">
        <f t="shared" ref="M9" si="10">((E9/I9)*(SUM(F9:H9)))</f>
        <v>123.19999999999999</v>
      </c>
      <c r="N9" s="32">
        <f t="shared" ref="N9" si="11">M9/E9</f>
        <v>12.319999999999999</v>
      </c>
      <c r="O9" s="32">
        <f t="shared" ref="O9" si="12">ROUND(N9,2)</f>
        <v>12.32</v>
      </c>
      <c r="P9" s="34">
        <f t="shared" si="6"/>
        <v>123.2</v>
      </c>
    </row>
    <row r="10" spans="1:16" s="35" customFormat="1" ht="35.25" customHeight="1">
      <c r="A10" s="26">
        <v>5</v>
      </c>
      <c r="B10" s="27"/>
      <c r="C10" s="25" t="s">
        <v>28</v>
      </c>
      <c r="D10" s="28" t="s">
        <v>31</v>
      </c>
      <c r="E10" s="26">
        <v>10</v>
      </c>
      <c r="F10" s="29">
        <v>18.059999999999999</v>
      </c>
      <c r="G10" s="30">
        <v>22.1</v>
      </c>
      <c r="H10" s="30">
        <v>28.41</v>
      </c>
      <c r="I10" s="31">
        <v>3</v>
      </c>
      <c r="J10" s="32">
        <f t="shared" si="0"/>
        <v>22.856666666666666</v>
      </c>
      <c r="K10" s="32">
        <f t="shared" si="1"/>
        <v>5.216323737397202</v>
      </c>
      <c r="L10" s="33">
        <f t="shared" si="2"/>
        <v>0.22821891807192077</v>
      </c>
      <c r="M10" s="32">
        <f t="shared" ref="M10:M13" si="13">((E10/I10)*(SUM(F10:H10)))</f>
        <v>228.56666666666666</v>
      </c>
      <c r="N10" s="32">
        <f t="shared" si="4"/>
        <v>22.856666666666666</v>
      </c>
      <c r="O10" s="32">
        <f t="shared" si="5"/>
        <v>22.86</v>
      </c>
      <c r="P10" s="34">
        <f t="shared" ref="P10:P13" si="14">E10*O10</f>
        <v>228.6</v>
      </c>
    </row>
    <row r="11" spans="1:16" s="35" customFormat="1" ht="35.25" customHeight="1">
      <c r="A11" s="26">
        <v>6</v>
      </c>
      <c r="B11" s="27"/>
      <c r="C11" s="25" t="s">
        <v>29</v>
      </c>
      <c r="D11" s="28" t="s">
        <v>24</v>
      </c>
      <c r="E11" s="26">
        <v>400</v>
      </c>
      <c r="F11" s="29">
        <v>11.04</v>
      </c>
      <c r="G11" s="30">
        <v>10.220000000000001</v>
      </c>
      <c r="H11" s="30">
        <v>13.27</v>
      </c>
      <c r="I11" s="31">
        <v>3</v>
      </c>
      <c r="J11" s="32">
        <f t="shared" si="0"/>
        <v>11.51</v>
      </c>
      <c r="K11" s="32">
        <f t="shared" si="1"/>
        <v>1.5783852508180527</v>
      </c>
      <c r="L11" s="33">
        <f t="shared" si="2"/>
        <v>0.13713164646551285</v>
      </c>
      <c r="M11" s="32">
        <f t="shared" si="13"/>
        <v>4604.0000000000009</v>
      </c>
      <c r="N11" s="32">
        <f t="shared" si="4"/>
        <v>11.510000000000002</v>
      </c>
      <c r="O11" s="32">
        <f t="shared" si="5"/>
        <v>11.51</v>
      </c>
      <c r="P11" s="34">
        <f t="shared" si="14"/>
        <v>4604</v>
      </c>
    </row>
    <row r="12" spans="1:16" s="35" customFormat="1" ht="35.25" customHeight="1">
      <c r="A12" s="26">
        <v>7</v>
      </c>
      <c r="B12" s="27"/>
      <c r="C12" s="25" t="s">
        <v>32</v>
      </c>
      <c r="D12" s="28" t="s">
        <v>31</v>
      </c>
      <c r="E12" s="26">
        <v>20</v>
      </c>
      <c r="F12" s="29">
        <v>63.7</v>
      </c>
      <c r="G12" s="30">
        <v>45</v>
      </c>
      <c r="H12" s="30">
        <v>63.7</v>
      </c>
      <c r="I12" s="31">
        <v>3</v>
      </c>
      <c r="J12" s="32">
        <f t="shared" si="0"/>
        <v>57.466666666666669</v>
      </c>
      <c r="K12" s="32">
        <f t="shared" si="1"/>
        <v>10.796450033846011</v>
      </c>
      <c r="L12" s="33">
        <f t="shared" si="2"/>
        <v>0.18787326044975655</v>
      </c>
      <c r="M12" s="32">
        <f t="shared" si="13"/>
        <v>1149.3333333333335</v>
      </c>
      <c r="N12" s="32">
        <f t="shared" si="4"/>
        <v>57.466666666666676</v>
      </c>
      <c r="O12" s="32">
        <f t="shared" si="5"/>
        <v>57.47</v>
      </c>
      <c r="P12" s="34">
        <f t="shared" si="14"/>
        <v>1149.4000000000001</v>
      </c>
    </row>
    <row r="13" spans="1:16" s="35" customFormat="1" ht="35.25" customHeight="1">
      <c r="A13" s="26">
        <v>8</v>
      </c>
      <c r="B13" s="27"/>
      <c r="C13" s="25" t="s">
        <v>33</v>
      </c>
      <c r="D13" s="28" t="s">
        <v>31</v>
      </c>
      <c r="E13" s="26">
        <v>20</v>
      </c>
      <c r="F13" s="29">
        <v>95.27</v>
      </c>
      <c r="G13" s="30">
        <v>97.58</v>
      </c>
      <c r="H13" s="30">
        <v>97.58</v>
      </c>
      <c r="I13" s="31">
        <v>3</v>
      </c>
      <c r="J13" s="32">
        <f t="shared" si="0"/>
        <v>96.81</v>
      </c>
      <c r="K13" s="32">
        <f t="shared" si="1"/>
        <v>1.3336791218276363</v>
      </c>
      <c r="L13" s="33">
        <f t="shared" si="2"/>
        <v>1.3776253711678919E-2</v>
      </c>
      <c r="M13" s="32">
        <f t="shared" si="13"/>
        <v>1936.2</v>
      </c>
      <c r="N13" s="32">
        <f t="shared" si="4"/>
        <v>96.81</v>
      </c>
      <c r="O13" s="32">
        <f t="shared" si="5"/>
        <v>96.81</v>
      </c>
      <c r="P13" s="34">
        <f t="shared" si="14"/>
        <v>1936.2</v>
      </c>
    </row>
    <row r="14" spans="1:16" s="35" customFormat="1" ht="35.25" customHeight="1">
      <c r="A14" s="26">
        <v>9</v>
      </c>
      <c r="B14" s="27"/>
      <c r="C14" s="25" t="s">
        <v>34</v>
      </c>
      <c r="D14" s="28" t="s">
        <v>31</v>
      </c>
      <c r="E14" s="26">
        <v>50</v>
      </c>
      <c r="F14" s="29">
        <v>33.869999999999997</v>
      </c>
      <c r="G14" s="30">
        <v>32</v>
      </c>
      <c r="H14" s="30">
        <v>33.020000000000003</v>
      </c>
      <c r="I14" s="31">
        <v>3</v>
      </c>
      <c r="J14" s="32">
        <f t="shared" ref="J14" si="15">AVERAGE(F14:H14)</f>
        <v>32.963333333333338</v>
      </c>
      <c r="K14" s="32">
        <f t="shared" ref="K14" si="16">STDEV(F14:H14)</f>
        <v>0.93628699303837792</v>
      </c>
      <c r="L14" s="33">
        <f t="shared" ref="L14" si="17">K14/J14</f>
        <v>2.8403893003490072E-2</v>
      </c>
      <c r="M14" s="32">
        <f t="shared" ref="M14" si="18">((E14/I14)*(SUM(F14:H14)))</f>
        <v>1648.166666666667</v>
      </c>
      <c r="N14" s="32">
        <f t="shared" ref="N14" si="19">M14/E14</f>
        <v>32.963333333333338</v>
      </c>
      <c r="O14" s="32">
        <f t="shared" ref="O14" si="20">ROUND(N14,2)</f>
        <v>32.96</v>
      </c>
      <c r="P14" s="34">
        <f t="shared" si="6"/>
        <v>1648</v>
      </c>
    </row>
    <row r="15" spans="1:16" ht="25.5" customHeight="1">
      <c r="A15" s="37" t="s">
        <v>14</v>
      </c>
      <c r="B15" s="37"/>
      <c r="C15" s="37"/>
      <c r="D15" s="37"/>
      <c r="E15" s="37"/>
      <c r="F15" s="37"/>
      <c r="G15" s="37"/>
      <c r="H15" s="37"/>
      <c r="I15" s="37"/>
      <c r="J15" s="7">
        <f>P6+P7+P8+P9+P10+P11+P12+P13+P14</f>
        <v>14123.800000000001</v>
      </c>
      <c r="K15" s="19" t="s">
        <v>10</v>
      </c>
      <c r="L15" s="19"/>
      <c r="M15" s="19"/>
      <c r="N15" s="19"/>
      <c r="O15" s="19"/>
      <c r="P15" s="10"/>
    </row>
    <row r="16" spans="1:16" ht="102" customHeight="1">
      <c r="A16" s="19"/>
      <c r="B16" s="23"/>
      <c r="C16" s="36" t="s">
        <v>22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18"/>
      <c r="O16" s="18"/>
      <c r="P16" s="20"/>
    </row>
    <row r="17" spans="1:15" ht="25.5" customHeight="1">
      <c r="A17" s="9"/>
      <c r="B17" s="9"/>
      <c r="C17" s="9"/>
      <c r="D17" s="9"/>
      <c r="F17" s="13"/>
      <c r="G17" s="13"/>
      <c r="H17" s="3"/>
      <c r="I17" s="9"/>
    </row>
    <row r="18" spans="1:15" ht="25.5" customHeight="1">
      <c r="A18" s="1"/>
      <c r="B18" s="23"/>
      <c r="C18" s="24"/>
      <c r="D18" s="2"/>
      <c r="E18" s="2"/>
      <c r="F18" s="6"/>
      <c r="G18" s="6"/>
      <c r="H18" s="11"/>
      <c r="I18" s="2"/>
      <c r="J18" s="2"/>
      <c r="K18" s="1"/>
      <c r="L18" s="1"/>
      <c r="M18" s="2"/>
      <c r="N18" s="2"/>
      <c r="O18" s="2"/>
    </row>
    <row r="19" spans="1:15" ht="25.5" customHeight="1">
      <c r="A19" s="8"/>
      <c r="B19" s="8"/>
      <c r="C19" s="8"/>
      <c r="D19" s="8"/>
      <c r="E19" s="2"/>
      <c r="F19" s="14"/>
      <c r="G19" s="14"/>
      <c r="H19" s="4"/>
      <c r="I19" s="8"/>
      <c r="J19" s="8"/>
      <c r="K19" s="8"/>
      <c r="L19" s="8" t="s">
        <v>11</v>
      </c>
      <c r="M19" s="8"/>
      <c r="N19" s="8"/>
      <c r="O19" s="8"/>
    </row>
  </sheetData>
  <mergeCells count="13">
    <mergeCell ref="C16:M16"/>
    <mergeCell ref="A15:I15"/>
    <mergeCell ref="J4:L4"/>
    <mergeCell ref="A4:A5"/>
    <mergeCell ref="K1:P1"/>
    <mergeCell ref="A3:P3"/>
    <mergeCell ref="C4:C5"/>
    <mergeCell ref="D4:D5"/>
    <mergeCell ref="E4:E5"/>
    <mergeCell ref="I4:I5"/>
    <mergeCell ref="M4:P4"/>
    <mergeCell ref="F4:H4"/>
    <mergeCell ref="B4:B5"/>
  </mergeCells>
  <pageMargins left="0.98425196850393704" right="0.98425196850393704" top="0.98425196850393704" bottom="0.98425196850393704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Юлия</cp:lastModifiedBy>
  <cp:revision>2</cp:revision>
  <cp:lastPrinted>2026-07-16T13:17:25Z</cp:lastPrinted>
  <dcterms:created xsi:type="dcterms:W3CDTF">2014-01-15T18:15:09Z</dcterms:created>
  <dcterms:modified xsi:type="dcterms:W3CDTF">2026-07-16T13:32:27Z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