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192.168.0.31\0 закупки важное\Закупки 2026 год\БЕРЕЗКА\Поставка расходных материалов (профиль, уплотнитель, сверло идр)\Закупочная сессия\"/>
    </mc:Choice>
  </mc:AlternateContent>
  <xr:revisionPtr revIDLastSave="0" documentId="13_ncr:1_{5F5AED1C-B65E-4515-B90E-5A8D93DAD6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7" i="1" l="1"/>
  <c r="J27" i="1"/>
  <c r="L27" i="1" s="1"/>
  <c r="M27" i="1" s="1"/>
  <c r="N27" i="1" s="1"/>
  <c r="J26" i="1"/>
  <c r="L26" i="1" s="1"/>
  <c r="M26" i="1" s="1"/>
  <c r="J24" i="1"/>
  <c r="L24" i="1" s="1"/>
  <c r="M24" i="1" s="1"/>
  <c r="J22" i="1"/>
  <c r="L22" i="1" s="1"/>
  <c r="M22" i="1" s="1"/>
  <c r="J20" i="1"/>
  <c r="L20" i="1" s="1"/>
  <c r="M20" i="1" s="1"/>
  <c r="J17" i="1"/>
  <c r="J18" i="1"/>
  <c r="L18" i="1" s="1"/>
  <c r="M18" i="1" s="1"/>
  <c r="N18" i="1" s="1"/>
  <c r="M21" i="1"/>
  <c r="H26" i="1"/>
  <c r="I26" i="1" s="1"/>
  <c r="Q26" i="1"/>
  <c r="L17" i="1"/>
  <c r="M17" i="1" s="1"/>
  <c r="H17" i="1"/>
  <c r="H23" i="1"/>
  <c r="I23" i="1" s="1"/>
  <c r="J25" i="1"/>
  <c r="L25" i="1" s="1"/>
  <c r="M25" i="1" s="1"/>
  <c r="J23" i="1"/>
  <c r="L23" i="1" s="1"/>
  <c r="M23" i="1" s="1"/>
  <c r="J21" i="1"/>
  <c r="L21" i="1" s="1"/>
  <c r="J19" i="1"/>
  <c r="L19" i="1" s="1"/>
  <c r="M19" i="1" s="1"/>
  <c r="H25" i="1"/>
  <c r="I25" i="1" s="1"/>
  <c r="H24" i="1"/>
  <c r="I24" i="1" s="1"/>
  <c r="H22" i="1"/>
  <c r="I22" i="1" s="1"/>
  <c r="H21" i="1"/>
  <c r="I21" i="1" s="1"/>
  <c r="H20" i="1"/>
  <c r="H19" i="1"/>
  <c r="I19" i="1" s="1"/>
  <c r="H18" i="1"/>
  <c r="O26" i="1"/>
  <c r="P26" i="1"/>
  <c r="Q17" i="1"/>
  <c r="Q18" i="1"/>
  <c r="Q19" i="1"/>
  <c r="Q20" i="1"/>
  <c r="Q21" i="1"/>
  <c r="Q22" i="1"/>
  <c r="Q23" i="1"/>
  <c r="Q24" i="1"/>
  <c r="Q25" i="1"/>
  <c r="P17" i="1"/>
  <c r="P18" i="1"/>
  <c r="P19" i="1"/>
  <c r="P20" i="1"/>
  <c r="P21" i="1"/>
  <c r="P22" i="1"/>
  <c r="P23" i="1"/>
  <c r="P24" i="1"/>
  <c r="P25" i="1"/>
  <c r="O17" i="1"/>
  <c r="O18" i="1"/>
  <c r="O19" i="1"/>
  <c r="O20" i="1"/>
  <c r="O21" i="1"/>
  <c r="O22" i="1"/>
  <c r="O23" i="1"/>
  <c r="O24" i="1"/>
  <c r="O25" i="1"/>
  <c r="Q27" i="1"/>
  <c r="P27" i="1"/>
  <c r="O27" i="1"/>
  <c r="H27" i="1"/>
  <c r="I27" i="1" s="1"/>
  <c r="I29" i="1" l="1"/>
  <c r="O28" i="1"/>
  <c r="N25" i="1"/>
  <c r="N26" i="1"/>
  <c r="N19" i="1"/>
  <c r="Q28" i="1"/>
  <c r="N24" i="1"/>
  <c r="N23" i="1"/>
  <c r="N22" i="1"/>
  <c r="N21" i="1"/>
  <c r="N20" i="1"/>
  <c r="I20" i="1"/>
  <c r="P28" i="1"/>
  <c r="I18" i="1"/>
  <c r="I17" i="1"/>
</calcChain>
</file>

<file path=xl/sharedStrings.xml><?xml version="1.0" encoding="utf-8"?>
<sst xmlns="http://schemas.openxmlformats.org/spreadsheetml/2006/main" count="60" uniqueCount="50">
  <si>
    <t>«УТВЕРЖДАЮ»</t>
  </si>
  <si>
    <t>Внутренний номер:</t>
  </si>
  <si>
    <t>№ п/п</t>
  </si>
  <si>
    <t>Наименование объекта закупки</t>
  </si>
  <si>
    <t>Единица измерения</t>
  </si>
  <si>
    <t>К-во (v)</t>
  </si>
  <si>
    <t>Коммерческие предложения (руб. зе ед.)</t>
  </si>
  <si>
    <t>Ср. арифм. цена за единицу (ц)</t>
  </si>
  <si>
    <t xml:space="preserve">НМЦК </t>
  </si>
  <si>
    <t>Определение однородности значений выявенных цен</t>
  </si>
  <si>
    <t>Сумма квадратов отклонений</t>
  </si>
  <si>
    <t>n-1</t>
  </si>
  <si>
    <t>гр.9/гр.10</t>
  </si>
  <si>
    <t>σ</t>
  </si>
  <si>
    <t xml:space="preserve">V </t>
  </si>
  <si>
    <t>Вывод: Совокупность значений цен, используемых в расчете, при определении НМЦК однородная, т. к. коэффициент вариации цены не превышает 33%.</t>
  </si>
  <si>
    <t>Итого НМЦК</t>
  </si>
  <si>
    <t>На основании вышеизложенного установлена начальная (максимальная) цена контракта (договора), которая составляет:</t>
  </si>
  <si>
    <t xml:space="preserve">                                       
Функциональные характеристики установлены в техническом задании.
При принятии решения по выбору указанного значения начальной (максимальной) цены, Заказчик руководствовался принципом результативности и эффективности использования бюджетных средств, регламентируемым ст. 34 БК РФ, обязывающей  участников бюджетного процесса при исполнении бюджетных обязательств исходить из необходимости достижения заданных результатов с использованием наименьшего объема бюджетных средств.
В соответствии с Разделом II ч.2.1 Приказа Министерства экономического развития Российской Федерации №567 от 2 октября 2013г. и во избежание сговора участников закупки и нарушения № 135-ФЗ «О защите конкуренции» Заказчик не указывает сведения о потенциальных поставщиках сделавших коммерческие предложения. Оригиналы использованных, при определении обоснования начальной максимальной цены контракта документов, хранятся у Заказчика.
</t>
  </si>
  <si>
    <t>Специалист</t>
  </si>
  <si>
    <t>по закупкам</t>
  </si>
  <si>
    <t xml:space="preserve"> </t>
  </si>
  <si>
    <t>шт</t>
  </si>
  <si>
    <t>________________/________________________</t>
  </si>
  <si>
    <t>"______"_____________________2026 г.</t>
  </si>
  <si>
    <t xml:space="preserve">Расчет подготовил: начальник ОЭО                              _______________/Андреев С.А. </t>
  </si>
  <si>
    <r>
      <t xml:space="preserve">Обоснование начальной максимальной цены контракта (договора)
</t>
    </r>
    <r>
      <rPr>
        <sz val="11"/>
        <color indexed="64"/>
        <rFont val="Times New Roman"/>
        <family val="1"/>
        <charset val="204"/>
      </rPr>
      <t xml:space="preserve">Заказчик запросил информацию о ценах на закупаемые товары, с учетом всех затрат на закупку товаров, установленных в проекте контракта у потенциальных поставщиков,  с учетом особенной опредения НМЦК, установленного пп. "в" п. 7   постановления Правительства РФ от 23.12.2024 №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лиц".  И в соответствии с положениями ст. 22 Федерального закона №44-ФЗ и Приказа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 заключаемого с единственным поставщиком (подрядчиком, исполнителем)", использовал метод сопоставимых рыночных цен (анализ рынка)
Расчет начальной (максимальной) цены контракта (договора)  и основные характеристики объекта закупки: на поставку расходных материалов
</t>
    </r>
  </si>
  <si>
    <t xml:space="preserve">          </t>
  </si>
  <si>
    <t>Специалист по закупкам ФГБУ ПОО  «ГУОР г. Бронницы МО»</t>
  </si>
  <si>
    <t>_____________________________________ Астудина Е. Н.</t>
  </si>
  <si>
    <t xml:space="preserve">n3
Поставщик 3
вх.1950 от      27.07.2026 г. </t>
  </si>
  <si>
    <r>
      <t>n1</t>
    </r>
    <r>
      <rPr>
        <b/>
        <vertAlign val="subscript"/>
        <sz val="10"/>
        <color indexed="64"/>
        <rFont val="Times New Roman"/>
        <family val="1"/>
        <charset val="204"/>
      </rPr>
      <t xml:space="preserve">  
</t>
    </r>
    <r>
      <rPr>
        <b/>
        <sz val="10"/>
        <color indexed="64"/>
        <rFont val="Times New Roman"/>
        <family val="1"/>
        <charset val="204"/>
      </rPr>
      <t xml:space="preserve">Поставщик 1
вх.1952 от 27.07.2026 г. </t>
    </r>
  </si>
  <si>
    <r>
      <t>n2</t>
    </r>
    <r>
      <rPr>
        <b/>
        <vertAlign val="subscript"/>
        <sz val="10"/>
        <color indexed="64"/>
        <rFont val="Times New Roman"/>
        <family val="1"/>
        <charset val="204"/>
      </rPr>
      <t xml:space="preserve"> 
</t>
    </r>
    <r>
      <rPr>
        <b/>
        <sz val="10"/>
        <color indexed="64"/>
        <rFont val="Times New Roman"/>
        <family val="1"/>
        <charset val="204"/>
      </rPr>
      <t xml:space="preserve">Поставщик 2
вх. 1957 от       28.07.2026 г.  </t>
    </r>
  </si>
  <si>
    <t>П-образный профиль</t>
  </si>
  <si>
    <t>П-образный уплотнитель силиконовый</t>
  </si>
  <si>
    <t>Сверло по керамике</t>
  </si>
  <si>
    <t>Диск алмазный</t>
  </si>
  <si>
    <t>Пескобетон</t>
  </si>
  <si>
    <t>Клей плиточный Церезит СМ  17</t>
  </si>
  <si>
    <t xml:space="preserve">Мешки для пылесоса </t>
  </si>
  <si>
    <t>рулон</t>
  </si>
  <si>
    <t>Металлочерепица Монтеррей</t>
  </si>
  <si>
    <t>Эксцентрики для смесителя телескопические</t>
  </si>
  <si>
    <t>комп</t>
  </si>
  <si>
    <t>Зажим</t>
  </si>
  <si>
    <t>Клин</t>
  </si>
  <si>
    <t xml:space="preserve">225 309 (двести двадцать пять тысяч триста девять) рубля 95 копейки в том числе НДС     </t>
  </si>
  <si>
    <r>
      <t xml:space="preserve">Заказчик принимает в работу наименьшую сумму из представленных ценовых предложений, которая составляет: </t>
    </r>
    <r>
      <rPr>
        <b/>
        <sz val="10"/>
        <color rgb="FF000000"/>
        <rFont val="Times New Roman"/>
        <family val="1"/>
        <charset val="204"/>
      </rPr>
      <t xml:space="preserve"> 205 685 (двести пять тысяч шестьсот восемьдесят пять) рублей 00 копеек, в том числе НДС </t>
    </r>
  </si>
  <si>
    <t xml:space="preserve">n1  
Поставщик 1
вх.1952 от 27.07.2026 г. </t>
  </si>
  <si>
    <t xml:space="preserve">n2 
Поставщик 2
вх. 1957 от       28.07.2026 г.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</si>
</sst>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indexed="64"/>
      <name val="Calibri"/>
    </font>
    <font>
      <sz val="11"/>
      <color indexed="64"/>
      <name val="Times New Roman"/>
      <family val="1"/>
      <charset val="204"/>
    </font>
    <font>
      <b/>
      <sz val="11"/>
      <color indexed="64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2"/>
      <name val="Times New Roman"/>
      <family val="1"/>
      <charset val="204"/>
    </font>
    <font>
      <b/>
      <vertAlign val="subscript"/>
      <sz val="10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64"/>
      <name val="Calibri"/>
      <family val="2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3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2" fontId="1" fillId="2" borderId="0" xfId="0" applyNumberFormat="1" applyFont="1" applyFill="1"/>
    <xf numFmtId="0" fontId="4" fillId="0" borderId="1" xfId="0" applyFont="1" applyBorder="1" applyAlignment="1">
      <alignment horizontal="center" vertical="center" wrapText="1"/>
    </xf>
    <xf numFmtId="0" fontId="9" fillId="2" borderId="0" xfId="0" applyFont="1" applyFill="1"/>
    <xf numFmtId="0" fontId="10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10" fillId="2" borderId="0" xfId="0" applyFont="1" applyFill="1"/>
    <xf numFmtId="0" fontId="12" fillId="0" borderId="0" xfId="0" applyFont="1"/>
    <xf numFmtId="2" fontId="4" fillId="0" borderId="3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1" fillId="3" borderId="8" xfId="0" applyFont="1" applyFill="1" applyBorder="1" applyAlignment="1">
      <alignment vertical="center" wrapText="1"/>
    </xf>
    <xf numFmtId="0" fontId="4" fillId="4" borderId="0" xfId="0" applyFont="1" applyFill="1" applyAlignment="1">
      <alignment horizontal="left"/>
    </xf>
    <xf numFmtId="0" fontId="10" fillId="4" borderId="0" xfId="0" applyFont="1" applyFill="1" applyAlignment="1">
      <alignment horizontal="left"/>
    </xf>
    <xf numFmtId="0" fontId="3" fillId="2" borderId="9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4" fontId="5" fillId="2" borderId="2" xfId="0" applyNumberFormat="1" applyFont="1" applyFill="1" applyBorder="1" applyAlignment="1">
      <alignment horizontal="center"/>
    </xf>
    <xf numFmtId="4" fontId="5" fillId="2" borderId="5" xfId="0" applyNumberFormat="1" applyFont="1" applyFill="1" applyBorder="1" applyAlignment="1">
      <alignment horizontal="center"/>
    </xf>
    <xf numFmtId="4" fontId="5" fillId="2" borderId="4" xfId="0" applyNumberFormat="1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 wrapText="1"/>
    </xf>
    <xf numFmtId="0" fontId="1" fillId="4" borderId="0" xfId="0" applyFont="1" applyFill="1"/>
    <xf numFmtId="0" fontId="0" fillId="3" borderId="0" xfId="0" applyFill="1"/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W54"/>
  <sheetViews>
    <sheetView tabSelected="1" topLeftCell="A12" zoomScale="80" workbookViewId="0">
      <selection activeCell="T22" sqref="T22"/>
    </sheetView>
  </sheetViews>
  <sheetFormatPr defaultRowHeight="15" x14ac:dyDescent="0.25"/>
  <cols>
    <col min="1" max="1" width="11.85546875" style="1" customWidth="1"/>
    <col min="2" max="2" width="28.42578125" style="1" bestFit="1" customWidth="1"/>
    <col min="3" max="3" width="8.42578125" style="1" bestFit="1" customWidth="1"/>
    <col min="4" max="4" width="12.7109375" style="1" bestFit="1" customWidth="1"/>
    <col min="5" max="7" width="14" style="1" bestFit="1" customWidth="1"/>
    <col min="8" max="8" width="13" style="1" bestFit="1" customWidth="1"/>
    <col min="9" max="9" width="16.140625" style="1" bestFit="1" customWidth="1"/>
    <col min="10" max="10" width="18.140625" style="1" bestFit="1" customWidth="1"/>
    <col min="11" max="11" width="12.28515625" style="1" bestFit="1" customWidth="1"/>
    <col min="12" max="12" width="15.85546875" style="1" bestFit="1" customWidth="1"/>
    <col min="13" max="13" width="10.85546875" style="1" bestFit="1" customWidth="1"/>
    <col min="14" max="14" width="12.85546875" style="1" bestFit="1" customWidth="1"/>
    <col min="15" max="15" width="14" style="1" bestFit="1" customWidth="1"/>
    <col min="16" max="17" width="14.28515625" style="1" bestFit="1" customWidth="1"/>
    <col min="18" max="257" width="9.140625" style="1" bestFit="1" customWidth="1"/>
    <col min="258" max="1025" width="9.140625" bestFit="1" customWidth="1"/>
  </cols>
  <sheetData>
    <row r="3" spans="1:17" x14ac:dyDescent="0.25">
      <c r="L3" s="43" t="s">
        <v>0</v>
      </c>
      <c r="M3" s="43"/>
      <c r="N3" s="43"/>
      <c r="O3" s="43"/>
      <c r="P3" s="43"/>
      <c r="Q3" s="43"/>
    </row>
    <row r="4" spans="1:17" x14ac:dyDescent="0.25">
      <c r="L4" s="43" t="s">
        <v>28</v>
      </c>
      <c r="M4" s="43"/>
      <c r="N4" s="43"/>
      <c r="O4" s="43"/>
      <c r="P4" s="43"/>
      <c r="Q4" s="43"/>
    </row>
    <row r="5" spans="1:17" x14ac:dyDescent="0.25">
      <c r="L5" s="43" t="s">
        <v>29</v>
      </c>
      <c r="M5" s="43"/>
      <c r="N5" s="43"/>
      <c r="O5" s="43"/>
      <c r="P5" s="43"/>
      <c r="Q5" s="43"/>
    </row>
    <row r="6" spans="1:17" x14ac:dyDescent="0.25">
      <c r="L6" s="2"/>
      <c r="M6" s="2"/>
      <c r="N6" s="2"/>
      <c r="O6" s="2"/>
      <c r="P6" s="2"/>
      <c r="Q6" s="2"/>
    </row>
    <row r="7" spans="1:17" x14ac:dyDescent="0.25">
      <c r="L7" s="43" t="s">
        <v>24</v>
      </c>
      <c r="M7" s="43"/>
      <c r="N7" s="43"/>
      <c r="O7" s="43"/>
      <c r="P7" s="43"/>
      <c r="Q7" s="43"/>
    </row>
    <row r="9" spans="1:17" ht="22.5" customHeight="1" x14ac:dyDescent="0.25">
      <c r="H9" s="2"/>
      <c r="I9" s="2"/>
      <c r="J9" s="2"/>
      <c r="K9" s="2"/>
      <c r="L9" s="2"/>
      <c r="M9" s="2"/>
    </row>
    <row r="10" spans="1:17" ht="29.25" customHeight="1" x14ac:dyDescent="0.25">
      <c r="A10" s="44" t="s">
        <v>1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</row>
    <row r="11" spans="1:17" ht="29.25" customHeight="1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ht="111" customHeight="1" x14ac:dyDescent="0.25">
      <c r="A12" s="48" t="s">
        <v>26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</row>
    <row r="14" spans="1:17" ht="30" customHeight="1" x14ac:dyDescent="0.25">
      <c r="A14" s="49" t="s">
        <v>2</v>
      </c>
      <c r="B14" s="49" t="s">
        <v>3</v>
      </c>
      <c r="C14" s="49" t="s">
        <v>4</v>
      </c>
      <c r="D14" s="49" t="s">
        <v>5</v>
      </c>
      <c r="E14" s="49" t="s">
        <v>6</v>
      </c>
      <c r="F14" s="49"/>
      <c r="G14" s="49"/>
      <c r="H14" s="49" t="s">
        <v>7</v>
      </c>
      <c r="I14" s="49" t="s">
        <v>8</v>
      </c>
      <c r="J14" s="49" t="s">
        <v>9</v>
      </c>
      <c r="K14" s="49"/>
      <c r="L14" s="49"/>
      <c r="M14" s="49"/>
      <c r="N14" s="49"/>
      <c r="O14" s="4"/>
      <c r="P14" s="5"/>
      <c r="Q14" s="5"/>
    </row>
    <row r="15" spans="1:17" ht="52.5" x14ac:dyDescent="0.25">
      <c r="A15" s="49"/>
      <c r="B15" s="49"/>
      <c r="C15" s="49"/>
      <c r="D15" s="49"/>
      <c r="E15" s="3" t="s">
        <v>31</v>
      </c>
      <c r="F15" s="3" t="s">
        <v>32</v>
      </c>
      <c r="G15" s="3" t="s">
        <v>30</v>
      </c>
      <c r="H15" s="49"/>
      <c r="I15" s="49"/>
      <c r="J15" s="3" t="s">
        <v>10</v>
      </c>
      <c r="K15" s="3" t="s">
        <v>11</v>
      </c>
      <c r="L15" s="3" t="s">
        <v>12</v>
      </c>
      <c r="M15" s="3" t="s">
        <v>13</v>
      </c>
      <c r="N15" s="3" t="s">
        <v>14</v>
      </c>
      <c r="O15" s="3" t="s">
        <v>48</v>
      </c>
      <c r="P15" s="3" t="s">
        <v>49</v>
      </c>
      <c r="Q15" s="3" t="s">
        <v>30</v>
      </c>
    </row>
    <row r="16" spans="1:17" x14ac:dyDescent="0.25">
      <c r="A16" s="6">
        <v>1</v>
      </c>
      <c r="B16" s="29">
        <v>2</v>
      </c>
      <c r="C16" s="6">
        <v>3</v>
      </c>
      <c r="D16" s="6">
        <v>4</v>
      </c>
      <c r="E16" s="6">
        <v>5</v>
      </c>
      <c r="F16" s="6">
        <v>6</v>
      </c>
      <c r="G16" s="6">
        <v>7</v>
      </c>
      <c r="H16" s="6">
        <v>8</v>
      </c>
      <c r="I16" s="6">
        <v>9</v>
      </c>
      <c r="J16" s="6">
        <v>10</v>
      </c>
      <c r="K16" s="6">
        <v>11</v>
      </c>
      <c r="L16" s="6">
        <v>12</v>
      </c>
      <c r="M16" s="6">
        <v>13</v>
      </c>
      <c r="N16" s="6">
        <v>14</v>
      </c>
      <c r="O16" s="4"/>
      <c r="P16" s="5"/>
      <c r="Q16" s="5"/>
    </row>
    <row r="17" spans="1:17" x14ac:dyDescent="0.25">
      <c r="A17" s="31">
        <v>1</v>
      </c>
      <c r="B17" s="30" t="s">
        <v>33</v>
      </c>
      <c r="C17" s="32" t="s">
        <v>22</v>
      </c>
      <c r="D17" s="6">
        <v>27</v>
      </c>
      <c r="E17" s="22">
        <v>130</v>
      </c>
      <c r="F17" s="23">
        <v>110</v>
      </c>
      <c r="G17" s="24">
        <v>150</v>
      </c>
      <c r="H17" s="8">
        <f>ROUND((E17+F17+G17)/3,2)</f>
        <v>130</v>
      </c>
      <c r="I17" s="8">
        <f>D17*H17</f>
        <v>3510</v>
      </c>
      <c r="J17" s="8">
        <f>DEVSQ(E17:G17)</f>
        <v>800</v>
      </c>
      <c r="K17" s="8">
        <v>2</v>
      </c>
      <c r="L17" s="9">
        <f t="shared" ref="L17:L26" si="0">J17/K17</f>
        <v>400</v>
      </c>
      <c r="M17" s="9">
        <f>SQRT(L17)</f>
        <v>20</v>
      </c>
      <c r="N17" s="9">
        <f>M17/H17*100</f>
        <v>15.384615384615385</v>
      </c>
      <c r="O17" s="10">
        <f t="shared" ref="O17:O27" si="1">D17*E17</f>
        <v>3510</v>
      </c>
      <c r="P17" s="10">
        <f t="shared" ref="P17:P27" si="2">D17*F17</f>
        <v>2970</v>
      </c>
      <c r="Q17" s="10">
        <f t="shared" ref="Q17:Q27" si="3">D17*G17</f>
        <v>4050</v>
      </c>
    </row>
    <row r="18" spans="1:17" ht="26.25" x14ac:dyDescent="0.25">
      <c r="A18" s="31">
        <v>2</v>
      </c>
      <c r="B18" s="30" t="s">
        <v>34</v>
      </c>
      <c r="C18" s="32" t="s">
        <v>22</v>
      </c>
      <c r="D18" s="6">
        <v>27</v>
      </c>
      <c r="E18" s="22">
        <v>160</v>
      </c>
      <c r="F18" s="23">
        <v>120</v>
      </c>
      <c r="G18" s="24">
        <v>190</v>
      </c>
      <c r="H18" s="8">
        <f t="shared" ref="H18:H25" si="4">ROUND((E18+F18+G18)/3,2)</f>
        <v>156.66999999999999</v>
      </c>
      <c r="I18" s="8">
        <f>D18*H18</f>
        <v>4230.0899999999992</v>
      </c>
      <c r="J18" s="8">
        <f>DEVSQ(E18:G18)</f>
        <v>2466.6666666666665</v>
      </c>
      <c r="K18" s="8">
        <v>2</v>
      </c>
      <c r="L18" s="9">
        <f t="shared" si="0"/>
        <v>1233.3333333333333</v>
      </c>
      <c r="M18" s="9">
        <f t="shared" ref="M18:M26" si="5">SQRT(L18)</f>
        <v>35.118845842842461</v>
      </c>
      <c r="N18" s="9">
        <f>M18/H18*100</f>
        <v>22.415807648460113</v>
      </c>
      <c r="O18" s="10">
        <f t="shared" si="1"/>
        <v>4320</v>
      </c>
      <c r="P18" s="10">
        <f t="shared" si="2"/>
        <v>3240</v>
      </c>
      <c r="Q18" s="10">
        <f t="shared" si="3"/>
        <v>5130</v>
      </c>
    </row>
    <row r="19" spans="1:17" x14ac:dyDescent="0.25">
      <c r="A19" s="31">
        <v>3</v>
      </c>
      <c r="B19" s="30" t="s">
        <v>35</v>
      </c>
      <c r="C19" s="32" t="s">
        <v>22</v>
      </c>
      <c r="D19" s="6">
        <v>70</v>
      </c>
      <c r="E19" s="22">
        <v>100</v>
      </c>
      <c r="F19" s="23">
        <v>110</v>
      </c>
      <c r="G19" s="24">
        <v>95</v>
      </c>
      <c r="H19" s="8">
        <f t="shared" si="4"/>
        <v>101.67</v>
      </c>
      <c r="I19" s="8">
        <f t="shared" ref="I19:I26" si="6">D19*H19</f>
        <v>7116.9000000000005</v>
      </c>
      <c r="J19" s="8">
        <f t="shared" ref="J19:J25" si="7">DEVSQ(E19:G19)</f>
        <v>116.66666666666669</v>
      </c>
      <c r="K19" s="8">
        <v>2</v>
      </c>
      <c r="L19" s="9">
        <f t="shared" si="0"/>
        <v>58.333333333333343</v>
      </c>
      <c r="M19" s="9">
        <f t="shared" si="5"/>
        <v>7.6376261582597342</v>
      </c>
      <c r="N19" s="9">
        <f t="shared" ref="N19:N26" si="8">M19/H19*100</f>
        <v>7.5121728713088753</v>
      </c>
      <c r="O19" s="10">
        <f t="shared" si="1"/>
        <v>7000</v>
      </c>
      <c r="P19" s="10">
        <f t="shared" si="2"/>
        <v>7700</v>
      </c>
      <c r="Q19" s="10">
        <f t="shared" si="3"/>
        <v>6650</v>
      </c>
    </row>
    <row r="20" spans="1:17" x14ac:dyDescent="0.25">
      <c r="A20" s="31">
        <v>4</v>
      </c>
      <c r="B20" s="30" t="s">
        <v>36</v>
      </c>
      <c r="C20" s="32" t="s">
        <v>22</v>
      </c>
      <c r="D20" s="6">
        <v>50</v>
      </c>
      <c r="E20" s="22">
        <v>1050</v>
      </c>
      <c r="F20" s="23">
        <v>750</v>
      </c>
      <c r="G20" s="24">
        <v>1250.5</v>
      </c>
      <c r="H20" s="8">
        <f t="shared" si="4"/>
        <v>1016.83</v>
      </c>
      <c r="I20" s="8">
        <f t="shared" si="6"/>
        <v>50841.5</v>
      </c>
      <c r="J20" s="8">
        <f>DEVSQ(E20:G20)</f>
        <v>126900.16666666667</v>
      </c>
      <c r="K20" s="8">
        <v>2</v>
      </c>
      <c r="L20" s="9">
        <f t="shared" si="0"/>
        <v>63450.083333333336</v>
      </c>
      <c r="M20" s="9">
        <f t="shared" si="5"/>
        <v>251.89299977040517</v>
      </c>
      <c r="N20" s="9">
        <f t="shared" si="8"/>
        <v>24.772380808041184</v>
      </c>
      <c r="O20" s="10">
        <f t="shared" si="1"/>
        <v>52500</v>
      </c>
      <c r="P20" s="10">
        <f t="shared" si="2"/>
        <v>37500</v>
      </c>
      <c r="Q20" s="10">
        <f t="shared" si="3"/>
        <v>62525</v>
      </c>
    </row>
    <row r="21" spans="1:17" x14ac:dyDescent="0.25">
      <c r="A21" s="31">
        <v>5</v>
      </c>
      <c r="B21" s="30" t="s">
        <v>37</v>
      </c>
      <c r="C21" s="32" t="s">
        <v>22</v>
      </c>
      <c r="D21" s="6">
        <v>20</v>
      </c>
      <c r="E21" s="22">
        <v>320</v>
      </c>
      <c r="F21" s="23">
        <v>340</v>
      </c>
      <c r="G21" s="24">
        <v>360</v>
      </c>
      <c r="H21" s="8">
        <f t="shared" si="4"/>
        <v>340</v>
      </c>
      <c r="I21" s="8">
        <f>D21*H21</f>
        <v>6800</v>
      </c>
      <c r="J21" s="8">
        <f t="shared" si="7"/>
        <v>800</v>
      </c>
      <c r="K21" s="8">
        <v>2</v>
      </c>
      <c r="L21" s="9">
        <f t="shared" si="0"/>
        <v>400</v>
      </c>
      <c r="M21" s="9">
        <f t="shared" si="5"/>
        <v>20</v>
      </c>
      <c r="N21" s="9">
        <f t="shared" si="8"/>
        <v>5.8823529411764701</v>
      </c>
      <c r="O21" s="10">
        <f t="shared" si="1"/>
        <v>6400</v>
      </c>
      <c r="P21" s="10">
        <f t="shared" si="2"/>
        <v>6800</v>
      </c>
      <c r="Q21" s="10">
        <f t="shared" si="3"/>
        <v>7200</v>
      </c>
    </row>
    <row r="22" spans="1:17" ht="28.5" customHeight="1" x14ac:dyDescent="0.25">
      <c r="A22" s="31">
        <v>0</v>
      </c>
      <c r="B22" s="30" t="s">
        <v>38</v>
      </c>
      <c r="C22" s="32" t="s">
        <v>22</v>
      </c>
      <c r="D22" s="6">
        <v>45</v>
      </c>
      <c r="E22" s="22">
        <v>2500</v>
      </c>
      <c r="F22" s="23">
        <v>2375</v>
      </c>
      <c r="G22" s="24">
        <v>2700</v>
      </c>
      <c r="H22" s="8">
        <f t="shared" si="4"/>
        <v>2525</v>
      </c>
      <c r="I22" s="8">
        <f t="shared" si="6"/>
        <v>113625</v>
      </c>
      <c r="J22" s="8">
        <f>DEVSQ(E22:G22)</f>
        <v>53750</v>
      </c>
      <c r="K22" s="8">
        <v>2</v>
      </c>
      <c r="L22" s="9">
        <f t="shared" si="0"/>
        <v>26875</v>
      </c>
      <c r="M22" s="9">
        <f t="shared" si="5"/>
        <v>163.93596310755001</v>
      </c>
      <c r="N22" s="9">
        <f t="shared" si="8"/>
        <v>6.4925133903980203</v>
      </c>
      <c r="O22" s="10">
        <f t="shared" si="1"/>
        <v>112500</v>
      </c>
      <c r="P22" s="10">
        <f t="shared" si="2"/>
        <v>106875</v>
      </c>
      <c r="Q22" s="10">
        <f t="shared" si="3"/>
        <v>121500</v>
      </c>
    </row>
    <row r="23" spans="1:17" x14ac:dyDescent="0.25">
      <c r="A23" s="31">
        <v>22</v>
      </c>
      <c r="B23" s="30" t="s">
        <v>39</v>
      </c>
      <c r="C23" s="32" t="s">
        <v>40</v>
      </c>
      <c r="D23" s="6">
        <v>50</v>
      </c>
      <c r="E23" s="22">
        <v>200</v>
      </c>
      <c r="F23" s="23">
        <v>220</v>
      </c>
      <c r="G23" s="24">
        <v>240</v>
      </c>
      <c r="H23" s="8">
        <f>ROUND((E23+F23+G23)/3,2)</f>
        <v>220</v>
      </c>
      <c r="I23" s="8">
        <f t="shared" si="6"/>
        <v>11000</v>
      </c>
      <c r="J23" s="8">
        <f t="shared" si="7"/>
        <v>800</v>
      </c>
      <c r="K23" s="8">
        <v>2</v>
      </c>
      <c r="L23" s="9">
        <f t="shared" si="0"/>
        <v>400</v>
      </c>
      <c r="M23" s="9">
        <f t="shared" si="5"/>
        <v>20</v>
      </c>
      <c r="N23" s="9">
        <f t="shared" si="8"/>
        <v>9.0909090909090917</v>
      </c>
      <c r="O23" s="10">
        <f t="shared" si="1"/>
        <v>10000</v>
      </c>
      <c r="P23" s="10">
        <f t="shared" si="2"/>
        <v>11000</v>
      </c>
      <c r="Q23" s="10">
        <f t="shared" si="3"/>
        <v>12000</v>
      </c>
    </row>
    <row r="24" spans="1:17" ht="26.25" customHeight="1" x14ac:dyDescent="0.25">
      <c r="A24" s="31">
        <v>8</v>
      </c>
      <c r="B24" s="30" t="s">
        <v>41</v>
      </c>
      <c r="C24" s="32" t="s">
        <v>22</v>
      </c>
      <c r="D24" s="6">
        <v>2</v>
      </c>
      <c r="E24" s="22">
        <v>1500</v>
      </c>
      <c r="F24" s="23">
        <v>1450</v>
      </c>
      <c r="G24" s="24">
        <v>1800</v>
      </c>
      <c r="H24" s="8">
        <f t="shared" si="4"/>
        <v>1583.33</v>
      </c>
      <c r="I24" s="8">
        <f>D24*H24</f>
        <v>3166.66</v>
      </c>
      <c r="J24" s="8">
        <f>DEVSQ(E24:G24)</f>
        <v>71666.666666666657</v>
      </c>
      <c r="K24" s="8">
        <v>2</v>
      </c>
      <c r="L24" s="9">
        <f t="shared" si="0"/>
        <v>35833.333333333328</v>
      </c>
      <c r="M24" s="9">
        <f t="shared" si="5"/>
        <v>189.29694486000912</v>
      </c>
      <c r="N24" s="9">
        <f t="shared" si="8"/>
        <v>11.955621687204127</v>
      </c>
      <c r="O24" s="10">
        <f t="shared" si="1"/>
        <v>3000</v>
      </c>
      <c r="P24" s="10">
        <f t="shared" si="2"/>
        <v>2900</v>
      </c>
      <c r="Q24" s="10">
        <f t="shared" si="3"/>
        <v>3600</v>
      </c>
    </row>
    <row r="25" spans="1:17" ht="26.25" x14ac:dyDescent="0.25">
      <c r="A25" s="31">
        <v>9</v>
      </c>
      <c r="B25" s="30" t="s">
        <v>42</v>
      </c>
      <c r="C25" s="32" t="s">
        <v>43</v>
      </c>
      <c r="D25" s="6">
        <v>60</v>
      </c>
      <c r="E25" s="22">
        <v>256</v>
      </c>
      <c r="F25" s="23">
        <v>297</v>
      </c>
      <c r="G25" s="24">
        <v>270</v>
      </c>
      <c r="H25" s="8">
        <f t="shared" si="4"/>
        <v>274.33</v>
      </c>
      <c r="I25" s="8">
        <f>D25*H25</f>
        <v>16459.8</v>
      </c>
      <c r="J25" s="8">
        <f t="shared" si="7"/>
        <v>868.66666666666663</v>
      </c>
      <c r="K25" s="8">
        <v>2</v>
      </c>
      <c r="L25" s="9">
        <f t="shared" si="0"/>
        <v>434.33333333333331</v>
      </c>
      <c r="M25" s="9">
        <f t="shared" si="5"/>
        <v>20.840665376454115</v>
      </c>
      <c r="N25" s="9">
        <f t="shared" si="8"/>
        <v>7.5969326637458963</v>
      </c>
      <c r="O25" s="10">
        <f t="shared" si="1"/>
        <v>15360</v>
      </c>
      <c r="P25" s="10">
        <f t="shared" si="2"/>
        <v>17820</v>
      </c>
      <c r="Q25" s="10">
        <f t="shared" si="3"/>
        <v>16200</v>
      </c>
    </row>
    <row r="26" spans="1:17" x14ac:dyDescent="0.25">
      <c r="A26" s="31">
        <v>10</v>
      </c>
      <c r="B26" s="30" t="s">
        <v>44</v>
      </c>
      <c r="C26" s="32" t="s">
        <v>22</v>
      </c>
      <c r="D26" s="6">
        <v>4000</v>
      </c>
      <c r="E26" s="22">
        <v>1.2</v>
      </c>
      <c r="F26" s="23">
        <v>1.32</v>
      </c>
      <c r="G26" s="24">
        <v>1.1399999999999999</v>
      </c>
      <c r="H26" s="8">
        <f>ROUND((E26+F26+G26)/3,2)</f>
        <v>1.22</v>
      </c>
      <c r="I26" s="8">
        <f t="shared" si="6"/>
        <v>4880</v>
      </c>
      <c r="J26" s="8">
        <f>DEVSQ(E26:G26)</f>
        <v>1.680000000000003E-2</v>
      </c>
      <c r="K26" s="8">
        <v>2</v>
      </c>
      <c r="L26" s="9">
        <f t="shared" si="0"/>
        <v>8.4000000000000151E-3</v>
      </c>
      <c r="M26" s="9">
        <f t="shared" si="5"/>
        <v>9.1651513899116882E-2</v>
      </c>
      <c r="N26" s="9">
        <f t="shared" si="8"/>
        <v>7.5124191720587614</v>
      </c>
      <c r="O26" s="10">
        <f t="shared" si="1"/>
        <v>4800</v>
      </c>
      <c r="P26" s="10">
        <f t="shared" si="2"/>
        <v>5280</v>
      </c>
      <c r="Q26" s="10">
        <f>D26*G26</f>
        <v>4560</v>
      </c>
    </row>
    <row r="27" spans="1:17" ht="42.75" customHeight="1" x14ac:dyDescent="0.25">
      <c r="A27" s="7">
        <v>11</v>
      </c>
      <c r="B27" s="26" t="s">
        <v>45</v>
      </c>
      <c r="C27" s="18" t="s">
        <v>22</v>
      </c>
      <c r="D27" s="16">
        <v>4000</v>
      </c>
      <c r="E27" s="22">
        <v>0.85</v>
      </c>
      <c r="F27" s="23">
        <v>0.9</v>
      </c>
      <c r="G27" s="24">
        <v>1</v>
      </c>
      <c r="H27" s="8">
        <f t="shared" ref="H27" si="9">ROUND((E27+F27+G27)/3,2)</f>
        <v>0.92</v>
      </c>
      <c r="I27" s="8">
        <f>D27*H27</f>
        <v>3680</v>
      </c>
      <c r="J27" s="8">
        <f>DEVSQ(E27:G27)</f>
        <v>1.1666666666666669E-2</v>
      </c>
      <c r="K27" s="8">
        <v>2</v>
      </c>
      <c r="L27" s="9">
        <f>J27/K27</f>
        <v>5.8333333333333345E-3</v>
      </c>
      <c r="M27" s="9">
        <f>SQRT(L27)</f>
        <v>7.6376261582597346E-2</v>
      </c>
      <c r="N27" s="9">
        <f>M27/H27*100</f>
        <v>8.3017675633257983</v>
      </c>
      <c r="O27" s="10">
        <f t="shared" si="1"/>
        <v>3400</v>
      </c>
      <c r="P27" s="10">
        <f t="shared" si="2"/>
        <v>3600</v>
      </c>
      <c r="Q27" s="10">
        <f t="shared" si="3"/>
        <v>4000</v>
      </c>
    </row>
    <row r="28" spans="1:17" ht="15" customHeight="1" x14ac:dyDescent="0.25">
      <c r="A28" s="45" t="s">
        <v>15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7"/>
      <c r="O28" s="10">
        <f>SUM(O17:O27)</f>
        <v>222790</v>
      </c>
      <c r="P28" s="10">
        <f>SUM(P17:P27)</f>
        <v>205685</v>
      </c>
      <c r="Q28" s="10">
        <f>SUM(Q17:Q27)</f>
        <v>247415</v>
      </c>
    </row>
    <row r="29" spans="1:17" ht="18.75" x14ac:dyDescent="0.3">
      <c r="A29" s="33" t="s">
        <v>16</v>
      </c>
      <c r="B29" s="34"/>
      <c r="C29" s="34"/>
      <c r="D29" s="34"/>
      <c r="E29" s="34"/>
      <c r="F29" s="34"/>
      <c r="G29" s="34"/>
      <c r="H29" s="35"/>
      <c r="I29" s="36">
        <f>SUM(I17:I28)</f>
        <v>225309.94999999998</v>
      </c>
      <c r="J29" s="37"/>
      <c r="K29" s="37"/>
      <c r="L29" s="37"/>
      <c r="M29" s="37"/>
      <c r="N29" s="38"/>
    </row>
    <row r="31" spans="1:17" x14ac:dyDescent="0.25">
      <c r="A31" s="11" t="s">
        <v>17</v>
      </c>
      <c r="B31" s="11"/>
      <c r="C31" s="11"/>
      <c r="D31" s="11"/>
      <c r="E31" s="11"/>
      <c r="F31" s="11"/>
      <c r="G31" s="11"/>
      <c r="H31" s="11"/>
      <c r="I31" s="11"/>
      <c r="J31" s="11"/>
      <c r="K31" s="12"/>
      <c r="L31" s="12"/>
      <c r="M31" s="12"/>
      <c r="N31" s="12"/>
      <c r="O31" s="12"/>
      <c r="P31" s="12"/>
      <c r="Q31" s="12"/>
    </row>
    <row r="32" spans="1:17" x14ac:dyDescent="0.25">
      <c r="A32" s="39" t="s">
        <v>46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2"/>
      <c r="O32" s="12"/>
      <c r="P32" s="12"/>
      <c r="Q32" s="12"/>
    </row>
    <row r="33" spans="1:257" s="21" customFormat="1" x14ac:dyDescent="0.25">
      <c r="A33" s="27" t="s">
        <v>47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0"/>
      <c r="O33" s="20"/>
      <c r="P33" s="20"/>
      <c r="Q33" s="20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  <c r="IU33" s="17"/>
      <c r="IV33" s="17"/>
      <c r="IW33" s="17"/>
    </row>
    <row r="34" spans="1:257" ht="124.5" customHeight="1" x14ac:dyDescent="0.25">
      <c r="A34" s="40" t="s">
        <v>18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T34" s="25"/>
    </row>
    <row r="35" spans="1:257" ht="21" customHeight="1" x14ac:dyDescent="0.25">
      <c r="A35" s="41" t="s">
        <v>25</v>
      </c>
      <c r="B35" s="42"/>
      <c r="C35" s="42"/>
      <c r="D35" s="42"/>
      <c r="E35" s="42"/>
      <c r="F35" s="42"/>
      <c r="G35" s="42"/>
    </row>
    <row r="36" spans="1:257" s="12" customFormat="1" ht="15" hidden="1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257" s="12" customFormat="1" hidden="1" x14ac:dyDescent="0.25">
      <c r="A37" s="1"/>
      <c r="B37" s="1" t="s">
        <v>19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257" ht="40.5" customHeight="1" x14ac:dyDescent="0.25">
      <c r="A38" s="1" t="s">
        <v>19</v>
      </c>
      <c r="B38" s="13" t="s">
        <v>20</v>
      </c>
      <c r="C38" s="14"/>
      <c r="D38" s="13"/>
      <c r="E38" s="13" t="s">
        <v>23</v>
      </c>
      <c r="F38" s="13"/>
    </row>
    <row r="39" spans="1:257" ht="70.5" customHeight="1" x14ac:dyDescent="0.25">
      <c r="S39" s="15"/>
    </row>
    <row r="40" spans="1:257" x14ac:dyDescent="0.25">
      <c r="D40" s="1" t="s">
        <v>27</v>
      </c>
    </row>
    <row r="54" spans="9:9" x14ac:dyDescent="0.25">
      <c r="I54" s="1" t="s">
        <v>21</v>
      </c>
    </row>
  </sheetData>
  <mergeCells count="20">
    <mergeCell ref="A28:N28"/>
    <mergeCell ref="A12:Q12"/>
    <mergeCell ref="A14:A15"/>
    <mergeCell ref="B14:B15"/>
    <mergeCell ref="C14:C15"/>
    <mergeCell ref="D14:D15"/>
    <mergeCell ref="E14:G14"/>
    <mergeCell ref="H14:H15"/>
    <mergeCell ref="I14:I15"/>
    <mergeCell ref="J14:N14"/>
    <mergeCell ref="L3:Q3"/>
    <mergeCell ref="L4:Q4"/>
    <mergeCell ref="L5:Q5"/>
    <mergeCell ref="L7:Q7"/>
    <mergeCell ref="A10:Q10"/>
    <mergeCell ref="A29:H29"/>
    <mergeCell ref="I29:N29"/>
    <mergeCell ref="A32:M32"/>
    <mergeCell ref="A34:M34"/>
    <mergeCell ref="A35:G35"/>
  </mergeCells>
  <printOptions gridLines="1"/>
  <pageMargins left="0.25" right="0.25" top="0.75" bottom="0.75" header="0.3" footer="0.3"/>
  <pageSetup paperSize="9" scale="58" firstPageNumber="0" fitToHeight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workbookViewId="0"/>
  </sheetViews>
  <sheetFormatPr defaultRowHeight="15" x14ac:dyDescent="0.25"/>
  <cols>
    <col min="1" max="1025" width="9" bestFit="1" customWidth="1"/>
  </cols>
  <sheetData/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"/>
  <sheetViews>
    <sheetView workbookViewId="0"/>
  </sheetViews>
  <sheetFormatPr defaultRowHeight="15" x14ac:dyDescent="0.25"/>
  <cols>
    <col min="1" max="1025" width="9" bestFit="1" customWidth="1"/>
  </cols>
  <sheetData/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SarafonovaIP</dc:creator>
  <cp:lastModifiedBy>Астудина Е.Н.</cp:lastModifiedBy>
  <cp:revision>2</cp:revision>
  <cp:lastPrinted>2026-07-31T10:03:23Z</cp:lastPrinted>
  <dcterms:created xsi:type="dcterms:W3CDTF">2015-06-24T18:33:10Z</dcterms:created>
  <dcterms:modified xsi:type="dcterms:W3CDTF">2026-08-12T06:06:50Z</dcterms:modified>
  <dc:language>en-US</dc:language>
</cp:coreProperties>
</file>