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425" windowHeight="10305" tabRatio="589"/>
  </bookViews>
  <sheets>
    <sheet name="Лист1" sheetId="1" r:id="rId1"/>
    <sheet name="Лист4" sheetId="2" r:id="rId2"/>
  </sheets>
  <definedNames>
    <definedName name="_xlnm._FilterDatabase" localSheetId="0" hidden="1">Лист1!$A$5:$AA$12</definedName>
    <definedName name="_xlnm._FilterDatabase" localSheetId="1" hidden="1">Лист4!$A$1:$M$76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6" i="2" l="1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T12" i="1" l="1"/>
  <c r="L12" i="1"/>
  <c r="K10" i="1"/>
  <c r="K8" i="1"/>
  <c r="Q7" i="1"/>
  <c r="R7" i="1" s="1"/>
  <c r="K7" i="1"/>
  <c r="K12" i="1" l="1"/>
  <c r="R12" i="1"/>
  <c r="S12" i="1" l="1"/>
  <c r="U12" i="1" s="1"/>
  <c r="X12" i="1" s="1"/>
  <c r="Y12" i="1" s="1"/>
  <c r="Y4" i="1" l="1"/>
  <c r="AA4" i="1" l="1"/>
  <c r="Z4" i="1" l="1"/>
</calcChain>
</file>

<file path=xl/sharedStrings.xml><?xml version="1.0" encoding="utf-8"?>
<sst xmlns="http://schemas.openxmlformats.org/spreadsheetml/2006/main" count="653" uniqueCount="192">
  <si>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</si>
  <si>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</si>
  <si>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</si>
  <si>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</si>
  <si>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t>Цена единицы лекарственного препарата</t>
    </r>
    <r>
      <rPr>
        <u/>
        <sz val="11"/>
        <color theme="1"/>
        <rFont val="Times New Roman"/>
        <family val="1"/>
        <charset val="204"/>
      </rPr>
      <t xml:space="preserve"> без учета НДС, руб</t>
    </r>
    <r>
      <rPr>
        <sz val="11"/>
        <color theme="1"/>
        <rFont val="Times New Roman"/>
        <family val="1"/>
        <charset val="204"/>
      </rPr>
      <t>.</t>
    </r>
  </si>
  <si>
    <r>
      <t xml:space="preserve">Цена за единицу товара из ЖНВЛП, </t>
    </r>
    <r>
      <rPr>
        <u val="singleAccounting"/>
        <sz val="11"/>
        <color theme="1"/>
        <rFont val="Times New Roman"/>
        <family val="1"/>
        <charset val="204"/>
      </rPr>
      <t>без учета НДС, руб.</t>
    </r>
  </si>
  <si>
    <t xml:space="preserve">№ реестровой записи
</t>
  </si>
  <si>
    <t>Кол-во</t>
  </si>
  <si>
    <r>
      <t xml:space="preserve">Цена единицы лекарственного препарата </t>
    </r>
    <r>
      <rPr>
        <u/>
        <sz val="11"/>
        <color theme="1"/>
        <rFont val="Times New Roman"/>
        <family val="1"/>
        <charset val="204"/>
      </rPr>
      <t>без учета НДС, руб</t>
    </r>
    <r>
      <rPr>
        <sz val="11"/>
        <color theme="1"/>
        <rFont val="Times New Roman"/>
        <family val="1"/>
        <charset val="204"/>
      </rPr>
      <t>.</t>
    </r>
  </si>
  <si>
    <t>Цена Средневзвешанная, руб.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</si>
  <si>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</si>
  <si>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</si>
  <si>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</si>
  <si>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</si>
  <si>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</si>
  <si>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</si>
  <si>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</si>
  <si>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</si>
  <si>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</si>
  <si>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</si>
  <si>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</si>
  <si>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</si>
  <si>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</si>
  <si>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</si>
  <si>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</si>
  <si>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 xml:space="preserve">КП 1 </t>
  </si>
  <si>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</si>
  <si>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>Средневзвешенная цена</t>
  </si>
  <si>
    <t>мл</t>
  </si>
  <si>
    <t>Бупивакаин</t>
  </si>
  <si>
    <t>21.20.10.231</t>
  </si>
  <si>
    <t>485,69/5/4</t>
  </si>
  <si>
    <t>Раствор для инъекций, 5 мг/мл. Раствор изобарический (Обоснование: для увеличения длительности эффекта препарата). В показаниях должна быть возможность использования для спинальной анестезии и при операциях на нижних конечностях, включая тазобедренный сустав, с продолжительностью до 4 часов (Обоснование: в соответствии с клинической потребностью учреждения)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</si>
  <si>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</si>
  <si>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</si>
  <si>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</si>
  <si>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</si>
  <si>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</si>
  <si>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</si>
  <si>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</si>
  <si>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</si>
  <si>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</si>
  <si>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</si>
  <si>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</si>
  <si>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</si>
  <si>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Цена</t>
  </si>
  <si>
    <t>раствор для инъекций, 5 мг/мл, 4 мл - ампулы (5)  - пачки картонные</t>
  </si>
  <si>
    <t xml:space="preserve">Вл.АО "ЭкоФармПлюс", Россия (5043041240); Вып.к.Перв.Уп.Втор.Уп.Пр.Акционерное общество "ЭкоФармПлюс" (АО "ЭкоФармПлюс"), Россия (5043041240); </t>
  </si>
  <si>
    <t>N01BB01</t>
  </si>
  <si>
    <t>ЛП-№(010441)-(РГ-RU)</t>
  </si>
  <si>
    <t>18.09.2025 
25-7-4338022-ОПР-изм</t>
  </si>
  <si>
    <t>4627074930710</t>
  </si>
  <si>
    <t>раствор для инъекций, 5 мг/мл, 4 мл - ампулы (10)  - пачки картонные</t>
  </si>
  <si>
    <t>4627074930734</t>
  </si>
  <si>
    <t xml:space="preserve">Вл.Общество с ограниченной ответственностью "БрейнФарм" (ООО "БрейнФарм"), Россия (5043091033); Вып.к.Перв.Уп.Втор.Уп.Пр.Акционерное общество "ЭкоФармПлюс" (АО "ЭкоФармПлюс"), Россия (5043041240); </t>
  </si>
  <si>
    <t>23.03.2026 
25-7-4357283-ОПР-изм</t>
  </si>
  <si>
    <t>4620487040564</t>
  </si>
  <si>
    <t>4620487040588</t>
  </si>
  <si>
    <t>Валекаин</t>
  </si>
  <si>
    <t>раствор для инъекций, 5 мг/мл, 10 мл - флакон (5)  - пачка картонная</t>
  </si>
  <si>
    <t xml:space="preserve">Вл.Вып.к.Перв.Уп.Втор.Уп.Пр.Публичное акционерное общество "Красфарма" (ПАО "Красфарма"), Россия (2464010490); </t>
  </si>
  <si>
    <t>ЛП-005829</t>
  </si>
  <si>
    <t>23.05.2022 
25-7-4211628-ОПР-изм</t>
  </si>
  <si>
    <t>4602521016155</t>
  </si>
  <si>
    <t>раствор для инъекций, 5 мг/мл, 10 мл - ампулы (5)  - пачки картонные</t>
  </si>
  <si>
    <t>4627074930758</t>
  </si>
  <si>
    <t>раствор для инъекций, 5 мг/мл, 10 мл - ампулы (10)  - пачки картонные</t>
  </si>
  <si>
    <t>4627074930772</t>
  </si>
  <si>
    <t>4620487040595</t>
  </si>
  <si>
    <t>4620487040571</t>
  </si>
  <si>
    <t>раствор для инъекций, 5 мг/мл, 4 мл - флакон (5)  - пачка  картонная</t>
  </si>
  <si>
    <t>14.08.2025 
1261/20-25</t>
  </si>
  <si>
    <t>4602521016148</t>
  </si>
  <si>
    <t>раствор для инъекций, 5 мг/мл, 4 мл - флакон (5)  - пачка картонная</t>
  </si>
  <si>
    <t>ЛП-№(013751)-(РГ-RU)</t>
  </si>
  <si>
    <t>22.04.2026 
25-7-4360893-изм</t>
  </si>
  <si>
    <t>4602521019347</t>
  </si>
  <si>
    <t>29.10.2025 
1744/25-25</t>
  </si>
  <si>
    <t>4602521019354</t>
  </si>
  <si>
    <t xml:space="preserve">Вл.Общество с ограниченной ответственностью "Гротекс" (ООО "Гротекс"), Россия (7814459396); Вып.к.Перв.Уп.Втор.Уп.Пр.ООО "Гротекс", Россия; </t>
  </si>
  <si>
    <t>ЛП-003827</t>
  </si>
  <si>
    <t>17.11.2020 
 479/20-20-ОПР</t>
  </si>
  <si>
    <t>4680013245498</t>
  </si>
  <si>
    <t>раствор для инъекций ~, 5 мг/мл, 10 мл - ампула (5)  - пачка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</si>
  <si>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</si>
  <si>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ЛП-№(004785)-(РГ-RU)</t>
  </si>
  <si>
    <t>24.04.2024 
25-7-4284995-ОПР-изм</t>
  </si>
  <si>
    <t>4630179313814</t>
  </si>
  <si>
    <t>4680013245504</t>
  </si>
  <si>
    <t>раствор для инъекций ~, 5 мг/мл, 10 мл - ампула (10)  - пачка картонная</t>
  </si>
  <si>
    <t>4630179313838</t>
  </si>
  <si>
    <t>4680013245481</t>
  </si>
  <si>
    <t>раствор для инъекций ~, 5 мг/мл, 4 мл - ампула (10)  - пачка картонная</t>
  </si>
  <si>
    <t>4630179313784</t>
  </si>
  <si>
    <t>Буванестин</t>
  </si>
  <si>
    <t>раствор для инъекций, 5 мг/мл, 4 мл - ампулы (5)  - упаковки ячейковые контурные (1) -  пачки картонные</t>
  </si>
  <si>
    <t xml:space="preserve">Вл.Вып.к.Перв.Уп.Втор.Уп.Пр.ПАО "Биосинтез", Россия; </t>
  </si>
  <si>
    <t>ЛП-002121</t>
  </si>
  <si>
    <t>4602884015260</t>
  </si>
  <si>
    <t>раствор для инъекций ~, 5 мг/мл, 4 мл - ампула (5)  - пачка картонная</t>
  </si>
  <si>
    <t>17.11.2022 
1510/20-22</t>
  </si>
  <si>
    <t>4680013245474</t>
  </si>
  <si>
    <t>24.04.2024 
25-7-4284995-изм</t>
  </si>
  <si>
    <t>4630179313746</t>
  </si>
  <si>
    <t>раствор для инъекций, 5 мг/мл, 4 мл - ампулы (5)  / в комплекте с ножом ампульным или скарификатором, если необходим для ампул данного типа / - пачки картонные</t>
  </si>
  <si>
    <t xml:space="preserve">Вл.Общество с ограниченной ответственностью "Атолл" (ООО "Атолл"), Россия (6345021323); Вып.к.Перв.Уп.Втор.Уп.Пр.ООО "Озон", Россия; </t>
  </si>
  <si>
    <t>ЛП-003590</t>
  </si>
  <si>
    <t>4680020180171</t>
  </si>
  <si>
    <t>Максикаин</t>
  </si>
  <si>
    <t>раствор для инъекций, 5 мг/мл, 4 мл - ампулы (10)  - коробки картонные</t>
  </si>
  <si>
    <t xml:space="preserve">Вл.Вып.к.Перв.Уп.Втор.Уп.Пр.Акционерное общество "Новосибхимфарм" (АО "Новосибхимфарм"), Россия (5405101302); </t>
  </si>
  <si>
    <t>ЛП-003624</t>
  </si>
  <si>
    <t>17.11.2020 
 836/20-20</t>
  </si>
  <si>
    <t>4602212010257</t>
  </si>
  <si>
    <t>раствор для инъекций, 5 мг/мл, 4 мл - ампулы (10)  - упаковки ячейковые контурные (2)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</si>
  <si>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</si>
  <si>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ЛП-№(004171)-(РГ-RU)</t>
  </si>
  <si>
    <t>27.03.2024 
25-7-4281197-изм</t>
  </si>
  <si>
    <t>4605453014879</t>
  </si>
  <si>
    <t>раствор для инъекций, 5 мг/мл, 4 мл - ампулы (5)  - упаковки ячейковые контурные (4) - пачки картонные</t>
  </si>
  <si>
    <t>4605453014862</t>
  </si>
  <si>
    <t>раствор для инъекций, 5 мг/мл, 2 мл - ампулы (10)  - упаковки ячейковые контурные (2) - пачки картонные</t>
  </si>
  <si>
    <t>4605453014817</t>
  </si>
  <si>
    <t>раствор для инъекций, 5 мг/мл, 2 мл - ампулы (5)  - упаковки ячейковые контурные (4) - пачки картонные</t>
  </si>
  <si>
    <t>4605453014800</t>
  </si>
  <si>
    <t>раствор для инъекций, 5 мг/мл, 4 мл - ампулы (10)  - упаковки ячейковые контурные (1) -  пачки картонные</t>
  </si>
  <si>
    <t>4605453014848</t>
  </si>
  <si>
    <t>раствор для инъекций, 5 мг/мл, 4 мл - ампулы (5)  - упаковки ячейковые контурные (2) - пачки картонные</t>
  </si>
  <si>
    <t>4605453014855</t>
  </si>
  <si>
    <t>раствор для инъекций, 5 мг/мл, 4 мл - ампулы полимерные (10)  - пачки картонные</t>
  </si>
  <si>
    <t>4605453014893</t>
  </si>
  <si>
    <t>раствор для инъекций, 5 мг/мл, 2 мл - ампулы (10)  - упаковки ячейковые контурные (1) -  пачки картонные</t>
  </si>
  <si>
    <t>4605453014787</t>
  </si>
  <si>
    <t>раствор для инъекций, 5 мг/мл, 2 мл - ампулы (5)  - упаковки ячейковые контурные (2) - пачки картонные</t>
  </si>
  <si>
    <t>4605453014794</t>
  </si>
  <si>
    <t>раствор для инъекций, 5 мг/мл, 2 мл - ампулы полимерные (10)  - пачки картонные</t>
  </si>
  <si>
    <t>4605453014886</t>
  </si>
  <si>
    <t>4605453014831</t>
  </si>
  <si>
    <t>БУПИВАКАИН ВЕЛФАРМ</t>
  </si>
  <si>
    <t>раствор для инъекций, 5 мг/мл, 4 мл - ампула (10)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</si>
  <si>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</si>
  <si>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ЛП-№(009589)-(РГ-RU)</t>
  </si>
  <si>
    <t>28.05.2025 
25-7-4325030-ОПР-изм</t>
  </si>
  <si>
    <t>4680136233785</t>
  </si>
  <si>
    <t>раствор для инъекций, 5 мг/мл, 10 мл - ампула (10)  - пачка картонная</t>
  </si>
  <si>
    <t>4680136233808</t>
  </si>
  <si>
    <t>раствор для инъекций, 5 мг/мл, 20 мл - ампула (10)  - пачка картонная</t>
  </si>
  <si>
    <t>4680136233822</t>
  </si>
  <si>
    <t>Бупивакаин Гриндекс Спинал</t>
  </si>
  <si>
    <t>раствор для интратекального введения 5 мг/мл, 4 мл - ампулы (5) - упаковки ячейковые контурные - пачки картонные</t>
  </si>
  <si>
    <t>Акционерное Общество "Гриндекс" - Латвия;Пр.,Перв.Уп.,Втор.Уп.-ЗАО "Сантоника" - Литва;Вып.к.-Акционерное Общество "Гриндекс" - Латвия.</t>
  </si>
  <si>
    <t>ЛСР-006092/10</t>
  </si>
  <si>
    <t>4750232007440</t>
  </si>
  <si>
    <t>раствор для интратекального введения, 5 мг/мл, 4 мл - ампулы (5)  - пачки картонные</t>
  </si>
  <si>
    <t xml:space="preserve">Вл.Вып.к.Акционерное Общество "Гриндекс", Латвия (LV40003034935); Перв.Уп.Втор.Уп.Пр.ЗАО "Сантоника", Литва (LT100009652114); </t>
  </si>
  <si>
    <t>4750232013403</t>
  </si>
  <si>
    <t>Максикаин®</t>
  </si>
  <si>
    <t>17.05.2024 
677/20-24</t>
  </si>
  <si>
    <t>26.12.2024 
1940/20-24</t>
  </si>
  <si>
    <t>раствор для инъекций, 5 мг/мл, 4 мл - ампулы (5)  / в комплекте с ножом ампульным или скарификатором если необходим для ампул данного типа / - упаковки ячейковые контурные (1) - пачки картонные</t>
  </si>
  <si>
    <t>10.06.2021 
 (412/20-21)</t>
  </si>
  <si>
    <t>4602212010271</t>
  </si>
  <si>
    <t>раствор для инъекций, 5 мг/мл, 2 мл - ампулы (3)  - упаковки ячейковые контурные (1) -  пачки картонные</t>
  </si>
  <si>
    <t>24.09.2024 
1398/20-24</t>
  </si>
  <si>
    <t>4605453014763</t>
  </si>
  <si>
    <t>раствор для инъекций, 5 мг/мл, 2 мл - ампулы (5)  - упаковки ячейковые контурные (1) -  пачки картонные</t>
  </si>
  <si>
    <t>4605453014770</t>
  </si>
  <si>
    <t>раствор для инъекций, 5 мг/мл, 4 мл - ампулы (3)  - упаковки ячейковые контурные (1) -  пачки картонные</t>
  </si>
  <si>
    <t>4605453014824</t>
  </si>
  <si>
    <t>раствор для инъекций, 5 мг/мл, 4 мл - ампула (5)  - пачка картонная</t>
  </si>
  <si>
    <t>4680136233778</t>
  </si>
  <si>
    <t>раствор для инъекций, 5 мг/мл, 10 мл - ампула (5)  - пачка картонная</t>
  </si>
  <si>
    <t>4680136233792</t>
  </si>
  <si>
    <t>раствор для инъекций, 5 мг/мл, 20 мл - ампула (5)  - пачка картонная</t>
  </si>
  <si>
    <t>4680136233815</t>
  </si>
  <si>
    <t>23.05.2025 
697/20-25</t>
  </si>
  <si>
    <t>01.11.2025 
1799/20-25</t>
  </si>
  <si>
    <t>раствор для инъекций, 5 мг/мл, 4 мл - ампулы (10)  - упаковки ячейковые контурные (1) - пачки картонные</t>
  </si>
  <si>
    <t>раствор для инъекций, 5 мг/мл, 2 мл - ампулы (10)  - упаковки ячейковые контурные (1) - пачки картонные</t>
  </si>
  <si>
    <t>раствор для инъекций, 5 мг/мл, 4 мл - ампулы (5)  - упаковки ячейковые контурные (1) - пачки картонные</t>
  </si>
  <si>
    <t>Маркаин Спинал</t>
  </si>
  <si>
    <t>раствор для инъекций, 5 мг/мл, 4 мл - ампула (5)  - пачка  картонная</t>
  </si>
  <si>
    <t xml:space="preserve">Вл.Аспен Фарма Трейдинг Лимитед, Ирландия (IE9758871P); Вып.к.Перв.Уп.Втор.Уп.Пр.Сенекси, Франция (FR49440198687); </t>
  </si>
  <si>
    <t>П N014031/01</t>
  </si>
  <si>
    <t>5060249174592</t>
  </si>
  <si>
    <t xml:space="preserve">Вл.Аспен Фарма Трейдинг Лимитед, Ирландия (IE9758871P); Перв.Уп.Пр.Сенекси, Франция (FR49440198687); Вып.к.Втор.Уп.Общество с ограниченной ответственностью "СКОПИНСКИЙ ФАРМАЦЕВТИЧЕСКИЙ ЗАВОД" (ООО "СКОПИНФАРМ"), Россия (6219007417); </t>
  </si>
  <si>
    <t>29.07.2024 
25-7-4289154-ОПР-изм</t>
  </si>
  <si>
    <t>4610012021472</t>
  </si>
  <si>
    <t>№ 1781304746326000270</t>
  </si>
  <si>
    <t>https://zakupki.gov.ru/epz/contract/contractCard/payment-info-and-target-of-order.html?reestrNumber=1781304746326000270&amp;contractInfoId=109013912</t>
  </si>
  <si>
    <t>№ 2711500877826000034</t>
  </si>
  <si>
    <t>https://zakupki.gov.ru/epz/contract/contractCard/payment-info-and-target-of-order.html?reestrNumber=2711500877826000034&amp;contractInfoId=107916118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</si>
</sst>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  <numFmt numFmtId="166" formatCode="#,##0.0000_ ;\-#,##0.0000\ "/>
    <numFmt numFmtId="167" formatCode="#,##0.000000"/>
    <numFmt numFmtId="168" formatCode="[$-10419]###\ ###"/>
    <numFmt numFmtId="169" formatCode="[$-10419]###\ ###\ ##0.00"/>
    <numFmt numFmtId="170" formatCode="#,##0.00_ ;\-#,##0.00\ "/>
    <numFmt numFmtId="171" formatCode="#,##0.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 val="singleAccounting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4" fontId="3" fillId="2" borderId="2" xfId="0" applyNumberFormat="1" applyFont="1" applyFill="1" applyBorder="1" applyAlignment="1">
      <alignment horizontal="center" vertical="top" wrapText="1"/>
    </xf>
    <xf numFmtId="2" fontId="3" fillId="0" borderId="2" xfId="1" applyNumberFormat="1" applyFont="1" applyFill="1" applyBorder="1" applyAlignment="1" applyProtection="1">
      <alignment horizontal="center" vertical="top" wrapText="1"/>
    </xf>
    <xf numFmtId="164" fontId="3" fillId="0" borderId="2" xfId="1" applyNumberFormat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>
      <alignment horizontal="center" vertical="top" wrapText="1"/>
    </xf>
    <xf numFmtId="43" fontId="3" fillId="3" borderId="2" xfId="1" applyFont="1" applyFill="1" applyBorder="1" applyAlignment="1" applyProtection="1">
      <alignment horizontal="center" vertical="top" wrapText="1"/>
      <protection locked="0"/>
    </xf>
    <xf numFmtId="49" fontId="3" fillId="0" borderId="2" xfId="1" applyNumberFormat="1" applyFont="1" applyBorder="1" applyAlignment="1" applyProtection="1">
      <alignment horizontal="center" vertical="top" wrapText="1"/>
      <protection locked="0"/>
    </xf>
    <xf numFmtId="49" fontId="3" fillId="0" borderId="1" xfId="1" applyNumberFormat="1" applyFont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>
      <alignment horizontal="center" vertical="top" wrapText="1"/>
    </xf>
    <xf numFmtId="4" fontId="3" fillId="5" borderId="2" xfId="0" applyNumberFormat="1" applyFont="1" applyFill="1" applyBorder="1" applyAlignment="1">
      <alignment horizontal="center" vertical="top" wrapText="1"/>
    </xf>
    <xf numFmtId="49" fontId="3" fillId="5" borderId="2" xfId="1" applyNumberFormat="1" applyFont="1" applyFill="1" applyBorder="1" applyAlignment="1">
      <alignment horizontal="center" vertical="top" wrapText="1"/>
    </xf>
    <xf numFmtId="2" fontId="3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4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49" fontId="3" fillId="0" borderId="0" xfId="1" applyNumberFormat="1" applyFont="1" applyAlignment="1">
      <alignment horizontal="center" vertical="top" wrapText="1"/>
    </xf>
    <xf numFmtId="2" fontId="3" fillId="0" borderId="0" xfId="1" applyNumberFormat="1" applyFont="1" applyAlignment="1">
      <alignment horizontal="center" vertical="top" wrapText="1"/>
    </xf>
    <xf numFmtId="10" fontId="3" fillId="0" borderId="0" xfId="0" applyNumberFormat="1" applyFont="1" applyAlignment="1">
      <alignment horizontal="center" vertical="top" wrapText="1"/>
    </xf>
    <xf numFmtId="43" fontId="6" fillId="0" borderId="0" xfId="1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43" fontId="3" fillId="0" borderId="0" xfId="0" applyNumberFormat="1" applyFont="1" applyAlignment="1">
      <alignment horizontal="center" vertical="top" wrapText="1"/>
    </xf>
    <xf numFmtId="0" fontId="0" fillId="0" borderId="0" xfId="0" applyFont="1"/>
    <xf numFmtId="43" fontId="6" fillId="6" borderId="2" xfId="1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10" fontId="3" fillId="0" borderId="2" xfId="0" applyNumberFormat="1" applyFont="1" applyFill="1" applyBorder="1" applyAlignment="1">
      <alignment horizontal="center" vertical="top" wrapText="1"/>
    </xf>
    <xf numFmtId="4" fontId="6" fillId="4" borderId="2" xfId="0" applyNumberFormat="1" applyFont="1" applyFill="1" applyBorder="1" applyAlignment="1">
      <alignment horizontal="center" vertical="top" wrapText="1"/>
    </xf>
    <xf numFmtId="43" fontId="6" fillId="4" borderId="2" xfId="1" applyFont="1" applyFill="1" applyBorder="1" applyAlignment="1">
      <alignment horizontal="center" vertical="top" wrapText="1"/>
    </xf>
    <xf numFmtId="49" fontId="7" fillId="0" borderId="2" xfId="2" applyNumberFormat="1" applyFill="1" applyBorder="1" applyAlignment="1" applyProtection="1">
      <alignment horizontal="center" vertical="top" wrapText="1"/>
      <protection locked="0"/>
    </xf>
    <xf numFmtId="49" fontId="7" fillId="0" borderId="1" xfId="2" applyNumberFormat="1" applyFill="1" applyBorder="1" applyAlignment="1" applyProtection="1">
      <alignment horizontal="center" vertical="top" wrapText="1"/>
      <protection locked="0"/>
    </xf>
    <xf numFmtId="10" fontId="3" fillId="0" borderId="2" xfId="0" applyNumberFormat="1" applyFont="1" applyBorder="1" applyAlignment="1" applyProtection="1">
      <alignment horizontal="center" vertical="top" wrapText="1"/>
      <protection locked="0"/>
    </xf>
    <xf numFmtId="43" fontId="3" fillId="0" borderId="2" xfId="1" applyFont="1" applyFill="1" applyBorder="1" applyAlignment="1" applyProtection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 applyProtection="1">
      <alignment horizontal="center" vertical="top" wrapText="1"/>
    </xf>
    <xf numFmtId="43" fontId="3" fillId="0" borderId="2" xfId="1" applyFont="1" applyBorder="1" applyAlignment="1" applyProtection="1">
      <alignment horizontal="center" vertical="top" wrapText="1"/>
      <protection locked="0"/>
    </xf>
    <xf numFmtId="4" fontId="3" fillId="0" borderId="2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164" fontId="3" fillId="2" borderId="2" xfId="1" applyNumberFormat="1" applyFont="1" applyFill="1" applyBorder="1" applyAlignment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top" wrapText="1"/>
      <protection locked="0"/>
    </xf>
    <xf numFmtId="43" fontId="3" fillId="0" borderId="2" xfId="1" applyNumberFormat="1" applyFont="1" applyFill="1" applyBorder="1" applyAlignment="1" applyProtection="1">
      <alignment horizontal="center" vertical="top" wrapText="1"/>
      <protection locked="0"/>
    </xf>
    <xf numFmtId="43" fontId="3" fillId="0" borderId="2" xfId="0" applyNumberFormat="1" applyFont="1" applyBorder="1" applyAlignment="1" applyProtection="1">
      <alignment horizontal="center" vertical="top" wrapText="1"/>
      <protection locked="0"/>
    </xf>
    <xf numFmtId="43" fontId="3" fillId="0" borderId="2" xfId="1" applyNumberFormat="1" applyFont="1" applyBorder="1" applyAlignment="1" applyProtection="1">
      <alignment horizontal="center" vertical="top" wrapText="1"/>
      <protection locked="0"/>
    </xf>
    <xf numFmtId="1" fontId="3" fillId="0" borderId="2" xfId="1" applyNumberFormat="1" applyFont="1" applyFill="1" applyBorder="1" applyAlignment="1" applyProtection="1">
      <alignment horizontal="center" vertical="top" wrapText="1"/>
      <protection locked="0"/>
    </xf>
    <xf numFmtId="2" fontId="3" fillId="5" borderId="2" xfId="0" applyNumberFormat="1" applyFont="1" applyFill="1" applyBorder="1" applyAlignment="1">
      <alignment horizontal="center" vertical="top" wrapText="1"/>
    </xf>
    <xf numFmtId="164" fontId="3" fillId="3" borderId="2" xfId="1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166" fontId="3" fillId="0" borderId="1" xfId="1" applyNumberFormat="1" applyFont="1" applyFill="1" applyBorder="1" applyAlignment="1" applyProtection="1">
      <alignment horizontal="center" vertical="top" wrapText="1"/>
      <protection locked="0"/>
    </xf>
    <xf numFmtId="167" fontId="3" fillId="0" borderId="1" xfId="0" applyNumberFormat="1" applyFont="1" applyBorder="1" applyAlignment="1" applyProtection="1">
      <alignment horizontal="center" vertical="top" wrapText="1"/>
      <protection locked="0"/>
    </xf>
    <xf numFmtId="43" fontId="3" fillId="2" borderId="2" xfId="1" applyNumberFormat="1" applyFont="1" applyFill="1" applyBorder="1" applyAlignment="1">
      <alignment horizontal="center" vertical="top" wrapText="1"/>
    </xf>
    <xf numFmtId="164" fontId="3" fillId="3" borderId="2" xfId="1" applyNumberFormat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43" fontId="6" fillId="5" borderId="2" xfId="1" applyFont="1" applyFill="1" applyBorder="1" applyAlignment="1" applyProtection="1">
      <alignment horizontal="center" vertical="top" wrapText="1"/>
      <protection locked="0"/>
    </xf>
    <xf numFmtId="49" fontId="7" fillId="0" borderId="2" xfId="2" applyNumberForma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2" xfId="1" applyFont="1" applyFill="1" applyBorder="1" applyAlignment="1">
      <alignment vertical="top" wrapText="1"/>
    </xf>
    <xf numFmtId="0" fontId="7" fillId="0" borderId="2" xfId="2" applyFill="1" applyBorder="1" applyAlignment="1">
      <alignment vertical="top" wrapText="1"/>
    </xf>
    <xf numFmtId="43" fontId="3" fillId="0" borderId="2" xfId="1" applyFont="1" applyBorder="1" applyAlignment="1" applyProtection="1">
      <alignment horizontal="center" vertical="top" wrapText="1"/>
      <protection locked="0"/>
    </xf>
    <xf numFmtId="43" fontId="0" fillId="0" borderId="0" xfId="0" applyNumberFormat="1" applyFont="1" applyAlignment="1">
      <alignment wrapText="1"/>
    </xf>
    <xf numFmtId="10" fontId="0" fillId="0" borderId="0" xfId="3" applyNumberFormat="1" applyFont="1" applyAlignment="1">
      <alignment wrapText="1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49" fontId="7" fillId="7" borderId="1" xfId="2" applyNumberFormat="1" applyFill="1" applyBorder="1" applyAlignment="1">
      <alignment horizontal="left" vertical="top" wrapText="1"/>
    </xf>
    <xf numFmtId="43" fontId="7" fillId="0" borderId="2" xfId="2" applyNumberFormat="1" applyBorder="1" applyAlignment="1" applyProtection="1">
      <alignment horizontal="center" vertical="top" wrapText="1"/>
      <protection locked="0"/>
    </xf>
    <xf numFmtId="165" fontId="3" fillId="0" borderId="2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wrapText="1"/>
    </xf>
    <xf numFmtId="0" fontId="8" fillId="8" borderId="8" xfId="0" applyFont="1" applyFill="1" applyBorder="1" applyAlignment="1" applyProtection="1">
      <alignment horizontal="center" vertical="center" wrapText="1" readingOrder="1"/>
      <protection locked="0"/>
    </xf>
    <xf numFmtId="0" fontId="8" fillId="8" borderId="9" xfId="0" applyFont="1" applyFill="1" applyBorder="1" applyAlignment="1" applyProtection="1">
      <alignment horizontal="center" vertical="center" wrapText="1" readingOrder="1"/>
      <protection locked="0"/>
    </xf>
    <xf numFmtId="0" fontId="8" fillId="8" borderId="10" xfId="0" applyFont="1" applyFill="1" applyBorder="1" applyAlignment="1" applyProtection="1">
      <alignment horizontal="center" vertical="center" wrapText="1" readingOrder="1"/>
      <protection locked="0"/>
    </xf>
    <xf numFmtId="0" fontId="8" fillId="8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168" fontId="9" fillId="0" borderId="12" xfId="0" applyNumberFormat="1" applyFont="1" applyBorder="1" applyAlignment="1" applyProtection="1">
      <alignment horizontal="center" vertical="top" wrapText="1" readingOrder="1"/>
      <protection locked="0"/>
    </xf>
    <xf numFmtId="169" fontId="9" fillId="0" borderId="12" xfId="0" applyNumberFormat="1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Fill="1" applyBorder="1" applyAlignment="1" applyProtection="1">
      <alignment vertical="top" wrapText="1" readingOrder="1"/>
      <protection locked="0"/>
    </xf>
    <xf numFmtId="0" fontId="10" fillId="0" borderId="12" xfId="0" applyFont="1" applyBorder="1" applyAlignment="1" applyProtection="1">
      <alignment horizontal="center" vertical="top" wrapText="1" readingOrder="1"/>
      <protection locked="0"/>
    </xf>
    <xf numFmtId="14" fontId="10" fillId="0" borderId="13" xfId="0" applyNumberFormat="1" applyFont="1" applyBorder="1" applyAlignment="1" applyProtection="1">
      <alignment horizontal="center" vertical="top" wrapText="1" readingOrder="1"/>
      <protection locked="0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170" fontId="3" fillId="3" borderId="2" xfId="1" applyNumberFormat="1" applyFont="1" applyFill="1" applyBorder="1" applyAlignment="1">
      <alignment vertical="top" wrapText="1"/>
    </xf>
    <xf numFmtId="171" fontId="3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2" xfId="2" applyBorder="1" applyAlignment="1">
      <alignment wrapText="1"/>
    </xf>
    <xf numFmtId="49" fontId="7" fillId="7" borderId="2" xfId="2" applyNumberForma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43" fontId="3" fillId="3" borderId="7" xfId="1" applyFont="1" applyFill="1" applyBorder="1" applyAlignment="1">
      <alignment horizontal="center" vertical="top" wrapText="1"/>
    </xf>
    <xf numFmtId="43" fontId="3" fillId="3" borderId="5" xfId="1" applyFont="1" applyFill="1" applyBorder="1" applyAlignment="1">
      <alignment horizontal="center" vertical="top" wrapText="1"/>
    </xf>
    <xf numFmtId="43" fontId="3" fillId="3" borderId="6" xfId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43" fontId="6" fillId="4" borderId="1" xfId="1" applyFont="1" applyFill="1" applyBorder="1" applyAlignment="1" applyProtection="1">
      <alignment horizontal="center" vertical="top" wrapText="1"/>
      <protection locked="0"/>
    </xf>
    <xf numFmtId="43" fontId="2" fillId="4" borderId="3" xfId="1" applyFont="1" applyFill="1" applyBorder="1" applyAlignment="1" applyProtection="1">
      <alignment horizontal="center" vertical="top" wrapText="1"/>
      <protection locked="0"/>
    </xf>
    <xf numFmtId="10" fontId="3" fillId="0" borderId="1" xfId="0" applyNumberFormat="1" applyFont="1" applyBorder="1" applyAlignment="1" applyProtection="1">
      <alignment horizontal="center" vertical="top" wrapText="1"/>
      <protection locked="0"/>
    </xf>
    <xf numFmtId="10" fontId="0" fillId="0" borderId="3" xfId="0" applyNumberFormat="1" applyBorder="1" applyAlignment="1" applyProtection="1">
      <alignment horizontal="center" vertical="top" wrapText="1"/>
      <protection locked="0"/>
    </xf>
    <xf numFmtId="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4">
    <cellStyle name="Гиперссылка" xfId="2" builtinId="8"/>
    <cellStyle name="Обычный" xfId="0" builtinId="0"/>
    <cellStyle name="Процентный" xfId="3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2711500877826000034" TargetMode="External"/><Relationship Id="rId1" Type="http://schemas.openxmlformats.org/officeDocument/2006/relationships/hyperlink" Target="https://zakupki.gov.ru/epz/contract/contractCard/common-info.html?reestrNumber=178130474632600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zoomScale="70" zoomScaleNormal="70" workbookViewId="0">
      <selection activeCell="X12" sqref="X12"/>
    </sheetView>
  </sheetViews>
  <sheetFormatPr defaultColWidth="9.140625" defaultRowHeight="30" customHeight="1" x14ac:dyDescent="0.25"/>
  <cols>
    <col min="1" max="1" width="5.7109375" style="27" customWidth="1"/>
    <col min="2" max="2" width="18.5703125" style="74" customWidth="1"/>
    <col min="3" max="3" width="40.42578125" style="27" customWidth="1"/>
    <col min="4" max="4" width="13.7109375" style="27" customWidth="1"/>
    <col min="5" max="5" width="10.28515625" style="27" customWidth="1"/>
    <col min="6" max="6" width="10.42578125" style="27" customWidth="1"/>
    <col min="7" max="7" width="27.140625" style="27" customWidth="1"/>
    <col min="8" max="8" width="18.140625" style="27" customWidth="1"/>
    <col min="9" max="9" width="15" style="27" customWidth="1"/>
    <col min="10" max="10" width="15.140625" style="27" customWidth="1"/>
    <col min="11" max="11" width="14.42578125" style="27" customWidth="1"/>
    <col min="12" max="12" width="15.28515625" style="27" customWidth="1"/>
    <col min="13" max="13" width="21.85546875" style="27" customWidth="1"/>
    <col min="14" max="14" width="12.7109375" style="27" customWidth="1"/>
    <col min="15" max="15" width="8.7109375" style="27" customWidth="1"/>
    <col min="16" max="16" width="14.5703125" style="27" bestFit="1" customWidth="1"/>
    <col min="17" max="17" width="15.5703125" style="27" customWidth="1"/>
    <col min="18" max="18" width="13.140625" style="27" customWidth="1"/>
    <col min="19" max="19" width="10.7109375" style="27" bestFit="1" customWidth="1"/>
    <col min="20" max="20" width="9.140625" style="27"/>
    <col min="21" max="21" width="11.28515625" style="27" customWidth="1"/>
    <col min="22" max="23" width="9.140625" style="27"/>
    <col min="24" max="24" width="11.85546875" style="27" customWidth="1"/>
    <col min="25" max="25" width="17.42578125" style="27" customWidth="1"/>
    <col min="26" max="26" width="16.5703125" style="27" hidden="1" customWidth="1"/>
    <col min="27" max="27" width="15.5703125" style="27" hidden="1" customWidth="1"/>
    <col min="28" max="28" width="15.5703125" style="27" customWidth="1"/>
    <col min="29" max="29" width="11.85546875" style="27" bestFit="1" customWidth="1"/>
    <col min="30" max="16384" width="9.140625" style="27"/>
  </cols>
  <sheetData>
    <row r="1" spans="1:30" s="25" customFormat="1" ht="15" x14ac:dyDescent="0.25">
      <c r="A1" s="14"/>
      <c r="B1" s="72"/>
      <c r="C1" s="14"/>
      <c r="D1" s="14"/>
      <c r="E1" s="14"/>
      <c r="F1" s="14"/>
      <c r="G1" s="15"/>
      <c r="H1" s="15"/>
      <c r="I1" s="16"/>
      <c r="J1" s="17"/>
      <c r="K1" s="14"/>
      <c r="L1" s="18"/>
      <c r="M1" s="19"/>
      <c r="N1" s="19"/>
      <c r="O1" s="20"/>
      <c r="P1" s="20"/>
      <c r="Q1" s="17"/>
      <c r="R1" s="14"/>
      <c r="S1" s="14"/>
      <c r="T1" s="14"/>
      <c r="U1" s="14"/>
      <c r="V1" s="21"/>
      <c r="W1" s="21"/>
      <c r="X1" s="14"/>
      <c r="Y1" s="22"/>
      <c r="Z1" s="14"/>
      <c r="AA1" s="14"/>
    </row>
    <row r="2" spans="1:30" s="25" customFormat="1" ht="15" x14ac:dyDescent="0.25">
      <c r="A2" s="14"/>
      <c r="B2" s="72"/>
      <c r="C2" s="14"/>
      <c r="D2" s="14"/>
      <c r="E2" s="14"/>
      <c r="F2" s="14"/>
      <c r="G2" s="15"/>
      <c r="H2" s="15"/>
      <c r="I2" s="16"/>
      <c r="J2" s="17"/>
      <c r="K2" s="14"/>
      <c r="L2" s="18"/>
      <c r="M2" s="19"/>
      <c r="N2" s="19"/>
      <c r="O2" s="20"/>
      <c r="P2" s="20"/>
      <c r="Q2" s="17"/>
      <c r="R2" s="14"/>
      <c r="S2" s="14"/>
      <c r="T2" s="14"/>
      <c r="U2" s="14"/>
      <c r="V2" s="21"/>
      <c r="W2" s="21"/>
      <c r="X2" s="14"/>
      <c r="Y2" s="22"/>
      <c r="Z2" s="14"/>
      <c r="AA2" s="14"/>
    </row>
    <row r="3" spans="1:30" s="25" customFormat="1" ht="123" customHeight="1" x14ac:dyDescent="0.25">
      <c r="A3" s="14"/>
      <c r="B3" s="97" t="s">
        <v>26</v>
      </c>
      <c r="C3" s="98"/>
      <c r="D3" s="98"/>
      <c r="E3" s="98"/>
      <c r="F3" s="98"/>
      <c r="G3" s="98"/>
      <c r="H3" s="98"/>
      <c r="I3" s="98"/>
      <c r="J3" s="98"/>
      <c r="K3" s="98"/>
      <c r="L3" s="18"/>
      <c r="M3" s="19"/>
      <c r="N3" s="19"/>
      <c r="O3" s="20"/>
      <c r="P3" s="20"/>
      <c r="Q3" s="17"/>
      <c r="R3" s="14"/>
      <c r="S3" s="14"/>
      <c r="T3" s="14"/>
      <c r="U3" s="14"/>
      <c r="V3" s="21"/>
      <c r="W3" s="21"/>
      <c r="X3" s="14"/>
      <c r="Y3" s="22"/>
      <c r="Z3" s="14"/>
      <c r="AA3" s="14"/>
    </row>
    <row r="4" spans="1:30" s="25" customFormat="1" ht="15" customHeight="1" x14ac:dyDescent="0.25">
      <c r="A4" s="14"/>
      <c r="B4" s="72"/>
      <c r="C4" s="14"/>
      <c r="D4" s="14"/>
      <c r="E4" s="14"/>
      <c r="F4" s="14"/>
      <c r="G4" s="15"/>
      <c r="H4" s="15"/>
      <c r="I4" s="16"/>
      <c r="J4" s="17"/>
      <c r="K4" s="23"/>
      <c r="L4" s="18"/>
      <c r="M4" s="19"/>
      <c r="N4" s="19"/>
      <c r="O4" s="20"/>
      <c r="P4" s="20"/>
      <c r="Q4" s="17"/>
      <c r="R4" s="17"/>
      <c r="S4" s="95" t="s">
        <v>10</v>
      </c>
      <c r="T4" s="95"/>
      <c r="U4" s="95"/>
      <c r="V4" s="95"/>
      <c r="W4" s="95"/>
      <c r="X4" s="96"/>
      <c r="Y4" s="26">
        <f>SUBTOTAL(9,Y6:Y12)</f>
        <v>10098</v>
      </c>
      <c r="Z4" s="24">
        <f>Y4*1%</f>
        <v>100.98</v>
      </c>
      <c r="AA4" s="24">
        <f>Y4*5%</f>
        <v>504.90000000000003</v>
      </c>
    </row>
    <row r="5" spans="1:30" ht="90.75" customHeight="1" x14ac:dyDescent="0.25">
      <c r="A5" s="28" t="s">
        <v>11</v>
      </c>
      <c r="B5" s="73" t="s">
        <v>12</v>
      </c>
      <c r="C5" s="28" t="s">
        <v>13</v>
      </c>
      <c r="D5" s="28" t="s">
        <v>14</v>
      </c>
      <c r="E5" s="28" t="s">
        <v>15</v>
      </c>
      <c r="F5" s="28" t="s">
        <v>7</v>
      </c>
      <c r="G5" s="99" t="s">
        <v>16</v>
      </c>
      <c r="H5" s="100"/>
      <c r="I5" s="100"/>
      <c r="J5" s="100"/>
      <c r="K5" s="101"/>
      <c r="L5" s="29" t="s">
        <v>17</v>
      </c>
      <c r="M5" s="103" t="s">
        <v>27</v>
      </c>
      <c r="N5" s="104"/>
      <c r="O5" s="104"/>
      <c r="P5" s="104"/>
      <c r="Q5" s="104"/>
      <c r="R5" s="105"/>
      <c r="S5" s="1" t="s">
        <v>18</v>
      </c>
      <c r="T5" s="30" t="s">
        <v>19</v>
      </c>
      <c r="U5" s="1" t="s">
        <v>20</v>
      </c>
      <c r="V5" s="31" t="s">
        <v>21</v>
      </c>
      <c r="W5" s="31" t="s">
        <v>22</v>
      </c>
      <c r="X5" s="32" t="s">
        <v>23</v>
      </c>
      <c r="Y5" s="33" t="s">
        <v>24</v>
      </c>
    </row>
    <row r="6" spans="1:30" ht="30" customHeight="1" x14ac:dyDescent="0.25">
      <c r="A6" s="119">
        <v>1</v>
      </c>
      <c r="B6" s="122" t="s">
        <v>29</v>
      </c>
      <c r="C6" s="126" t="s">
        <v>32</v>
      </c>
      <c r="D6" s="130" t="s">
        <v>30</v>
      </c>
      <c r="E6" s="119" t="s">
        <v>28</v>
      </c>
      <c r="F6" s="109">
        <v>1800</v>
      </c>
      <c r="G6" s="38" t="s">
        <v>0</v>
      </c>
      <c r="H6" s="38" t="s">
        <v>1</v>
      </c>
      <c r="I6" s="38" t="s">
        <v>2</v>
      </c>
      <c r="J6" s="39" t="s">
        <v>3</v>
      </c>
      <c r="K6" s="42" t="s">
        <v>4</v>
      </c>
      <c r="L6" s="37" t="s">
        <v>5</v>
      </c>
      <c r="M6" s="40" t="s">
        <v>6</v>
      </c>
      <c r="N6" s="38" t="s">
        <v>1</v>
      </c>
      <c r="O6" s="2" t="s">
        <v>3</v>
      </c>
      <c r="P6" s="39" t="s">
        <v>7</v>
      </c>
      <c r="Q6" s="39" t="s">
        <v>8</v>
      </c>
      <c r="R6" s="42" t="s">
        <v>9</v>
      </c>
      <c r="S6" s="106"/>
      <c r="T6" s="117"/>
      <c r="U6" s="106"/>
      <c r="V6" s="113"/>
      <c r="W6" s="113"/>
      <c r="X6" s="115"/>
      <c r="Y6" s="111"/>
    </row>
    <row r="7" spans="1:30" ht="30" customHeight="1" x14ac:dyDescent="0.25">
      <c r="A7" s="120"/>
      <c r="B7" s="123"/>
      <c r="C7" s="127"/>
      <c r="D7" s="131"/>
      <c r="E7" s="120"/>
      <c r="F7" s="110"/>
      <c r="G7" s="93" t="s">
        <v>188</v>
      </c>
      <c r="H7" s="64" t="s">
        <v>189</v>
      </c>
      <c r="I7" s="63"/>
      <c r="J7" s="47">
        <v>27.19</v>
      </c>
      <c r="K7" s="57">
        <f>ROUND((J7-(J7*10/110)),2)</f>
        <v>24.72</v>
      </c>
      <c r="L7" s="91">
        <v>5.1014999999999997</v>
      </c>
      <c r="M7" s="41"/>
      <c r="N7" s="70"/>
      <c r="O7" s="41"/>
      <c r="P7" s="71"/>
      <c r="Q7" s="4">
        <f>ROUND((O7-(O7*10/110)),2)</f>
        <v>0</v>
      </c>
      <c r="R7" s="1">
        <f>P7*Q7</f>
        <v>0</v>
      </c>
      <c r="S7" s="107"/>
      <c r="T7" s="118"/>
      <c r="U7" s="107"/>
      <c r="V7" s="114"/>
      <c r="W7" s="114"/>
      <c r="X7" s="116"/>
      <c r="Y7" s="112"/>
    </row>
    <row r="8" spans="1:30" ht="30" customHeight="1" x14ac:dyDescent="0.25">
      <c r="A8" s="120"/>
      <c r="B8" s="123"/>
      <c r="C8" s="127"/>
      <c r="D8" s="131"/>
      <c r="E8" s="120"/>
      <c r="F8" s="110"/>
      <c r="G8" s="93" t="s">
        <v>190</v>
      </c>
      <c r="H8" s="94" t="s">
        <v>191</v>
      </c>
      <c r="I8" s="63"/>
      <c r="J8" s="47">
        <v>26.83</v>
      </c>
      <c r="K8" s="57">
        <f>ROUND((J8-(J8*10/110)),2)</f>
        <v>24.39</v>
      </c>
      <c r="L8" s="51"/>
      <c r="M8" s="3"/>
      <c r="N8" s="60"/>
      <c r="O8" s="65"/>
      <c r="P8" s="71"/>
      <c r="Q8" s="4"/>
      <c r="R8" s="1"/>
      <c r="S8" s="107"/>
      <c r="T8" s="118"/>
      <c r="U8" s="107"/>
      <c r="V8" s="114"/>
      <c r="W8" s="114"/>
      <c r="X8" s="116"/>
      <c r="Y8" s="112"/>
    </row>
    <row r="9" spans="1:30" ht="30" customHeight="1" x14ac:dyDescent="0.25">
      <c r="A9" s="108"/>
      <c r="B9" s="124"/>
      <c r="C9" s="128"/>
      <c r="D9" s="108"/>
      <c r="E9" s="108"/>
      <c r="F9" s="110"/>
      <c r="G9" s="62"/>
      <c r="H9" s="69"/>
      <c r="I9" s="63"/>
      <c r="J9" s="68"/>
      <c r="K9" s="44"/>
      <c r="L9" s="56"/>
      <c r="M9" s="6"/>
      <c r="N9" s="34"/>
      <c r="O9" s="48"/>
      <c r="P9" s="49"/>
      <c r="Q9" s="4"/>
      <c r="R9" s="1"/>
      <c r="S9" s="108"/>
      <c r="T9" s="108"/>
      <c r="U9" s="108"/>
      <c r="V9" s="108"/>
      <c r="W9" s="108"/>
      <c r="X9" s="108"/>
      <c r="Y9" s="108"/>
    </row>
    <row r="10" spans="1:30" ht="30" customHeight="1" x14ac:dyDescent="0.25">
      <c r="A10" s="108"/>
      <c r="B10" s="124"/>
      <c r="C10" s="128"/>
      <c r="D10" s="108"/>
      <c r="E10" s="108"/>
      <c r="F10" s="110"/>
      <c r="G10" s="61" t="s">
        <v>25</v>
      </c>
      <c r="H10" s="35"/>
      <c r="I10" s="53" t="s">
        <v>31</v>
      </c>
      <c r="J10" s="92">
        <v>24.284500000000001</v>
      </c>
      <c r="K10" s="55">
        <f>ROUND((J10-(J10*10/110)),2)</f>
        <v>22.08</v>
      </c>
      <c r="L10" s="5"/>
      <c r="M10" s="7"/>
      <c r="N10" s="35"/>
      <c r="O10" s="48"/>
      <c r="P10" s="49"/>
      <c r="Q10" s="4"/>
      <c r="R10" s="1"/>
      <c r="S10" s="108"/>
      <c r="T10" s="108"/>
      <c r="U10" s="108"/>
      <c r="V10" s="108"/>
      <c r="W10" s="108"/>
      <c r="X10" s="108"/>
      <c r="Y10" s="108"/>
    </row>
    <row r="11" spans="1:30" ht="30" customHeight="1" x14ac:dyDescent="0.25">
      <c r="A11" s="121"/>
      <c r="B11" s="125"/>
      <c r="C11" s="129"/>
      <c r="D11" s="121"/>
      <c r="E11" s="121"/>
      <c r="F11" s="110"/>
      <c r="G11" s="61"/>
      <c r="H11" s="35"/>
      <c r="I11" s="53"/>
      <c r="J11" s="54"/>
      <c r="K11" s="43"/>
      <c r="L11" s="5"/>
      <c r="M11" s="7"/>
      <c r="N11" s="35"/>
      <c r="O11" s="45"/>
      <c r="P11" s="46"/>
      <c r="Q11" s="4"/>
      <c r="R11" s="1"/>
      <c r="S11" s="108"/>
      <c r="T11" s="108"/>
      <c r="U11" s="108"/>
      <c r="V11" s="108"/>
      <c r="W11" s="108"/>
      <c r="X11" s="108"/>
      <c r="Y11" s="108"/>
    </row>
    <row r="12" spans="1:30" ht="30" customHeight="1" x14ac:dyDescent="0.25">
      <c r="A12" s="8"/>
      <c r="B12" s="73"/>
      <c r="C12" s="8"/>
      <c r="D12" s="8"/>
      <c r="E12" s="8"/>
      <c r="F12" s="58"/>
      <c r="G12" s="102"/>
      <c r="H12" s="102"/>
      <c r="I12" s="52"/>
      <c r="J12" s="9"/>
      <c r="K12" s="50">
        <f>IFERROR(SMALL(K7:K11,COUNTIF(K7:K11,0)+1),0)</f>
        <v>22.08</v>
      </c>
      <c r="L12" s="9">
        <f>IFERROR(SMALL(L7:L8,COUNTIF(L7:L8,0)+1),0)</f>
        <v>5.1014999999999997</v>
      </c>
      <c r="M12" s="10"/>
      <c r="N12" s="10"/>
      <c r="O12" s="11"/>
      <c r="P12" s="11"/>
      <c r="Q12" s="9"/>
      <c r="R12" s="9">
        <f>IFERROR((R7+R8+R9+R10+R11)/(P7+P8+P9+P10+P11),0)</f>
        <v>0</v>
      </c>
      <c r="S12" s="9">
        <f>IFERROR((SMALL(K12:R12,COUNTIF(K12:R12,0)+1)),0)</f>
        <v>5.1014999999999997</v>
      </c>
      <c r="T12" s="9">
        <f>T6</f>
        <v>0</v>
      </c>
      <c r="U12" s="12">
        <f>ROUND((S12+(S12*V12)+(S12*W12)),2)</f>
        <v>5.61</v>
      </c>
      <c r="V12" s="36">
        <v>0.1</v>
      </c>
      <c r="W12" s="36"/>
      <c r="X12" s="13">
        <f>IFERROR((SMALL(T12:U12,COUNTIF(T12:U12,0)+1)),0)</f>
        <v>5.61</v>
      </c>
      <c r="Y12" s="59">
        <f>F6*X12</f>
        <v>10098</v>
      </c>
      <c r="AB12" s="66"/>
      <c r="AD12" s="67"/>
    </row>
  </sheetData>
  <autoFilter ref="A5:AA12"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4" showButton="0"/>
    <filterColumn colId="15" showButton="0"/>
  </autoFilter>
  <mergeCells count="18">
    <mergeCell ref="A6:A11"/>
    <mergeCell ref="B6:B11"/>
    <mergeCell ref="C6:C11"/>
    <mergeCell ref="D6:D11"/>
    <mergeCell ref="E6:E11"/>
    <mergeCell ref="Y6:Y11"/>
    <mergeCell ref="V6:V11"/>
    <mergeCell ref="W6:W11"/>
    <mergeCell ref="X6:X11"/>
    <mergeCell ref="T6:T11"/>
    <mergeCell ref="S4:X4"/>
    <mergeCell ref="B3:K3"/>
    <mergeCell ref="G5:K5"/>
    <mergeCell ref="G12:H12"/>
    <mergeCell ref="M5:R5"/>
    <mergeCell ref="U6:U11"/>
    <mergeCell ref="S6:S11"/>
    <mergeCell ref="F6:F11"/>
  </mergeCells>
  <hyperlinks>
    <hyperlink ref="G7" r:id="rId1" display="https://zakupki.gov.ru/epz/contract/contractCard/common-info.html?reestrNumber=1781304746326000270"/>
    <hyperlink ref="G8" r:id="rId2" display="https://zakupki.gov.ru/epz/contract/contractCard/common-info.html?reestrNumber=2711500877826000034"/>
  </hyperlinks>
  <pageMargins left="0.7" right="0.7" top="0.75" bottom="0.75" header="0.3" footer="0.3"/>
  <pageSetup paperSize="9" scale="29" fitToHeight="0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M2" sqref="M2"/>
    </sheetView>
  </sheetViews>
  <sheetFormatPr defaultRowHeight="15" x14ac:dyDescent="0.25"/>
  <cols>
    <col min="1" max="1" width="13.42578125" customWidth="1"/>
    <col min="2" max="2" width="12.7109375" customWidth="1"/>
    <col min="3" max="3" width="27.42578125" customWidth="1"/>
    <col min="4" max="4" width="48.140625" customWidth="1"/>
    <col min="10" max="10" width="13.28515625" customWidth="1"/>
    <col min="12" max="12" width="12.5703125" customWidth="1"/>
  </cols>
  <sheetData>
    <row r="1" spans="1:13" ht="52.5" x14ac:dyDescent="0.25">
      <c r="A1" s="75" t="s">
        <v>33</v>
      </c>
      <c r="B1" s="76" t="s">
        <v>34</v>
      </c>
      <c r="C1" s="76" t="s">
        <v>35</v>
      </c>
      <c r="D1" s="76" t="s">
        <v>36</v>
      </c>
      <c r="E1" s="76" t="s">
        <v>37</v>
      </c>
      <c r="F1" s="76" t="s">
        <v>38</v>
      </c>
      <c r="G1" s="76" t="s">
        <v>39</v>
      </c>
      <c r="H1" s="76" t="s">
        <v>40</v>
      </c>
      <c r="I1" s="76" t="s">
        <v>41</v>
      </c>
      <c r="J1" s="76" t="s">
        <v>42</v>
      </c>
      <c r="K1" s="76" t="s">
        <v>43</v>
      </c>
      <c r="L1" s="77" t="s">
        <v>44</v>
      </c>
      <c r="M1" s="78" t="s">
        <v>45</v>
      </c>
    </row>
    <row r="2" spans="1:13" ht="60" x14ac:dyDescent="0.25">
      <c r="A2" s="79" t="s">
        <v>29</v>
      </c>
      <c r="B2" s="80" t="s">
        <v>29</v>
      </c>
      <c r="C2" s="80" t="s">
        <v>46</v>
      </c>
      <c r="D2" s="80" t="s">
        <v>47</v>
      </c>
      <c r="E2" s="80" t="s">
        <v>48</v>
      </c>
      <c r="F2" s="81">
        <v>5</v>
      </c>
      <c r="G2" s="82">
        <v>102.03</v>
      </c>
      <c r="H2" s="83"/>
      <c r="I2" s="84" t="s">
        <v>49</v>
      </c>
      <c r="J2" s="83" t="s">
        <v>50</v>
      </c>
      <c r="K2" s="85" t="s">
        <v>51</v>
      </c>
      <c r="L2" s="86">
        <v>45918</v>
      </c>
      <c r="M2" s="87">
        <f>G2/F2/4</f>
        <v>5.1014999999999997</v>
      </c>
    </row>
    <row r="3" spans="1:13" ht="60" x14ac:dyDescent="0.25">
      <c r="A3" s="79" t="s">
        <v>29</v>
      </c>
      <c r="B3" s="80" t="s">
        <v>29</v>
      </c>
      <c r="C3" s="80" t="s">
        <v>52</v>
      </c>
      <c r="D3" s="80" t="s">
        <v>47</v>
      </c>
      <c r="E3" s="80" t="s">
        <v>48</v>
      </c>
      <c r="F3" s="81">
        <v>10</v>
      </c>
      <c r="G3" s="82">
        <v>204.06</v>
      </c>
      <c r="H3" s="83"/>
      <c r="I3" s="84" t="s">
        <v>49</v>
      </c>
      <c r="J3" s="83" t="s">
        <v>50</v>
      </c>
      <c r="K3" s="85" t="s">
        <v>53</v>
      </c>
      <c r="L3" s="86">
        <v>45918</v>
      </c>
      <c r="M3" s="87">
        <f>G3/F3/4</f>
        <v>5.1014999999999997</v>
      </c>
    </row>
    <row r="4" spans="1:13" ht="90" x14ac:dyDescent="0.25">
      <c r="A4" s="79" t="s">
        <v>29</v>
      </c>
      <c r="B4" s="80" t="s">
        <v>29</v>
      </c>
      <c r="C4" s="80" t="s">
        <v>46</v>
      </c>
      <c r="D4" s="80" t="s">
        <v>54</v>
      </c>
      <c r="E4" s="80" t="s">
        <v>48</v>
      </c>
      <c r="F4" s="81">
        <v>5</v>
      </c>
      <c r="G4" s="82">
        <v>102.03</v>
      </c>
      <c r="H4" s="83"/>
      <c r="I4" s="84" t="s">
        <v>49</v>
      </c>
      <c r="J4" s="83" t="s">
        <v>55</v>
      </c>
      <c r="K4" s="85" t="s">
        <v>56</v>
      </c>
      <c r="L4" s="86">
        <v>46104</v>
      </c>
      <c r="M4" s="87">
        <f>G4/F4/4</f>
        <v>5.1014999999999997</v>
      </c>
    </row>
    <row r="5" spans="1:13" ht="90" x14ac:dyDescent="0.25">
      <c r="A5" s="79" t="s">
        <v>29</v>
      </c>
      <c r="B5" s="80" t="s">
        <v>29</v>
      </c>
      <c r="C5" s="80" t="s">
        <v>52</v>
      </c>
      <c r="D5" s="80" t="s">
        <v>54</v>
      </c>
      <c r="E5" s="80" t="s">
        <v>48</v>
      </c>
      <c r="F5" s="81">
        <v>10</v>
      </c>
      <c r="G5" s="82">
        <v>204.06</v>
      </c>
      <c r="H5" s="83"/>
      <c r="I5" s="84" t="s">
        <v>49</v>
      </c>
      <c r="J5" s="83" t="s">
        <v>55</v>
      </c>
      <c r="K5" s="85" t="s">
        <v>57</v>
      </c>
      <c r="L5" s="86">
        <v>46104</v>
      </c>
      <c r="M5" s="87">
        <f>G5/F5/4</f>
        <v>5.1014999999999997</v>
      </c>
    </row>
    <row r="6" spans="1:13" ht="45" x14ac:dyDescent="0.25">
      <c r="A6" s="79" t="s">
        <v>29</v>
      </c>
      <c r="B6" s="80" t="s">
        <v>58</v>
      </c>
      <c r="C6" s="80" t="s">
        <v>59</v>
      </c>
      <c r="D6" s="80" t="s">
        <v>60</v>
      </c>
      <c r="E6" s="80" t="s">
        <v>48</v>
      </c>
      <c r="F6" s="81">
        <v>5</v>
      </c>
      <c r="G6" s="82">
        <v>255.08</v>
      </c>
      <c r="H6" s="83"/>
      <c r="I6" s="84" t="s">
        <v>61</v>
      </c>
      <c r="J6" s="83" t="s">
        <v>62</v>
      </c>
      <c r="K6" s="85" t="s">
        <v>63</v>
      </c>
      <c r="L6" s="86">
        <v>44704</v>
      </c>
      <c r="M6" s="87">
        <f>G6/F6/10</f>
        <v>5.1016000000000004</v>
      </c>
    </row>
    <row r="7" spans="1:13" ht="60" x14ac:dyDescent="0.25">
      <c r="A7" s="79" t="s">
        <v>29</v>
      </c>
      <c r="B7" s="80" t="s">
        <v>29</v>
      </c>
      <c r="C7" s="80" t="s">
        <v>64</v>
      </c>
      <c r="D7" s="80" t="s">
        <v>47</v>
      </c>
      <c r="E7" s="80" t="s">
        <v>48</v>
      </c>
      <c r="F7" s="81">
        <v>5</v>
      </c>
      <c r="G7" s="82">
        <v>255.08</v>
      </c>
      <c r="H7" s="83"/>
      <c r="I7" s="84" t="s">
        <v>49</v>
      </c>
      <c r="J7" s="83" t="s">
        <v>50</v>
      </c>
      <c r="K7" s="85" t="s">
        <v>65</v>
      </c>
      <c r="L7" s="86">
        <v>45918</v>
      </c>
      <c r="M7" s="88">
        <f>G7/F7/10</f>
        <v>5.1016000000000004</v>
      </c>
    </row>
    <row r="8" spans="1:13" ht="60" x14ac:dyDescent="0.25">
      <c r="A8" s="79" t="s">
        <v>29</v>
      </c>
      <c r="B8" s="80" t="s">
        <v>29</v>
      </c>
      <c r="C8" s="80" t="s">
        <v>66</v>
      </c>
      <c r="D8" s="80" t="s">
        <v>47</v>
      </c>
      <c r="E8" s="80" t="s">
        <v>48</v>
      </c>
      <c r="F8" s="81">
        <v>10</v>
      </c>
      <c r="G8" s="82">
        <v>510.16</v>
      </c>
      <c r="H8" s="83"/>
      <c r="I8" s="84" t="s">
        <v>49</v>
      </c>
      <c r="J8" s="83" t="s">
        <v>50</v>
      </c>
      <c r="K8" s="85" t="s">
        <v>67</v>
      </c>
      <c r="L8" s="86">
        <v>45918</v>
      </c>
      <c r="M8" s="87">
        <f>G8/F8/10</f>
        <v>5.1016000000000004</v>
      </c>
    </row>
    <row r="9" spans="1:13" ht="90" x14ac:dyDescent="0.25">
      <c r="A9" s="79" t="s">
        <v>29</v>
      </c>
      <c r="B9" s="80" t="s">
        <v>29</v>
      </c>
      <c r="C9" s="80" t="s">
        <v>64</v>
      </c>
      <c r="D9" s="80" t="s">
        <v>54</v>
      </c>
      <c r="E9" s="80" t="s">
        <v>48</v>
      </c>
      <c r="F9" s="81">
        <v>5</v>
      </c>
      <c r="G9" s="82">
        <v>255.08</v>
      </c>
      <c r="H9" s="83"/>
      <c r="I9" s="84" t="s">
        <v>49</v>
      </c>
      <c r="J9" s="83" t="s">
        <v>55</v>
      </c>
      <c r="K9" s="85" t="s">
        <v>68</v>
      </c>
      <c r="L9" s="86">
        <v>46104</v>
      </c>
      <c r="M9" s="88">
        <f>G9/F9/10</f>
        <v>5.1016000000000004</v>
      </c>
    </row>
    <row r="10" spans="1:13" ht="90" x14ac:dyDescent="0.25">
      <c r="A10" s="79" t="s">
        <v>29</v>
      </c>
      <c r="B10" s="80" t="s">
        <v>29</v>
      </c>
      <c r="C10" s="80" t="s">
        <v>66</v>
      </c>
      <c r="D10" s="80" t="s">
        <v>54</v>
      </c>
      <c r="E10" s="80" t="s">
        <v>48</v>
      </c>
      <c r="F10" s="81">
        <v>10</v>
      </c>
      <c r="G10" s="82">
        <v>510.16</v>
      </c>
      <c r="H10" s="83"/>
      <c r="I10" s="84" t="s">
        <v>49</v>
      </c>
      <c r="J10" s="83" t="s">
        <v>55</v>
      </c>
      <c r="K10" s="85" t="s">
        <v>69</v>
      </c>
      <c r="L10" s="86">
        <v>46104</v>
      </c>
      <c r="M10" s="87">
        <f>G10/F10/10</f>
        <v>5.1016000000000004</v>
      </c>
    </row>
    <row r="11" spans="1:13" ht="45" x14ac:dyDescent="0.25">
      <c r="A11" s="79" t="s">
        <v>29</v>
      </c>
      <c r="B11" s="80" t="s">
        <v>58</v>
      </c>
      <c r="C11" s="80" t="s">
        <v>70</v>
      </c>
      <c r="D11" s="80" t="s">
        <v>60</v>
      </c>
      <c r="E11" s="80" t="s">
        <v>48</v>
      </c>
      <c r="F11" s="81">
        <v>5</v>
      </c>
      <c r="G11" s="82">
        <v>106.1</v>
      </c>
      <c r="H11" s="83"/>
      <c r="I11" s="84" t="s">
        <v>61</v>
      </c>
      <c r="J11" s="83" t="s">
        <v>71</v>
      </c>
      <c r="K11" s="85" t="s">
        <v>72</v>
      </c>
      <c r="L11" s="86">
        <v>45883</v>
      </c>
      <c r="M11" s="87">
        <f>G11/F11/4</f>
        <v>5.3049999999999997</v>
      </c>
    </row>
    <row r="12" spans="1:13" ht="60" x14ac:dyDescent="0.25">
      <c r="A12" s="79" t="s">
        <v>29</v>
      </c>
      <c r="B12" s="80" t="s">
        <v>58</v>
      </c>
      <c r="C12" s="80" t="s">
        <v>73</v>
      </c>
      <c r="D12" s="80" t="s">
        <v>60</v>
      </c>
      <c r="E12" s="80" t="s">
        <v>48</v>
      </c>
      <c r="F12" s="81">
        <v>5</v>
      </c>
      <c r="G12" s="82">
        <v>106.1</v>
      </c>
      <c r="H12" s="83"/>
      <c r="I12" s="84" t="s">
        <v>74</v>
      </c>
      <c r="J12" s="83" t="s">
        <v>75</v>
      </c>
      <c r="K12" s="85" t="s">
        <v>76</v>
      </c>
      <c r="L12" s="86">
        <v>46134</v>
      </c>
      <c r="M12" s="87">
        <f>G12/F12/4</f>
        <v>5.3049999999999997</v>
      </c>
    </row>
    <row r="13" spans="1:13" ht="45" x14ac:dyDescent="0.25">
      <c r="A13" s="79" t="s">
        <v>29</v>
      </c>
      <c r="B13" s="80" t="s">
        <v>58</v>
      </c>
      <c r="C13" s="80" t="s">
        <v>59</v>
      </c>
      <c r="D13" s="80" t="s">
        <v>60</v>
      </c>
      <c r="E13" s="80" t="s">
        <v>48</v>
      </c>
      <c r="F13" s="81">
        <v>5</v>
      </c>
      <c r="G13" s="82">
        <v>271.27</v>
      </c>
      <c r="H13" s="83"/>
      <c r="I13" s="84" t="s">
        <v>61</v>
      </c>
      <c r="J13" s="83" t="s">
        <v>77</v>
      </c>
      <c r="K13" s="85" t="s">
        <v>63</v>
      </c>
      <c r="L13" s="86">
        <v>45959</v>
      </c>
      <c r="M13" s="89">
        <f t="shared" ref="M13:M18" si="0">G13/F13/10</f>
        <v>5.4253999999999998</v>
      </c>
    </row>
    <row r="14" spans="1:13" ht="60" x14ac:dyDescent="0.25">
      <c r="A14" s="79" t="s">
        <v>29</v>
      </c>
      <c r="B14" s="80" t="s">
        <v>58</v>
      </c>
      <c r="C14" s="80" t="s">
        <v>59</v>
      </c>
      <c r="D14" s="80" t="s">
        <v>60</v>
      </c>
      <c r="E14" s="80" t="s">
        <v>48</v>
      </c>
      <c r="F14" s="81">
        <v>5</v>
      </c>
      <c r="G14" s="82">
        <v>271.27</v>
      </c>
      <c r="H14" s="83"/>
      <c r="I14" s="84" t="s">
        <v>74</v>
      </c>
      <c r="J14" s="83" t="s">
        <v>75</v>
      </c>
      <c r="K14" s="85" t="s">
        <v>78</v>
      </c>
      <c r="L14" s="86">
        <v>46134</v>
      </c>
      <c r="M14" s="87">
        <f t="shared" si="0"/>
        <v>5.4253999999999998</v>
      </c>
    </row>
    <row r="15" spans="1:13" ht="60" x14ac:dyDescent="0.25">
      <c r="A15" s="79" t="s">
        <v>29</v>
      </c>
      <c r="B15" s="80" t="s">
        <v>29</v>
      </c>
      <c r="C15" s="80" t="s">
        <v>64</v>
      </c>
      <c r="D15" s="80" t="s">
        <v>79</v>
      </c>
      <c r="E15" s="80" t="s">
        <v>48</v>
      </c>
      <c r="F15" s="81">
        <v>5</v>
      </c>
      <c r="G15" s="82">
        <v>1061.28</v>
      </c>
      <c r="H15" s="83"/>
      <c r="I15" s="84" t="s">
        <v>80</v>
      </c>
      <c r="J15" s="83" t="s">
        <v>81</v>
      </c>
      <c r="K15" s="85" t="s">
        <v>82</v>
      </c>
      <c r="L15" s="86">
        <v>44303</v>
      </c>
      <c r="M15" s="87">
        <f t="shared" si="0"/>
        <v>21.2256</v>
      </c>
    </row>
    <row r="16" spans="1:13" ht="60" x14ac:dyDescent="0.25">
      <c r="A16" s="79" t="s">
        <v>29</v>
      </c>
      <c r="B16" s="80" t="s">
        <v>29</v>
      </c>
      <c r="C16" s="80" t="s">
        <v>83</v>
      </c>
      <c r="D16" s="80" t="s">
        <v>84</v>
      </c>
      <c r="E16" s="80" t="s">
        <v>48</v>
      </c>
      <c r="F16" s="81">
        <v>5</v>
      </c>
      <c r="G16" s="82">
        <v>1061.28</v>
      </c>
      <c r="H16" s="83"/>
      <c r="I16" s="84" t="s">
        <v>85</v>
      </c>
      <c r="J16" s="83" t="s">
        <v>86</v>
      </c>
      <c r="K16" s="85" t="s">
        <v>87</v>
      </c>
      <c r="L16" s="86">
        <v>45406</v>
      </c>
      <c r="M16" s="87">
        <f t="shared" si="0"/>
        <v>21.2256</v>
      </c>
    </row>
    <row r="17" spans="1:13" ht="60" x14ac:dyDescent="0.25">
      <c r="A17" s="79" t="s">
        <v>29</v>
      </c>
      <c r="B17" s="80" t="s">
        <v>29</v>
      </c>
      <c r="C17" s="80" t="s">
        <v>66</v>
      </c>
      <c r="D17" s="80" t="s">
        <v>79</v>
      </c>
      <c r="E17" s="80" t="s">
        <v>48</v>
      </c>
      <c r="F17" s="81">
        <v>10</v>
      </c>
      <c r="G17" s="82">
        <v>2122.6999999999998</v>
      </c>
      <c r="H17" s="83"/>
      <c r="I17" s="84" t="s">
        <v>80</v>
      </c>
      <c r="J17" s="83" t="s">
        <v>81</v>
      </c>
      <c r="K17" s="85" t="s">
        <v>88</v>
      </c>
      <c r="L17" s="86">
        <v>44303</v>
      </c>
      <c r="M17" s="87">
        <f t="shared" si="0"/>
        <v>21.226999999999997</v>
      </c>
    </row>
    <row r="18" spans="1:13" ht="60" x14ac:dyDescent="0.25">
      <c r="A18" s="79" t="s">
        <v>29</v>
      </c>
      <c r="B18" s="80" t="s">
        <v>29</v>
      </c>
      <c r="C18" s="80" t="s">
        <v>89</v>
      </c>
      <c r="D18" s="80" t="s">
        <v>84</v>
      </c>
      <c r="E18" s="80" t="s">
        <v>48</v>
      </c>
      <c r="F18" s="81">
        <v>10</v>
      </c>
      <c r="G18" s="82">
        <v>2122.6999999999998</v>
      </c>
      <c r="H18" s="83"/>
      <c r="I18" s="84" t="s">
        <v>85</v>
      </c>
      <c r="J18" s="83" t="s">
        <v>86</v>
      </c>
      <c r="K18" s="85" t="s">
        <v>90</v>
      </c>
      <c r="L18" s="86">
        <v>45406</v>
      </c>
      <c r="M18" s="87">
        <f t="shared" si="0"/>
        <v>21.226999999999997</v>
      </c>
    </row>
    <row r="19" spans="1:13" ht="60" x14ac:dyDescent="0.25">
      <c r="A19" s="79" t="s">
        <v>29</v>
      </c>
      <c r="B19" s="80" t="s">
        <v>29</v>
      </c>
      <c r="C19" s="80" t="s">
        <v>52</v>
      </c>
      <c r="D19" s="80" t="s">
        <v>79</v>
      </c>
      <c r="E19" s="80" t="s">
        <v>48</v>
      </c>
      <c r="F19" s="81">
        <v>10</v>
      </c>
      <c r="G19" s="82">
        <v>849.1</v>
      </c>
      <c r="H19" s="83"/>
      <c r="I19" s="84" t="s">
        <v>80</v>
      </c>
      <c r="J19" s="83" t="s">
        <v>81</v>
      </c>
      <c r="K19" s="85" t="s">
        <v>91</v>
      </c>
      <c r="L19" s="86">
        <v>44303</v>
      </c>
      <c r="M19" s="87">
        <f t="shared" ref="M19:M27" si="1">G19/F19/4</f>
        <v>21.227499999999999</v>
      </c>
    </row>
    <row r="20" spans="1:13" ht="60" x14ac:dyDescent="0.25">
      <c r="A20" s="79" t="s">
        <v>29</v>
      </c>
      <c r="B20" s="80" t="s">
        <v>29</v>
      </c>
      <c r="C20" s="80" t="s">
        <v>92</v>
      </c>
      <c r="D20" s="80" t="s">
        <v>84</v>
      </c>
      <c r="E20" s="80" t="s">
        <v>48</v>
      </c>
      <c r="F20" s="81">
        <v>10</v>
      </c>
      <c r="G20" s="82">
        <v>849.1</v>
      </c>
      <c r="H20" s="83"/>
      <c r="I20" s="84" t="s">
        <v>85</v>
      </c>
      <c r="J20" s="83" t="s">
        <v>86</v>
      </c>
      <c r="K20" s="85" t="s">
        <v>93</v>
      </c>
      <c r="L20" s="86">
        <v>45406</v>
      </c>
      <c r="M20" s="87">
        <f t="shared" si="1"/>
        <v>21.227499999999999</v>
      </c>
    </row>
    <row r="21" spans="1:13" ht="75" x14ac:dyDescent="0.25">
      <c r="A21" s="79" t="s">
        <v>29</v>
      </c>
      <c r="B21" s="80" t="s">
        <v>94</v>
      </c>
      <c r="C21" s="80" t="s">
        <v>95</v>
      </c>
      <c r="D21" s="80" t="s">
        <v>96</v>
      </c>
      <c r="E21" s="80" t="s">
        <v>48</v>
      </c>
      <c r="F21" s="81">
        <v>5</v>
      </c>
      <c r="G21" s="82">
        <v>439.58</v>
      </c>
      <c r="H21" s="83"/>
      <c r="I21" s="84" t="s">
        <v>97</v>
      </c>
      <c r="J21" s="83" t="s">
        <v>81</v>
      </c>
      <c r="K21" s="85" t="s">
        <v>98</v>
      </c>
      <c r="L21" s="86">
        <v>44303</v>
      </c>
      <c r="M21" s="87">
        <f t="shared" si="1"/>
        <v>21.978999999999999</v>
      </c>
    </row>
    <row r="22" spans="1:13" ht="45" x14ac:dyDescent="0.25">
      <c r="A22" s="79" t="s">
        <v>29</v>
      </c>
      <c r="B22" s="80" t="s">
        <v>29</v>
      </c>
      <c r="C22" s="80" t="s">
        <v>99</v>
      </c>
      <c r="D22" s="80" t="s">
        <v>84</v>
      </c>
      <c r="E22" s="80" t="s">
        <v>48</v>
      </c>
      <c r="F22" s="81">
        <v>5</v>
      </c>
      <c r="G22" s="82">
        <v>441.54</v>
      </c>
      <c r="H22" s="83"/>
      <c r="I22" s="84" t="s">
        <v>80</v>
      </c>
      <c r="J22" s="83" t="s">
        <v>100</v>
      </c>
      <c r="K22" s="85" t="s">
        <v>101</v>
      </c>
      <c r="L22" s="86">
        <v>44882</v>
      </c>
      <c r="M22" s="87">
        <f t="shared" si="1"/>
        <v>22.077000000000002</v>
      </c>
    </row>
    <row r="23" spans="1:13" ht="60" x14ac:dyDescent="0.25">
      <c r="A23" s="79" t="s">
        <v>29</v>
      </c>
      <c r="B23" s="80" t="s">
        <v>29</v>
      </c>
      <c r="C23" s="80" t="s">
        <v>99</v>
      </c>
      <c r="D23" s="80" t="s">
        <v>84</v>
      </c>
      <c r="E23" s="80" t="s">
        <v>48</v>
      </c>
      <c r="F23" s="81">
        <v>5</v>
      </c>
      <c r="G23" s="82">
        <v>441.54</v>
      </c>
      <c r="H23" s="83"/>
      <c r="I23" s="84" t="s">
        <v>85</v>
      </c>
      <c r="J23" s="83" t="s">
        <v>102</v>
      </c>
      <c r="K23" s="85" t="s">
        <v>103</v>
      </c>
      <c r="L23" s="86">
        <v>45406</v>
      </c>
      <c r="M23" s="87">
        <f t="shared" si="1"/>
        <v>22.077000000000002</v>
      </c>
    </row>
    <row r="24" spans="1:13" ht="120" x14ac:dyDescent="0.25">
      <c r="A24" s="79" t="s">
        <v>29</v>
      </c>
      <c r="B24" s="80" t="s">
        <v>29</v>
      </c>
      <c r="C24" s="80" t="s">
        <v>104</v>
      </c>
      <c r="D24" s="80" t="s">
        <v>105</v>
      </c>
      <c r="E24" s="80" t="s">
        <v>48</v>
      </c>
      <c r="F24" s="81">
        <v>5</v>
      </c>
      <c r="G24" s="82">
        <v>502.64</v>
      </c>
      <c r="H24" s="83"/>
      <c r="I24" s="84" t="s">
        <v>106</v>
      </c>
      <c r="J24" s="83" t="s">
        <v>81</v>
      </c>
      <c r="K24" s="85" t="s">
        <v>107</v>
      </c>
      <c r="L24" s="86">
        <v>44303</v>
      </c>
      <c r="M24" s="87">
        <f t="shared" si="1"/>
        <v>25.131999999999998</v>
      </c>
    </row>
    <row r="25" spans="1:13" ht="45" x14ac:dyDescent="0.25">
      <c r="A25" s="79" t="s">
        <v>29</v>
      </c>
      <c r="B25" s="80" t="s">
        <v>108</v>
      </c>
      <c r="C25" s="80" t="s">
        <v>109</v>
      </c>
      <c r="D25" s="80" t="s">
        <v>110</v>
      </c>
      <c r="E25" s="80" t="s">
        <v>48</v>
      </c>
      <c r="F25" s="81">
        <v>10</v>
      </c>
      <c r="G25" s="82">
        <v>1021.13</v>
      </c>
      <c r="H25" s="83"/>
      <c r="I25" s="84" t="s">
        <v>111</v>
      </c>
      <c r="J25" s="83" t="s">
        <v>112</v>
      </c>
      <c r="K25" s="85" t="s">
        <v>113</v>
      </c>
      <c r="L25" s="86">
        <v>44152</v>
      </c>
      <c r="M25" s="87">
        <f t="shared" si="1"/>
        <v>25.52825</v>
      </c>
    </row>
    <row r="26" spans="1:13" ht="105" x14ac:dyDescent="0.25">
      <c r="A26" s="79" t="s">
        <v>29</v>
      </c>
      <c r="B26" s="80" t="s">
        <v>29</v>
      </c>
      <c r="C26" s="80" t="s">
        <v>114</v>
      </c>
      <c r="D26" s="80" t="s">
        <v>115</v>
      </c>
      <c r="E26" s="80" t="s">
        <v>48</v>
      </c>
      <c r="F26" s="81">
        <v>20</v>
      </c>
      <c r="G26" s="82">
        <v>2132.17</v>
      </c>
      <c r="H26" s="83"/>
      <c r="I26" s="84" t="s">
        <v>116</v>
      </c>
      <c r="J26" s="83" t="s">
        <v>117</v>
      </c>
      <c r="K26" s="85" t="s">
        <v>118</v>
      </c>
      <c r="L26" s="86">
        <v>45378</v>
      </c>
      <c r="M26" s="87">
        <f t="shared" si="1"/>
        <v>26.652125000000002</v>
      </c>
    </row>
    <row r="27" spans="1:13" ht="105" x14ac:dyDescent="0.25">
      <c r="A27" s="79" t="s">
        <v>29</v>
      </c>
      <c r="B27" s="80" t="s">
        <v>29</v>
      </c>
      <c r="C27" s="80" t="s">
        <v>119</v>
      </c>
      <c r="D27" s="80" t="s">
        <v>115</v>
      </c>
      <c r="E27" s="80" t="s">
        <v>48</v>
      </c>
      <c r="F27" s="81">
        <v>20</v>
      </c>
      <c r="G27" s="82">
        <v>2132.17</v>
      </c>
      <c r="H27" s="83"/>
      <c r="I27" s="84" t="s">
        <v>116</v>
      </c>
      <c r="J27" s="83" t="s">
        <v>117</v>
      </c>
      <c r="K27" s="85" t="s">
        <v>120</v>
      </c>
      <c r="L27" s="86">
        <v>45378</v>
      </c>
      <c r="M27" s="87">
        <f t="shared" si="1"/>
        <v>26.652125000000002</v>
      </c>
    </row>
    <row r="28" spans="1:13" ht="105" x14ac:dyDescent="0.25">
      <c r="A28" s="79" t="s">
        <v>29</v>
      </c>
      <c r="B28" s="80" t="s">
        <v>29</v>
      </c>
      <c r="C28" s="80" t="s">
        <v>121</v>
      </c>
      <c r="D28" s="80" t="s">
        <v>115</v>
      </c>
      <c r="E28" s="80" t="s">
        <v>48</v>
      </c>
      <c r="F28" s="81">
        <v>20</v>
      </c>
      <c r="G28" s="82">
        <v>1066.0899999999999</v>
      </c>
      <c r="H28" s="83"/>
      <c r="I28" s="84" t="s">
        <v>116</v>
      </c>
      <c r="J28" s="83" t="s">
        <v>117</v>
      </c>
      <c r="K28" s="85" t="s">
        <v>122</v>
      </c>
      <c r="L28" s="86">
        <v>45378</v>
      </c>
      <c r="M28" s="88">
        <f>G28/F28/2</f>
        <v>26.652249999999999</v>
      </c>
    </row>
    <row r="29" spans="1:13" ht="105" x14ac:dyDescent="0.25">
      <c r="A29" s="79" t="s">
        <v>29</v>
      </c>
      <c r="B29" s="80" t="s">
        <v>29</v>
      </c>
      <c r="C29" s="80" t="s">
        <v>123</v>
      </c>
      <c r="D29" s="80" t="s">
        <v>115</v>
      </c>
      <c r="E29" s="80" t="s">
        <v>48</v>
      </c>
      <c r="F29" s="81">
        <v>20</v>
      </c>
      <c r="G29" s="82">
        <v>1066.0899999999999</v>
      </c>
      <c r="H29" s="83"/>
      <c r="I29" s="84" t="s">
        <v>116</v>
      </c>
      <c r="J29" s="83" t="s">
        <v>117</v>
      </c>
      <c r="K29" s="85" t="s">
        <v>124</v>
      </c>
      <c r="L29" s="86">
        <v>45378</v>
      </c>
      <c r="M29" s="87">
        <f>G29/F29/2</f>
        <v>26.652249999999999</v>
      </c>
    </row>
    <row r="30" spans="1:13" ht="105" x14ac:dyDescent="0.25">
      <c r="A30" s="79" t="s">
        <v>29</v>
      </c>
      <c r="B30" s="80" t="s">
        <v>29</v>
      </c>
      <c r="C30" s="80" t="s">
        <v>125</v>
      </c>
      <c r="D30" s="80" t="s">
        <v>115</v>
      </c>
      <c r="E30" s="80" t="s">
        <v>48</v>
      </c>
      <c r="F30" s="81">
        <v>10</v>
      </c>
      <c r="G30" s="82">
        <v>1066.0899999999999</v>
      </c>
      <c r="H30" s="83"/>
      <c r="I30" s="84" t="s">
        <v>116</v>
      </c>
      <c r="J30" s="83" t="s">
        <v>117</v>
      </c>
      <c r="K30" s="85" t="s">
        <v>126</v>
      </c>
      <c r="L30" s="86">
        <v>45378</v>
      </c>
      <c r="M30" s="90">
        <f>G30/F30/4</f>
        <v>26.652249999999999</v>
      </c>
    </row>
    <row r="31" spans="1:13" ht="105" x14ac:dyDescent="0.25">
      <c r="A31" s="79" t="s">
        <v>29</v>
      </c>
      <c r="B31" s="80" t="s">
        <v>29</v>
      </c>
      <c r="C31" s="80" t="s">
        <v>127</v>
      </c>
      <c r="D31" s="80" t="s">
        <v>115</v>
      </c>
      <c r="E31" s="80" t="s">
        <v>48</v>
      </c>
      <c r="F31" s="81">
        <v>10</v>
      </c>
      <c r="G31" s="82">
        <v>1066.0899999999999</v>
      </c>
      <c r="H31" s="83"/>
      <c r="I31" s="84" t="s">
        <v>116</v>
      </c>
      <c r="J31" s="83" t="s">
        <v>117</v>
      </c>
      <c r="K31" s="85" t="s">
        <v>128</v>
      </c>
      <c r="L31" s="86">
        <v>45378</v>
      </c>
      <c r="M31" s="87">
        <f>G31/F31/4</f>
        <v>26.652249999999999</v>
      </c>
    </row>
    <row r="32" spans="1:13" ht="105" x14ac:dyDescent="0.25">
      <c r="A32" s="79" t="s">
        <v>29</v>
      </c>
      <c r="B32" s="80" t="s">
        <v>29</v>
      </c>
      <c r="C32" s="80" t="s">
        <v>129</v>
      </c>
      <c r="D32" s="80" t="s">
        <v>115</v>
      </c>
      <c r="E32" s="80" t="s">
        <v>48</v>
      </c>
      <c r="F32" s="81">
        <v>10</v>
      </c>
      <c r="G32" s="82">
        <v>1066.0899999999999</v>
      </c>
      <c r="H32" s="83"/>
      <c r="I32" s="84" t="s">
        <v>116</v>
      </c>
      <c r="J32" s="83" t="s">
        <v>117</v>
      </c>
      <c r="K32" s="85" t="s">
        <v>130</v>
      </c>
      <c r="L32" s="86">
        <v>45378</v>
      </c>
      <c r="M32" s="87">
        <f>G32/F32/4</f>
        <v>26.652249999999999</v>
      </c>
    </row>
    <row r="33" spans="1:13" ht="105" x14ac:dyDescent="0.25">
      <c r="A33" s="79" t="s">
        <v>29</v>
      </c>
      <c r="B33" s="80" t="s">
        <v>29</v>
      </c>
      <c r="C33" s="80" t="s">
        <v>131</v>
      </c>
      <c r="D33" s="80" t="s">
        <v>115</v>
      </c>
      <c r="E33" s="80" t="s">
        <v>48</v>
      </c>
      <c r="F33" s="81">
        <v>10</v>
      </c>
      <c r="G33" s="82">
        <v>534.45000000000005</v>
      </c>
      <c r="H33" s="83"/>
      <c r="I33" s="84" t="s">
        <v>116</v>
      </c>
      <c r="J33" s="83" t="s">
        <v>117</v>
      </c>
      <c r="K33" s="85" t="s">
        <v>132</v>
      </c>
      <c r="L33" s="86">
        <v>45378</v>
      </c>
      <c r="M33" s="90">
        <f>G33/F33/2</f>
        <v>26.722500000000004</v>
      </c>
    </row>
    <row r="34" spans="1:13" ht="105" x14ac:dyDescent="0.25">
      <c r="A34" s="79" t="s">
        <v>29</v>
      </c>
      <c r="B34" s="80" t="s">
        <v>29</v>
      </c>
      <c r="C34" s="80" t="s">
        <v>133</v>
      </c>
      <c r="D34" s="80" t="s">
        <v>115</v>
      </c>
      <c r="E34" s="80" t="s">
        <v>48</v>
      </c>
      <c r="F34" s="81">
        <v>10</v>
      </c>
      <c r="G34" s="82">
        <v>534.45000000000005</v>
      </c>
      <c r="H34" s="83"/>
      <c r="I34" s="84" t="s">
        <v>116</v>
      </c>
      <c r="J34" s="83" t="s">
        <v>117</v>
      </c>
      <c r="K34" s="85" t="s">
        <v>134</v>
      </c>
      <c r="L34" s="86">
        <v>45378</v>
      </c>
      <c r="M34" s="87">
        <f>G34/F34/2</f>
        <v>26.722500000000004</v>
      </c>
    </row>
    <row r="35" spans="1:13" ht="105" x14ac:dyDescent="0.25">
      <c r="A35" s="79" t="s">
        <v>29</v>
      </c>
      <c r="B35" s="80" t="s">
        <v>29</v>
      </c>
      <c r="C35" s="80" t="s">
        <v>135</v>
      </c>
      <c r="D35" s="80" t="s">
        <v>115</v>
      </c>
      <c r="E35" s="80" t="s">
        <v>48</v>
      </c>
      <c r="F35" s="81">
        <v>10</v>
      </c>
      <c r="G35" s="82">
        <v>534.45000000000005</v>
      </c>
      <c r="H35" s="83"/>
      <c r="I35" s="84" t="s">
        <v>116</v>
      </c>
      <c r="J35" s="83" t="s">
        <v>117</v>
      </c>
      <c r="K35" s="85" t="s">
        <v>136</v>
      </c>
      <c r="L35" s="86">
        <v>45378</v>
      </c>
      <c r="M35" s="87">
        <f>G35/F35/2</f>
        <v>26.722500000000004</v>
      </c>
    </row>
    <row r="36" spans="1:13" ht="105" x14ac:dyDescent="0.25">
      <c r="A36" s="79" t="s">
        <v>29</v>
      </c>
      <c r="B36" s="80" t="s">
        <v>29</v>
      </c>
      <c r="C36" s="80" t="s">
        <v>95</v>
      </c>
      <c r="D36" s="80" t="s">
        <v>115</v>
      </c>
      <c r="E36" s="80" t="s">
        <v>48</v>
      </c>
      <c r="F36" s="81">
        <v>5</v>
      </c>
      <c r="G36" s="82">
        <v>534.45000000000005</v>
      </c>
      <c r="H36" s="83"/>
      <c r="I36" s="84" t="s">
        <v>116</v>
      </c>
      <c r="J36" s="83" t="s">
        <v>117</v>
      </c>
      <c r="K36" s="85" t="s">
        <v>137</v>
      </c>
      <c r="L36" s="86">
        <v>45378</v>
      </c>
      <c r="M36" s="87">
        <f>G36/F36/4</f>
        <v>26.722500000000004</v>
      </c>
    </row>
    <row r="37" spans="1:13" ht="90" x14ac:dyDescent="0.25">
      <c r="A37" s="79" t="s">
        <v>29</v>
      </c>
      <c r="B37" s="80" t="s">
        <v>138</v>
      </c>
      <c r="C37" s="80" t="s">
        <v>139</v>
      </c>
      <c r="D37" s="80" t="s">
        <v>140</v>
      </c>
      <c r="E37" s="80" t="s">
        <v>48</v>
      </c>
      <c r="F37" s="81">
        <v>10</v>
      </c>
      <c r="G37" s="82">
        <v>1083.54</v>
      </c>
      <c r="H37" s="83"/>
      <c r="I37" s="84" t="s">
        <v>141</v>
      </c>
      <c r="J37" s="83" t="s">
        <v>142</v>
      </c>
      <c r="K37" s="85" t="s">
        <v>143</v>
      </c>
      <c r="L37" s="86">
        <v>45805</v>
      </c>
      <c r="M37" s="87">
        <f>G37/F37/4</f>
        <v>27.0885</v>
      </c>
    </row>
    <row r="38" spans="1:13" ht="90" x14ac:dyDescent="0.25">
      <c r="A38" s="79" t="s">
        <v>29</v>
      </c>
      <c r="B38" s="80" t="s">
        <v>138</v>
      </c>
      <c r="C38" s="80" t="s">
        <v>144</v>
      </c>
      <c r="D38" s="80" t="s">
        <v>140</v>
      </c>
      <c r="E38" s="80" t="s">
        <v>48</v>
      </c>
      <c r="F38" s="81">
        <v>10</v>
      </c>
      <c r="G38" s="82">
        <v>2708.85</v>
      </c>
      <c r="H38" s="83"/>
      <c r="I38" s="84" t="s">
        <v>141</v>
      </c>
      <c r="J38" s="83" t="s">
        <v>142</v>
      </c>
      <c r="K38" s="85" t="s">
        <v>145</v>
      </c>
      <c r="L38" s="86">
        <v>45805</v>
      </c>
      <c r="M38" s="87">
        <f>G38/F38/10</f>
        <v>27.0885</v>
      </c>
    </row>
    <row r="39" spans="1:13" ht="90" x14ac:dyDescent="0.25">
      <c r="A39" s="79" t="s">
        <v>29</v>
      </c>
      <c r="B39" s="80" t="s">
        <v>138</v>
      </c>
      <c r="C39" s="80" t="s">
        <v>146</v>
      </c>
      <c r="D39" s="80" t="s">
        <v>140</v>
      </c>
      <c r="E39" s="80" t="s">
        <v>48</v>
      </c>
      <c r="F39" s="81">
        <v>10</v>
      </c>
      <c r="G39" s="82">
        <v>5417.7</v>
      </c>
      <c r="H39" s="83"/>
      <c r="I39" s="84" t="s">
        <v>141</v>
      </c>
      <c r="J39" s="83" t="s">
        <v>142</v>
      </c>
      <c r="K39" s="85" t="s">
        <v>147</v>
      </c>
      <c r="L39" s="86">
        <v>45805</v>
      </c>
      <c r="M39" s="87">
        <f>G39/F39/20</f>
        <v>27.0885</v>
      </c>
    </row>
    <row r="40" spans="1:13" ht="90" x14ac:dyDescent="0.25">
      <c r="A40" s="79" t="s">
        <v>29</v>
      </c>
      <c r="B40" s="80" t="s">
        <v>148</v>
      </c>
      <c r="C40" s="80" t="s">
        <v>149</v>
      </c>
      <c r="D40" s="80" t="s">
        <v>150</v>
      </c>
      <c r="E40" s="80" t="s">
        <v>48</v>
      </c>
      <c r="F40" s="81">
        <v>5</v>
      </c>
      <c r="G40" s="82">
        <v>548.16999999999996</v>
      </c>
      <c r="H40" s="83"/>
      <c r="I40" s="84" t="s">
        <v>151</v>
      </c>
      <c r="J40" s="83" t="s">
        <v>81</v>
      </c>
      <c r="K40" s="85" t="s">
        <v>152</v>
      </c>
      <c r="L40" s="86">
        <v>44303</v>
      </c>
      <c r="M40" s="87">
        <f>G40/F40/4</f>
        <v>27.408499999999997</v>
      </c>
    </row>
    <row r="41" spans="1:13" ht="60" x14ac:dyDescent="0.25">
      <c r="A41" s="79" t="s">
        <v>29</v>
      </c>
      <c r="B41" s="80" t="s">
        <v>148</v>
      </c>
      <c r="C41" s="80" t="s">
        <v>153</v>
      </c>
      <c r="D41" s="80" t="s">
        <v>154</v>
      </c>
      <c r="E41" s="80" t="s">
        <v>48</v>
      </c>
      <c r="F41" s="81">
        <v>5</v>
      </c>
      <c r="G41" s="82">
        <v>548.16999999999996</v>
      </c>
      <c r="H41" s="83"/>
      <c r="I41" s="84" t="s">
        <v>151</v>
      </c>
      <c r="J41" s="83" t="s">
        <v>81</v>
      </c>
      <c r="K41" s="85" t="s">
        <v>155</v>
      </c>
      <c r="L41" s="86">
        <v>44303</v>
      </c>
      <c r="M41" s="87">
        <f>G41/F41/4</f>
        <v>27.408499999999997</v>
      </c>
    </row>
    <row r="42" spans="1:13" ht="45" x14ac:dyDescent="0.25">
      <c r="A42" s="79" t="s">
        <v>29</v>
      </c>
      <c r="B42" s="80" t="s">
        <v>156</v>
      </c>
      <c r="C42" s="80" t="s">
        <v>109</v>
      </c>
      <c r="D42" s="80" t="s">
        <v>110</v>
      </c>
      <c r="E42" s="80" t="s">
        <v>48</v>
      </c>
      <c r="F42" s="81">
        <v>10</v>
      </c>
      <c r="G42" s="82">
        <v>1104.44</v>
      </c>
      <c r="H42" s="83"/>
      <c r="I42" s="84" t="s">
        <v>111</v>
      </c>
      <c r="J42" s="83" t="s">
        <v>157</v>
      </c>
      <c r="K42" s="85" t="s">
        <v>113</v>
      </c>
      <c r="L42" s="86">
        <v>45429</v>
      </c>
      <c r="M42" s="87">
        <f>G42/F42/4</f>
        <v>27.611000000000001</v>
      </c>
    </row>
    <row r="43" spans="1:13" ht="105" x14ac:dyDescent="0.25">
      <c r="A43" s="79" t="s">
        <v>29</v>
      </c>
      <c r="B43" s="80" t="s">
        <v>29</v>
      </c>
      <c r="C43" s="80" t="s">
        <v>119</v>
      </c>
      <c r="D43" s="80" t="s">
        <v>115</v>
      </c>
      <c r="E43" s="80" t="s">
        <v>48</v>
      </c>
      <c r="F43" s="81">
        <v>20</v>
      </c>
      <c r="G43" s="82">
        <v>2219.16</v>
      </c>
      <c r="H43" s="83"/>
      <c r="I43" s="84" t="s">
        <v>116</v>
      </c>
      <c r="J43" s="83" t="s">
        <v>158</v>
      </c>
      <c r="K43" s="85" t="s">
        <v>120</v>
      </c>
      <c r="L43" s="86">
        <v>45652</v>
      </c>
      <c r="M43" s="87">
        <f>G43/F43/4</f>
        <v>27.7395</v>
      </c>
    </row>
    <row r="44" spans="1:13" ht="105" x14ac:dyDescent="0.25">
      <c r="A44" s="79" t="s">
        <v>29</v>
      </c>
      <c r="B44" s="80" t="s">
        <v>29</v>
      </c>
      <c r="C44" s="80" t="s">
        <v>114</v>
      </c>
      <c r="D44" s="80" t="s">
        <v>115</v>
      </c>
      <c r="E44" s="80" t="s">
        <v>48</v>
      </c>
      <c r="F44" s="81">
        <v>20</v>
      </c>
      <c r="G44" s="82">
        <v>2219.16</v>
      </c>
      <c r="H44" s="83"/>
      <c r="I44" s="84" t="s">
        <v>116</v>
      </c>
      <c r="J44" s="83" t="s">
        <v>158</v>
      </c>
      <c r="K44" s="85" t="s">
        <v>118</v>
      </c>
      <c r="L44" s="86">
        <v>45652</v>
      </c>
      <c r="M44" s="90">
        <f>G44/F44/4</f>
        <v>27.7395</v>
      </c>
    </row>
    <row r="45" spans="1:13" ht="105" x14ac:dyDescent="0.25">
      <c r="A45" s="79" t="s">
        <v>29</v>
      </c>
      <c r="B45" s="80" t="s">
        <v>29</v>
      </c>
      <c r="C45" s="80" t="s">
        <v>123</v>
      </c>
      <c r="D45" s="80" t="s">
        <v>115</v>
      </c>
      <c r="E45" s="80" t="s">
        <v>48</v>
      </c>
      <c r="F45" s="81">
        <v>20</v>
      </c>
      <c r="G45" s="82">
        <v>1109.5899999999999</v>
      </c>
      <c r="H45" s="83"/>
      <c r="I45" s="84" t="s">
        <v>116</v>
      </c>
      <c r="J45" s="83" t="s">
        <v>158</v>
      </c>
      <c r="K45" s="85" t="s">
        <v>124</v>
      </c>
      <c r="L45" s="86">
        <v>45652</v>
      </c>
      <c r="M45" s="87">
        <f>G45/F45/2</f>
        <v>27.739749999999997</v>
      </c>
    </row>
    <row r="46" spans="1:13" ht="105" x14ac:dyDescent="0.25">
      <c r="A46" s="79" t="s">
        <v>29</v>
      </c>
      <c r="B46" s="80" t="s">
        <v>29</v>
      </c>
      <c r="C46" s="80" t="s">
        <v>121</v>
      </c>
      <c r="D46" s="80" t="s">
        <v>115</v>
      </c>
      <c r="E46" s="80" t="s">
        <v>48</v>
      </c>
      <c r="F46" s="81">
        <v>20</v>
      </c>
      <c r="G46" s="82">
        <v>1109.5899999999999</v>
      </c>
      <c r="H46" s="83"/>
      <c r="I46" s="84" t="s">
        <v>116</v>
      </c>
      <c r="J46" s="83" t="s">
        <v>158</v>
      </c>
      <c r="K46" s="85" t="s">
        <v>122</v>
      </c>
      <c r="L46" s="86">
        <v>45652</v>
      </c>
      <c r="M46" s="87">
        <f>G46/F46/2</f>
        <v>27.739749999999997</v>
      </c>
    </row>
    <row r="47" spans="1:13" ht="105" x14ac:dyDescent="0.25">
      <c r="A47" s="79" t="s">
        <v>29</v>
      </c>
      <c r="B47" s="80" t="s">
        <v>29</v>
      </c>
      <c r="C47" s="80" t="s">
        <v>125</v>
      </c>
      <c r="D47" s="80" t="s">
        <v>115</v>
      </c>
      <c r="E47" s="80" t="s">
        <v>48</v>
      </c>
      <c r="F47" s="81">
        <v>10</v>
      </c>
      <c r="G47" s="82">
        <v>1109.5899999999999</v>
      </c>
      <c r="H47" s="83"/>
      <c r="I47" s="84" t="s">
        <v>116</v>
      </c>
      <c r="J47" s="83" t="s">
        <v>158</v>
      </c>
      <c r="K47" s="85" t="s">
        <v>126</v>
      </c>
      <c r="L47" s="86">
        <v>45652</v>
      </c>
      <c r="M47" s="87">
        <f>G47/F47/4</f>
        <v>27.739749999999997</v>
      </c>
    </row>
    <row r="48" spans="1:13" ht="105" x14ac:dyDescent="0.25">
      <c r="A48" s="79" t="s">
        <v>29</v>
      </c>
      <c r="B48" s="80" t="s">
        <v>29</v>
      </c>
      <c r="C48" s="80" t="s">
        <v>127</v>
      </c>
      <c r="D48" s="80" t="s">
        <v>115</v>
      </c>
      <c r="E48" s="80" t="s">
        <v>48</v>
      </c>
      <c r="F48" s="81">
        <v>10</v>
      </c>
      <c r="G48" s="82">
        <v>1109.5899999999999</v>
      </c>
      <c r="H48" s="83"/>
      <c r="I48" s="84" t="s">
        <v>116</v>
      </c>
      <c r="J48" s="83" t="s">
        <v>158</v>
      </c>
      <c r="K48" s="85" t="s">
        <v>128</v>
      </c>
      <c r="L48" s="86">
        <v>45652</v>
      </c>
      <c r="M48" s="87">
        <f>G48/F48/4</f>
        <v>27.739749999999997</v>
      </c>
    </row>
    <row r="49" spans="1:13" ht="105" x14ac:dyDescent="0.25">
      <c r="A49" s="79" t="s">
        <v>29</v>
      </c>
      <c r="B49" s="80" t="s">
        <v>29</v>
      </c>
      <c r="C49" s="80" t="s">
        <v>129</v>
      </c>
      <c r="D49" s="80" t="s">
        <v>115</v>
      </c>
      <c r="E49" s="80" t="s">
        <v>48</v>
      </c>
      <c r="F49" s="81">
        <v>10</v>
      </c>
      <c r="G49" s="82">
        <v>1109.5899999999999</v>
      </c>
      <c r="H49" s="83"/>
      <c r="I49" s="84" t="s">
        <v>116</v>
      </c>
      <c r="J49" s="83" t="s">
        <v>158</v>
      </c>
      <c r="K49" s="85" t="s">
        <v>130</v>
      </c>
      <c r="L49" s="86">
        <v>45652</v>
      </c>
      <c r="M49" s="87">
        <f>G49/F49/4</f>
        <v>27.739749999999997</v>
      </c>
    </row>
    <row r="50" spans="1:13" ht="135" x14ac:dyDescent="0.25">
      <c r="A50" s="79" t="s">
        <v>29</v>
      </c>
      <c r="B50" s="80" t="s">
        <v>108</v>
      </c>
      <c r="C50" s="80" t="s">
        <v>159</v>
      </c>
      <c r="D50" s="80" t="s">
        <v>110</v>
      </c>
      <c r="E50" s="80" t="s">
        <v>48</v>
      </c>
      <c r="F50" s="81">
        <v>5</v>
      </c>
      <c r="G50" s="82">
        <v>555.01</v>
      </c>
      <c r="H50" s="83"/>
      <c r="I50" s="84" t="s">
        <v>111</v>
      </c>
      <c r="J50" s="83" t="s">
        <v>160</v>
      </c>
      <c r="K50" s="85" t="s">
        <v>161</v>
      </c>
      <c r="L50" s="86">
        <v>44357</v>
      </c>
      <c r="M50" s="87">
        <f>G50/F50/4</f>
        <v>27.750499999999999</v>
      </c>
    </row>
    <row r="51" spans="1:13" ht="105" x14ac:dyDescent="0.25">
      <c r="A51" s="79" t="s">
        <v>29</v>
      </c>
      <c r="B51" s="80" t="s">
        <v>29</v>
      </c>
      <c r="C51" s="80" t="s">
        <v>131</v>
      </c>
      <c r="D51" s="80" t="s">
        <v>115</v>
      </c>
      <c r="E51" s="80" t="s">
        <v>48</v>
      </c>
      <c r="F51" s="81">
        <v>10</v>
      </c>
      <c r="G51" s="82">
        <v>557.65</v>
      </c>
      <c r="H51" s="83"/>
      <c r="I51" s="84" t="s">
        <v>116</v>
      </c>
      <c r="J51" s="83" t="s">
        <v>158</v>
      </c>
      <c r="K51" s="85" t="s">
        <v>132</v>
      </c>
      <c r="L51" s="86">
        <v>45652</v>
      </c>
      <c r="M51" s="87">
        <f>G51/F51/2</f>
        <v>27.8825</v>
      </c>
    </row>
    <row r="52" spans="1:13" ht="105" x14ac:dyDescent="0.25">
      <c r="A52" s="79" t="s">
        <v>29</v>
      </c>
      <c r="B52" s="80" t="s">
        <v>29</v>
      </c>
      <c r="C52" s="80" t="s">
        <v>135</v>
      </c>
      <c r="D52" s="80" t="s">
        <v>115</v>
      </c>
      <c r="E52" s="80" t="s">
        <v>48</v>
      </c>
      <c r="F52" s="81">
        <v>10</v>
      </c>
      <c r="G52" s="82">
        <v>557.65</v>
      </c>
      <c r="H52" s="83"/>
      <c r="I52" s="84" t="s">
        <v>116</v>
      </c>
      <c r="J52" s="83" t="s">
        <v>158</v>
      </c>
      <c r="K52" s="85" t="s">
        <v>136</v>
      </c>
      <c r="L52" s="86">
        <v>45652</v>
      </c>
      <c r="M52" s="87">
        <f>G52/F52/2</f>
        <v>27.8825</v>
      </c>
    </row>
    <row r="53" spans="1:13" ht="105" x14ac:dyDescent="0.25">
      <c r="A53" s="79" t="s">
        <v>29</v>
      </c>
      <c r="B53" s="80" t="s">
        <v>29</v>
      </c>
      <c r="C53" s="80" t="s">
        <v>133</v>
      </c>
      <c r="D53" s="80" t="s">
        <v>115</v>
      </c>
      <c r="E53" s="80" t="s">
        <v>48</v>
      </c>
      <c r="F53" s="81">
        <v>10</v>
      </c>
      <c r="G53" s="82">
        <v>557.65</v>
      </c>
      <c r="H53" s="83"/>
      <c r="I53" s="84" t="s">
        <v>116</v>
      </c>
      <c r="J53" s="83" t="s">
        <v>158</v>
      </c>
      <c r="K53" s="85" t="s">
        <v>134</v>
      </c>
      <c r="L53" s="86">
        <v>45652</v>
      </c>
      <c r="M53" s="87">
        <f>G53/F53/2</f>
        <v>27.8825</v>
      </c>
    </row>
    <row r="54" spans="1:13" ht="105" x14ac:dyDescent="0.25">
      <c r="A54" s="79" t="s">
        <v>29</v>
      </c>
      <c r="B54" s="80" t="s">
        <v>29</v>
      </c>
      <c r="C54" s="80" t="s">
        <v>95</v>
      </c>
      <c r="D54" s="80" t="s">
        <v>115</v>
      </c>
      <c r="E54" s="80" t="s">
        <v>48</v>
      </c>
      <c r="F54" s="81">
        <v>5</v>
      </c>
      <c r="G54" s="82">
        <v>557.65</v>
      </c>
      <c r="H54" s="83"/>
      <c r="I54" s="84" t="s">
        <v>116</v>
      </c>
      <c r="J54" s="83" t="s">
        <v>158</v>
      </c>
      <c r="K54" s="85" t="s">
        <v>137</v>
      </c>
      <c r="L54" s="86">
        <v>45652</v>
      </c>
      <c r="M54" s="87">
        <f>G54/F54/4</f>
        <v>27.8825</v>
      </c>
    </row>
    <row r="55" spans="1:13" ht="105" x14ac:dyDescent="0.25">
      <c r="A55" s="79" t="s">
        <v>29</v>
      </c>
      <c r="B55" s="80" t="s">
        <v>29</v>
      </c>
      <c r="C55" s="80" t="s">
        <v>162</v>
      </c>
      <c r="D55" s="80" t="s">
        <v>115</v>
      </c>
      <c r="E55" s="80" t="s">
        <v>48</v>
      </c>
      <c r="F55" s="81">
        <v>3</v>
      </c>
      <c r="G55" s="82">
        <v>168.86</v>
      </c>
      <c r="H55" s="83"/>
      <c r="I55" s="84" t="s">
        <v>116</v>
      </c>
      <c r="J55" s="83" t="s">
        <v>163</v>
      </c>
      <c r="K55" s="85" t="s">
        <v>164</v>
      </c>
      <c r="L55" s="86">
        <v>45559</v>
      </c>
      <c r="M55" s="87">
        <f>G55/F55/2</f>
        <v>28.143333333333334</v>
      </c>
    </row>
    <row r="56" spans="1:13" ht="105" x14ac:dyDescent="0.25">
      <c r="A56" s="79" t="s">
        <v>29</v>
      </c>
      <c r="B56" s="80" t="s">
        <v>29</v>
      </c>
      <c r="C56" s="80" t="s">
        <v>165</v>
      </c>
      <c r="D56" s="80" t="s">
        <v>115</v>
      </c>
      <c r="E56" s="80" t="s">
        <v>48</v>
      </c>
      <c r="F56" s="81">
        <v>5</v>
      </c>
      <c r="G56" s="82">
        <v>281.45</v>
      </c>
      <c r="H56" s="83"/>
      <c r="I56" s="84" t="s">
        <v>116</v>
      </c>
      <c r="J56" s="83" t="s">
        <v>163</v>
      </c>
      <c r="K56" s="85" t="s">
        <v>166</v>
      </c>
      <c r="L56" s="86">
        <v>45559</v>
      </c>
      <c r="M56" s="87">
        <f>G56/F56/2</f>
        <v>28.145</v>
      </c>
    </row>
    <row r="57" spans="1:13" ht="105" x14ac:dyDescent="0.25">
      <c r="A57" s="79" t="s">
        <v>29</v>
      </c>
      <c r="B57" s="80" t="s">
        <v>29</v>
      </c>
      <c r="C57" s="80" t="s">
        <v>167</v>
      </c>
      <c r="D57" s="80" t="s">
        <v>115</v>
      </c>
      <c r="E57" s="80" t="s">
        <v>48</v>
      </c>
      <c r="F57" s="81">
        <v>3</v>
      </c>
      <c r="G57" s="82">
        <v>337.74</v>
      </c>
      <c r="H57" s="83"/>
      <c r="I57" s="84" t="s">
        <v>116</v>
      </c>
      <c r="J57" s="83" t="s">
        <v>163</v>
      </c>
      <c r="K57" s="85" t="s">
        <v>168</v>
      </c>
      <c r="L57" s="86">
        <v>45559</v>
      </c>
      <c r="M57" s="88">
        <f>G57/F57/4</f>
        <v>28.145</v>
      </c>
    </row>
    <row r="58" spans="1:13" ht="90" x14ac:dyDescent="0.25">
      <c r="A58" s="79" t="s">
        <v>29</v>
      </c>
      <c r="B58" s="80" t="s">
        <v>138</v>
      </c>
      <c r="C58" s="80" t="s">
        <v>169</v>
      </c>
      <c r="D58" s="80" t="s">
        <v>140</v>
      </c>
      <c r="E58" s="80" t="s">
        <v>48</v>
      </c>
      <c r="F58" s="81">
        <v>5</v>
      </c>
      <c r="G58" s="82">
        <v>571.15</v>
      </c>
      <c r="H58" s="83"/>
      <c r="I58" s="84" t="s">
        <v>141</v>
      </c>
      <c r="J58" s="83" t="s">
        <v>142</v>
      </c>
      <c r="K58" s="85" t="s">
        <v>170</v>
      </c>
      <c r="L58" s="86">
        <v>45805</v>
      </c>
      <c r="M58" s="87">
        <f>G58/F58/4</f>
        <v>28.557499999999997</v>
      </c>
    </row>
    <row r="59" spans="1:13" ht="90" x14ac:dyDescent="0.25">
      <c r="A59" s="79" t="s">
        <v>29</v>
      </c>
      <c r="B59" s="80" t="s">
        <v>138</v>
      </c>
      <c r="C59" s="80" t="s">
        <v>171</v>
      </c>
      <c r="D59" s="80" t="s">
        <v>140</v>
      </c>
      <c r="E59" s="80" t="s">
        <v>48</v>
      </c>
      <c r="F59" s="81">
        <v>5</v>
      </c>
      <c r="G59" s="82">
        <v>1427.88</v>
      </c>
      <c r="H59" s="83"/>
      <c r="I59" s="84" t="s">
        <v>141</v>
      </c>
      <c r="J59" s="83" t="s">
        <v>142</v>
      </c>
      <c r="K59" s="85" t="s">
        <v>172</v>
      </c>
      <c r="L59" s="86">
        <v>45805</v>
      </c>
      <c r="M59" s="87">
        <f>G59/F59/10</f>
        <v>28.557600000000001</v>
      </c>
    </row>
    <row r="60" spans="1:13" ht="90" x14ac:dyDescent="0.25">
      <c r="A60" s="79" t="s">
        <v>29</v>
      </c>
      <c r="B60" s="80" t="s">
        <v>138</v>
      </c>
      <c r="C60" s="80" t="s">
        <v>173</v>
      </c>
      <c r="D60" s="80" t="s">
        <v>140</v>
      </c>
      <c r="E60" s="80" t="s">
        <v>48</v>
      </c>
      <c r="F60" s="81">
        <v>5</v>
      </c>
      <c r="G60" s="82">
        <v>2855.76</v>
      </c>
      <c r="H60" s="83"/>
      <c r="I60" s="84" t="s">
        <v>141</v>
      </c>
      <c r="J60" s="83" t="s">
        <v>142</v>
      </c>
      <c r="K60" s="85" t="s">
        <v>174</v>
      </c>
      <c r="L60" s="86">
        <v>45805</v>
      </c>
      <c r="M60" s="88">
        <f>G60/F60/20</f>
        <v>28.557600000000001</v>
      </c>
    </row>
    <row r="61" spans="1:13" ht="105" x14ac:dyDescent="0.25">
      <c r="A61" s="79" t="s">
        <v>29</v>
      </c>
      <c r="B61" s="80" t="s">
        <v>29</v>
      </c>
      <c r="C61" s="80" t="s">
        <v>162</v>
      </c>
      <c r="D61" s="80" t="s">
        <v>115</v>
      </c>
      <c r="E61" s="80" t="s">
        <v>48</v>
      </c>
      <c r="F61" s="81">
        <v>3</v>
      </c>
      <c r="G61" s="82">
        <v>176.46</v>
      </c>
      <c r="H61" s="83"/>
      <c r="I61" s="84" t="s">
        <v>116</v>
      </c>
      <c r="J61" s="83" t="s">
        <v>175</v>
      </c>
      <c r="K61" s="85" t="s">
        <v>164</v>
      </c>
      <c r="L61" s="86">
        <v>45800</v>
      </c>
      <c r="M61" s="87">
        <f>G61/F61/2</f>
        <v>29.41</v>
      </c>
    </row>
    <row r="62" spans="1:13" ht="105" x14ac:dyDescent="0.25">
      <c r="A62" s="79" t="s">
        <v>29</v>
      </c>
      <c r="B62" s="80" t="s">
        <v>29</v>
      </c>
      <c r="C62" s="80" t="s">
        <v>167</v>
      </c>
      <c r="D62" s="80" t="s">
        <v>115</v>
      </c>
      <c r="E62" s="80" t="s">
        <v>48</v>
      </c>
      <c r="F62" s="81">
        <v>3</v>
      </c>
      <c r="G62" s="82">
        <v>352.94</v>
      </c>
      <c r="H62" s="83"/>
      <c r="I62" s="84" t="s">
        <v>116</v>
      </c>
      <c r="J62" s="83" t="s">
        <v>175</v>
      </c>
      <c r="K62" s="85" t="s">
        <v>168</v>
      </c>
      <c r="L62" s="86">
        <v>45800</v>
      </c>
      <c r="M62" s="87">
        <f>G62/F62/4</f>
        <v>29.411666666666665</v>
      </c>
    </row>
    <row r="63" spans="1:13" ht="105" x14ac:dyDescent="0.25">
      <c r="A63" s="79" t="s">
        <v>29</v>
      </c>
      <c r="B63" s="80" t="s">
        <v>29</v>
      </c>
      <c r="C63" s="80" t="s">
        <v>165</v>
      </c>
      <c r="D63" s="80" t="s">
        <v>115</v>
      </c>
      <c r="E63" s="80" t="s">
        <v>48</v>
      </c>
      <c r="F63" s="81">
        <v>5</v>
      </c>
      <c r="G63" s="82">
        <v>294.12</v>
      </c>
      <c r="H63" s="83"/>
      <c r="I63" s="84" t="s">
        <v>116</v>
      </c>
      <c r="J63" s="83" t="s">
        <v>175</v>
      </c>
      <c r="K63" s="85" t="s">
        <v>166</v>
      </c>
      <c r="L63" s="86">
        <v>45800</v>
      </c>
      <c r="M63" s="87">
        <f>G63/F63/2</f>
        <v>29.411999999999999</v>
      </c>
    </row>
    <row r="64" spans="1:13" ht="105" x14ac:dyDescent="0.25">
      <c r="A64" s="79" t="s">
        <v>29</v>
      </c>
      <c r="B64" s="80" t="s">
        <v>29</v>
      </c>
      <c r="C64" s="80" t="s">
        <v>119</v>
      </c>
      <c r="D64" s="80" t="s">
        <v>115</v>
      </c>
      <c r="E64" s="80" t="s">
        <v>48</v>
      </c>
      <c r="F64" s="81">
        <v>20</v>
      </c>
      <c r="G64" s="82">
        <v>2354.08</v>
      </c>
      <c r="H64" s="83"/>
      <c r="I64" s="84" t="s">
        <v>116</v>
      </c>
      <c r="J64" s="83" t="s">
        <v>176</v>
      </c>
      <c r="K64" s="85" t="s">
        <v>120</v>
      </c>
      <c r="L64" s="86">
        <v>45962</v>
      </c>
      <c r="M64" s="87">
        <f>G64/F64/4</f>
        <v>29.425999999999998</v>
      </c>
    </row>
    <row r="65" spans="1:13" ht="105" x14ac:dyDescent="0.25">
      <c r="A65" s="79" t="s">
        <v>29</v>
      </c>
      <c r="B65" s="80" t="s">
        <v>29</v>
      </c>
      <c r="C65" s="80" t="s">
        <v>114</v>
      </c>
      <c r="D65" s="80" t="s">
        <v>115</v>
      </c>
      <c r="E65" s="80" t="s">
        <v>48</v>
      </c>
      <c r="F65" s="81">
        <v>20</v>
      </c>
      <c r="G65" s="82">
        <v>2354.08</v>
      </c>
      <c r="H65" s="83"/>
      <c r="I65" s="84" t="s">
        <v>116</v>
      </c>
      <c r="J65" s="83" t="s">
        <v>176</v>
      </c>
      <c r="K65" s="85" t="s">
        <v>118</v>
      </c>
      <c r="L65" s="86">
        <v>45962</v>
      </c>
      <c r="M65" s="87">
        <f>G65/F65/4</f>
        <v>29.425999999999998</v>
      </c>
    </row>
    <row r="66" spans="1:13" ht="105" x14ac:dyDescent="0.25">
      <c r="A66" s="79" t="s">
        <v>29</v>
      </c>
      <c r="B66" s="80" t="s">
        <v>29</v>
      </c>
      <c r="C66" s="80" t="s">
        <v>123</v>
      </c>
      <c r="D66" s="80" t="s">
        <v>115</v>
      </c>
      <c r="E66" s="80" t="s">
        <v>48</v>
      </c>
      <c r="F66" s="81">
        <v>20</v>
      </c>
      <c r="G66" s="82">
        <v>1177.05</v>
      </c>
      <c r="H66" s="83"/>
      <c r="I66" s="84" t="s">
        <v>116</v>
      </c>
      <c r="J66" s="83" t="s">
        <v>176</v>
      </c>
      <c r="K66" s="85" t="s">
        <v>124</v>
      </c>
      <c r="L66" s="86">
        <v>45962</v>
      </c>
      <c r="M66" s="87">
        <f>G66/F66/2</f>
        <v>29.42625</v>
      </c>
    </row>
    <row r="67" spans="1:13" ht="105" x14ac:dyDescent="0.25">
      <c r="A67" s="79" t="s">
        <v>29</v>
      </c>
      <c r="B67" s="80" t="s">
        <v>29</v>
      </c>
      <c r="C67" s="80" t="s">
        <v>121</v>
      </c>
      <c r="D67" s="80" t="s">
        <v>115</v>
      </c>
      <c r="E67" s="80" t="s">
        <v>48</v>
      </c>
      <c r="F67" s="81">
        <v>20</v>
      </c>
      <c r="G67" s="82">
        <v>1177.05</v>
      </c>
      <c r="H67" s="83"/>
      <c r="I67" s="84" t="s">
        <v>116</v>
      </c>
      <c r="J67" s="83" t="s">
        <v>176</v>
      </c>
      <c r="K67" s="85" t="s">
        <v>122</v>
      </c>
      <c r="L67" s="86">
        <v>45962</v>
      </c>
      <c r="M67" s="87">
        <f>G67/F67/2</f>
        <v>29.42625</v>
      </c>
    </row>
    <row r="68" spans="1:13" ht="105" x14ac:dyDescent="0.25">
      <c r="A68" s="79" t="s">
        <v>29</v>
      </c>
      <c r="B68" s="80" t="s">
        <v>29</v>
      </c>
      <c r="C68" s="80" t="s">
        <v>177</v>
      </c>
      <c r="D68" s="80" t="s">
        <v>115</v>
      </c>
      <c r="E68" s="80" t="s">
        <v>48</v>
      </c>
      <c r="F68" s="81">
        <v>10</v>
      </c>
      <c r="G68" s="82">
        <v>1177.05</v>
      </c>
      <c r="H68" s="83"/>
      <c r="I68" s="84" t="s">
        <v>116</v>
      </c>
      <c r="J68" s="83" t="s">
        <v>176</v>
      </c>
      <c r="K68" s="85" t="s">
        <v>126</v>
      </c>
      <c r="L68" s="86">
        <v>45962</v>
      </c>
      <c r="M68" s="87">
        <f>G68/F68/4</f>
        <v>29.42625</v>
      </c>
    </row>
    <row r="69" spans="1:13" ht="105" x14ac:dyDescent="0.25">
      <c r="A69" s="79" t="s">
        <v>29</v>
      </c>
      <c r="B69" s="80" t="s">
        <v>29</v>
      </c>
      <c r="C69" s="80" t="s">
        <v>127</v>
      </c>
      <c r="D69" s="80" t="s">
        <v>115</v>
      </c>
      <c r="E69" s="80" t="s">
        <v>48</v>
      </c>
      <c r="F69" s="81">
        <v>10</v>
      </c>
      <c r="G69" s="82">
        <v>1177.05</v>
      </c>
      <c r="H69" s="83"/>
      <c r="I69" s="84" t="s">
        <v>116</v>
      </c>
      <c r="J69" s="83" t="s">
        <v>176</v>
      </c>
      <c r="K69" s="85" t="s">
        <v>128</v>
      </c>
      <c r="L69" s="86">
        <v>45962</v>
      </c>
      <c r="M69" s="87">
        <f>G69/F69/4</f>
        <v>29.42625</v>
      </c>
    </row>
    <row r="70" spans="1:13" ht="105" x14ac:dyDescent="0.25">
      <c r="A70" s="79" t="s">
        <v>29</v>
      </c>
      <c r="B70" s="80" t="s">
        <v>29</v>
      </c>
      <c r="C70" s="80" t="s">
        <v>129</v>
      </c>
      <c r="D70" s="80" t="s">
        <v>115</v>
      </c>
      <c r="E70" s="80" t="s">
        <v>48</v>
      </c>
      <c r="F70" s="81">
        <v>10</v>
      </c>
      <c r="G70" s="82">
        <v>1177.05</v>
      </c>
      <c r="H70" s="83"/>
      <c r="I70" s="84" t="s">
        <v>116</v>
      </c>
      <c r="J70" s="83" t="s">
        <v>176</v>
      </c>
      <c r="K70" s="85" t="s">
        <v>130</v>
      </c>
      <c r="L70" s="86">
        <v>45962</v>
      </c>
      <c r="M70" s="87">
        <f>G70/F70/4</f>
        <v>29.42625</v>
      </c>
    </row>
    <row r="71" spans="1:13" ht="105" x14ac:dyDescent="0.25">
      <c r="A71" s="79" t="s">
        <v>29</v>
      </c>
      <c r="B71" s="80" t="s">
        <v>29</v>
      </c>
      <c r="C71" s="80" t="s">
        <v>178</v>
      </c>
      <c r="D71" s="80" t="s">
        <v>115</v>
      </c>
      <c r="E71" s="80" t="s">
        <v>48</v>
      </c>
      <c r="F71" s="81">
        <v>10</v>
      </c>
      <c r="G71" s="82">
        <v>593.66999999999996</v>
      </c>
      <c r="H71" s="83"/>
      <c r="I71" s="84" t="s">
        <v>116</v>
      </c>
      <c r="J71" s="83" t="s">
        <v>176</v>
      </c>
      <c r="K71" s="85" t="s">
        <v>132</v>
      </c>
      <c r="L71" s="86">
        <v>45962</v>
      </c>
      <c r="M71" s="87">
        <f>G71/F71/2</f>
        <v>29.683499999999999</v>
      </c>
    </row>
    <row r="72" spans="1:13" ht="105" x14ac:dyDescent="0.25">
      <c r="A72" s="79" t="s">
        <v>29</v>
      </c>
      <c r="B72" s="80" t="s">
        <v>29</v>
      </c>
      <c r="C72" s="80" t="s">
        <v>135</v>
      </c>
      <c r="D72" s="80" t="s">
        <v>115</v>
      </c>
      <c r="E72" s="80" t="s">
        <v>48</v>
      </c>
      <c r="F72" s="81">
        <v>10</v>
      </c>
      <c r="G72" s="82">
        <v>593.66999999999996</v>
      </c>
      <c r="H72" s="83"/>
      <c r="I72" s="84" t="s">
        <v>116</v>
      </c>
      <c r="J72" s="83" t="s">
        <v>176</v>
      </c>
      <c r="K72" s="85" t="s">
        <v>136</v>
      </c>
      <c r="L72" s="86">
        <v>45962</v>
      </c>
      <c r="M72" s="87">
        <f>G72/F72/2</f>
        <v>29.683499999999999</v>
      </c>
    </row>
    <row r="73" spans="1:13" ht="105" x14ac:dyDescent="0.25">
      <c r="A73" s="79" t="s">
        <v>29</v>
      </c>
      <c r="B73" s="80" t="s">
        <v>29</v>
      </c>
      <c r="C73" s="80" t="s">
        <v>133</v>
      </c>
      <c r="D73" s="80" t="s">
        <v>115</v>
      </c>
      <c r="E73" s="80" t="s">
        <v>48</v>
      </c>
      <c r="F73" s="81">
        <v>10</v>
      </c>
      <c r="G73" s="82">
        <v>593.66999999999996</v>
      </c>
      <c r="H73" s="83"/>
      <c r="I73" s="84" t="s">
        <v>116</v>
      </c>
      <c r="J73" s="83" t="s">
        <v>176</v>
      </c>
      <c r="K73" s="85" t="s">
        <v>134</v>
      </c>
      <c r="L73" s="86">
        <v>45962</v>
      </c>
      <c r="M73" s="88">
        <f>G73/F73/2</f>
        <v>29.683499999999999</v>
      </c>
    </row>
    <row r="74" spans="1:13" ht="105" x14ac:dyDescent="0.25">
      <c r="A74" s="79" t="s">
        <v>29</v>
      </c>
      <c r="B74" s="80" t="s">
        <v>29</v>
      </c>
      <c r="C74" s="80" t="s">
        <v>179</v>
      </c>
      <c r="D74" s="80" t="s">
        <v>115</v>
      </c>
      <c r="E74" s="80" t="s">
        <v>48</v>
      </c>
      <c r="F74" s="81">
        <v>5</v>
      </c>
      <c r="G74" s="82">
        <v>593.66999999999996</v>
      </c>
      <c r="H74" s="83"/>
      <c r="I74" s="84" t="s">
        <v>116</v>
      </c>
      <c r="J74" s="83" t="s">
        <v>176</v>
      </c>
      <c r="K74" s="85" t="s">
        <v>137</v>
      </c>
      <c r="L74" s="86">
        <v>45962</v>
      </c>
      <c r="M74" s="87">
        <f>G74/F74/4</f>
        <v>29.683499999999999</v>
      </c>
    </row>
    <row r="75" spans="1:13" ht="45" x14ac:dyDescent="0.25">
      <c r="A75" s="79" t="s">
        <v>29</v>
      </c>
      <c r="B75" s="80" t="s">
        <v>180</v>
      </c>
      <c r="C75" s="80" t="s">
        <v>181</v>
      </c>
      <c r="D75" s="80" t="s">
        <v>182</v>
      </c>
      <c r="E75" s="80" t="s">
        <v>48</v>
      </c>
      <c r="F75" s="81">
        <v>5</v>
      </c>
      <c r="G75" s="82">
        <v>605.74</v>
      </c>
      <c r="H75" s="83"/>
      <c r="I75" s="84" t="s">
        <v>183</v>
      </c>
      <c r="J75" s="83" t="s">
        <v>81</v>
      </c>
      <c r="K75" s="85" t="s">
        <v>184</v>
      </c>
      <c r="L75" s="86">
        <v>44303</v>
      </c>
      <c r="M75" s="88">
        <f>G75/F75/4</f>
        <v>30.286999999999999</v>
      </c>
    </row>
    <row r="76" spans="1:13" ht="90" x14ac:dyDescent="0.25">
      <c r="A76" s="79" t="s">
        <v>29</v>
      </c>
      <c r="B76" s="80" t="s">
        <v>180</v>
      </c>
      <c r="C76" s="80" t="s">
        <v>46</v>
      </c>
      <c r="D76" s="80" t="s">
        <v>185</v>
      </c>
      <c r="E76" s="80" t="s">
        <v>48</v>
      </c>
      <c r="F76" s="81">
        <v>5</v>
      </c>
      <c r="G76" s="82">
        <v>605.74</v>
      </c>
      <c r="H76" s="83"/>
      <c r="I76" s="84" t="s">
        <v>183</v>
      </c>
      <c r="J76" s="83" t="s">
        <v>186</v>
      </c>
      <c r="K76" s="85" t="s">
        <v>187</v>
      </c>
      <c r="L76" s="86">
        <v>45502</v>
      </c>
      <c r="M76" s="87">
        <f>G76/F76/4</f>
        <v>30.286999999999999</v>
      </c>
    </row>
  </sheetData>
  <autoFilter ref="A1:M76">
    <sortState ref="A2:M76">
      <sortCondition ref="M1:M7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2026-05-26T13:00:03Z</dcterms:modified>
</cp:coreProperties>
</file>