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3256" windowHeight="13176" firstSheet="2" activeTab="2"/>
  </bookViews>
  <sheets>
    <sheet name="Расчет цены" sheetId="2" state="hidden" r:id="rId1"/>
    <sheet name="Лист1" sheetId="3" state="hidden" r:id="rId2"/>
    <sheet name="Расчет цены (2)" sheetId="4" r:id="rId3"/>
    <sheet name="Расчет цены (3)" sheetId="5" state="hidden" r:id="rId4"/>
  </sheets>
  <definedNames>
    <definedName name="_xlnm.Print_Area" localSheetId="0">'Расчет цены'!$A$1:$S$12</definedName>
    <definedName name="_xlnm.Print_Area" localSheetId="2">'Расчет цены (2)'!$A$1:$S$11</definedName>
    <definedName name="_xlnm.Print_Area" localSheetId="3">'Расчет цены (3)'!$A$1:$S$12</definedName>
  </definedNames>
  <calcPr calcId="145621"/>
</workbook>
</file>

<file path=xl/calcChain.xml><?xml version="1.0" encoding="utf-8"?>
<calcChain xmlns="http://schemas.openxmlformats.org/spreadsheetml/2006/main">
  <c r="P5" i="4" l="1"/>
  <c r="Q5" i="4" s="1"/>
  <c r="R5" i="4" s="1"/>
  <c r="M5" i="4"/>
  <c r="N5" i="4" s="1"/>
  <c r="O5" i="4" s="1"/>
  <c r="S5" i="4" l="1"/>
  <c r="S7" i="4" s="1"/>
  <c r="P6" i="4"/>
  <c r="Q6" i="4" s="1"/>
  <c r="M6" i="4"/>
  <c r="N6" i="4" s="1"/>
  <c r="O6" i="4" s="1"/>
  <c r="R6" i="4" l="1"/>
  <c r="S6" i="4" s="1"/>
  <c r="P6" i="5" l="1"/>
  <c r="Q6" i="5" s="1"/>
  <c r="R6" i="5" s="1"/>
  <c r="S6" i="5" s="1"/>
  <c r="M6" i="5"/>
  <c r="N6" i="5" s="1"/>
  <c r="O6" i="5" s="1"/>
  <c r="P5" i="5"/>
  <c r="Q5" i="5" s="1"/>
  <c r="R5" i="5" s="1"/>
  <c r="S5" i="5" s="1"/>
  <c r="M5" i="5"/>
  <c r="N5" i="5" s="1"/>
  <c r="O5" i="5" s="1"/>
  <c r="S7" i="5" l="1"/>
  <c r="M8" i="5" s="1"/>
  <c r="P6" i="2" l="1"/>
  <c r="Q6" i="2" s="1"/>
  <c r="R6" i="2" s="1"/>
  <c r="S6" i="2" s="1"/>
  <c r="M6" i="2"/>
  <c r="N6" i="2" s="1"/>
  <c r="O6" i="2" s="1"/>
  <c r="P5" i="2"/>
  <c r="Q5" i="2" s="1"/>
  <c r="R5" i="2" s="1"/>
  <c r="S5" i="2" s="1"/>
  <c r="S7" i="2" s="1"/>
  <c r="M5" i="2"/>
  <c r="N5" i="2" s="1"/>
  <c r="O5" i="2" s="1"/>
  <c r="M8" i="2" l="1"/>
  <c r="M7" i="4"/>
</calcChain>
</file>

<file path=xl/sharedStrings.xml><?xml version="1.0" encoding="utf-8"?>
<sst xmlns="http://schemas.openxmlformats.org/spreadsheetml/2006/main" count="97" uniqueCount="38">
  <si>
    <t>№</t>
  </si>
  <si>
    <t>Ед. изм</t>
  </si>
  <si>
    <t>Наименование предмета контракта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</si>
  <si>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</si>
  <si>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</si>
  <si>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</si>
  <si>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</si>
  <si>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</si>
  <si>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</si>
  <si>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Данные реестра контрактов (руб./ед.изм.)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</si>
  <si>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</si>
  <si>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</si>
  <si>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 xml:space="preserve">Номер сведений о контракте №___ от </t>
  </si>
  <si>
    <t>Данные статистики</t>
  </si>
  <si>
    <t>Оценка однородности совокупности значений выявленных цен, используемых в расчете Н(М)ЦК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</si>
  <si>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</si>
  <si>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</si>
  <si>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ИТОГО:</t>
  </si>
  <si>
    <r>
      <rPr>
        <b/>
        <sz val="10"/>
        <color indexed="8"/>
        <rFont val="Times New Roman"/>
        <family val="1"/>
        <charset val="204"/>
      </rPr>
      <t>*</t>
    </r>
    <r>
      <rPr>
        <sz val="10"/>
        <color indexed="8"/>
        <rFont val="Times New Roman"/>
        <family val="1"/>
        <charset val="204"/>
      </rPr>
      <t xml:space="preserve">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</t>
    </r>
  </si>
  <si>
    <t>Кол-во</t>
  </si>
  <si>
    <t>В результате проведенного расчета Н(М)ЦК, цена контракта составила:</t>
  </si>
  <si>
    <t>ОКПД2</t>
  </si>
  <si>
    <t xml:space="preserve">Предложение №1 </t>
  </si>
  <si>
    <t xml:space="preserve">Предложение №2             </t>
  </si>
  <si>
    <t xml:space="preserve">Предложение №3   </t>
  </si>
  <si>
    <t>шт.</t>
  </si>
  <si>
    <t>Обоснование начальной (максимальной) цены контракта (Н(М)ЦК) на хозяйственные товары</t>
  </si>
  <si>
    <t>Конверт (белый) С5 (162x229) окно справо силиконовая лента</t>
  </si>
  <si>
    <t>Конверт (белый) С5 (162x229) без окна отрывная полоска</t>
  </si>
  <si>
    <t>Вопросник для домохозяйства (форма №1-доходы) Тетрадь с обложкой А4 (210x297) 26 страниц</t>
  </si>
  <si>
    <t>Индивидуальный вопросник для лиц в возрасте 16 лет и более (форма №2-доходы) Тетрадь с обложкой А4 (210x297) 24 страницы</t>
  </si>
  <si>
    <t>Обоснование начальной (максимальной) цены контракта (Н(М)ЦК) на тиражирование бланочной продукции</t>
  </si>
  <si>
    <t>17.23.13.143</t>
  </si>
  <si>
    <t>ОКПД</t>
  </si>
  <si>
    <t>Цена за единицу изм. с округлением (вверх) до сотых долей после запятой (руб.)</t>
  </si>
  <si>
    <t>Обоснование начальной (максимальной) цены контракта (Н(М)ЦК) на элементы питания</t>
  </si>
  <si>
    <t>элементы питания (батареи алкалиновые)</t>
  </si>
  <si>
    <t>элементы питания (батареи литиевые CR2032)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</si>
</sst>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00"/>
    <numFmt numFmtId="166" formatCode="0.000"/>
  </numFmts>
  <fonts count="1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8">
    <xf numFmtId="0" fontId="0" fillId="0" borderId="0" xfId="0"/>
    <xf numFmtId="0" fontId="9" fillId="0" borderId="0" xfId="0" applyFont="1" applyAlignment="1">
      <alignment horizontal="center" vertical="top"/>
    </xf>
    <xf numFmtId="0" fontId="9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/>
    <xf numFmtId="0" fontId="7" fillId="0" borderId="0" xfId="0" applyFont="1" applyAlignment="1" applyProtection="1">
      <alignment horizontal="center" wrapText="1"/>
      <protection locked="0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/>
    <xf numFmtId="0" fontId="7" fillId="0" borderId="0" xfId="0" applyFont="1" applyAlignment="1" applyProtection="1">
      <alignment wrapText="1"/>
      <protection locked="0"/>
    </xf>
    <xf numFmtId="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/>
    </xf>
    <xf numFmtId="4" fontId="1" fillId="0" borderId="0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 wrapText="1"/>
    </xf>
    <xf numFmtId="0" fontId="15" fillId="0" borderId="1" xfId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2" fontId="16" fillId="2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3</xdr:row>
      <xdr:rowOff>1299210</xdr:rowOff>
    </xdr:from>
    <xdr:to>
      <xdr:col>14</xdr:col>
      <xdr:colOff>670560</xdr:colOff>
      <xdr:row>3</xdr:row>
      <xdr:rowOff>1632585</xdr:rowOff>
    </xdr:to>
    <xdr:pic>
      <xdr:nvPicPr>
        <xdr:cNvPr id="1350" name="Picture 1">
          <a:extLst>
            <a:ext uri="{FF2B5EF4-FFF2-40B4-BE49-F238E27FC236}">
              <a16:creationId xmlns=""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38060" y="2922270"/>
          <a:ext cx="63246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918210</xdr:colOff>
      <xdr:row>3</xdr:row>
      <xdr:rowOff>1190625</xdr:rowOff>
    </xdr:from>
    <xdr:to>
      <xdr:col>13</xdr:col>
      <xdr:colOff>701040</xdr:colOff>
      <xdr:row>3</xdr:row>
      <xdr:rowOff>1647825</xdr:rowOff>
    </xdr:to>
    <xdr:pic>
      <xdr:nvPicPr>
        <xdr:cNvPr id="1351" name="Picture 2">
          <a:extLst>
            <a:ext uri="{FF2B5EF4-FFF2-40B4-BE49-F238E27FC236}">
              <a16:creationId xmlns=""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450330" y="2813685"/>
          <a:ext cx="76581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219075</xdr:colOff>
      <xdr:row>3</xdr:row>
      <xdr:rowOff>1676400</xdr:rowOff>
    </xdr:from>
    <xdr:to>
      <xdr:col>15</xdr:col>
      <xdr:colOff>1362075</xdr:colOff>
      <xdr:row>3</xdr:row>
      <xdr:rowOff>1962150</xdr:rowOff>
    </xdr:to>
    <xdr:pic>
      <xdr:nvPicPr>
        <xdr:cNvPr id="1352" name="Picture 5">
          <a:extLst>
            <a:ext uri="{FF2B5EF4-FFF2-40B4-BE49-F238E27FC236}">
              <a16:creationId xmlns=""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972425" y="3305175"/>
          <a:ext cx="11430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352425</xdr:colOff>
      <xdr:row>3</xdr:row>
      <xdr:rowOff>1533525</xdr:rowOff>
    </xdr:from>
    <xdr:to>
      <xdr:col>15</xdr:col>
      <xdr:colOff>438150</xdr:colOff>
      <xdr:row>3</xdr:row>
      <xdr:rowOff>1666875</xdr:rowOff>
    </xdr:to>
    <xdr:pic>
      <xdr:nvPicPr>
        <xdr:cNvPr id="1353" name="Picture 6">
          <a:extLst>
            <a:ext uri="{FF2B5EF4-FFF2-40B4-BE49-F238E27FC236}">
              <a16:creationId xmlns=""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105775" y="3162300"/>
          <a:ext cx="857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3</xdr:row>
      <xdr:rowOff>1299210</xdr:rowOff>
    </xdr:from>
    <xdr:to>
      <xdr:col>14</xdr:col>
      <xdr:colOff>670560</xdr:colOff>
      <xdr:row>3</xdr:row>
      <xdr:rowOff>1632585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48450" y="2308860"/>
          <a:ext cx="63246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918210</xdr:colOff>
      <xdr:row>3</xdr:row>
      <xdr:rowOff>1190625</xdr:rowOff>
    </xdr:from>
    <xdr:to>
      <xdr:col>13</xdr:col>
      <xdr:colOff>701040</xdr:colOff>
      <xdr:row>3</xdr:row>
      <xdr:rowOff>1647825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814060" y="2200275"/>
          <a:ext cx="73533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219075</xdr:colOff>
      <xdr:row>3</xdr:row>
      <xdr:rowOff>1676400</xdr:rowOff>
    </xdr:from>
    <xdr:to>
      <xdr:col>15</xdr:col>
      <xdr:colOff>1362075</xdr:colOff>
      <xdr:row>3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553325" y="2686050"/>
          <a:ext cx="11430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352425</xdr:colOff>
      <xdr:row>3</xdr:row>
      <xdr:rowOff>1533525</xdr:rowOff>
    </xdr:from>
    <xdr:to>
      <xdr:col>15</xdr:col>
      <xdr:colOff>438150</xdr:colOff>
      <xdr:row>3</xdr:row>
      <xdr:rowOff>1666875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686675" y="2543175"/>
          <a:ext cx="857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3</xdr:row>
      <xdr:rowOff>1299210</xdr:rowOff>
    </xdr:from>
    <xdr:to>
      <xdr:col>14</xdr:col>
      <xdr:colOff>670560</xdr:colOff>
      <xdr:row>3</xdr:row>
      <xdr:rowOff>1632585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267575" y="2308860"/>
          <a:ext cx="63246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918210</xdr:colOff>
      <xdr:row>3</xdr:row>
      <xdr:rowOff>1190625</xdr:rowOff>
    </xdr:from>
    <xdr:to>
      <xdr:col>13</xdr:col>
      <xdr:colOff>701040</xdr:colOff>
      <xdr:row>3</xdr:row>
      <xdr:rowOff>1647825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433185" y="2200275"/>
          <a:ext cx="73533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219075</xdr:colOff>
      <xdr:row>3</xdr:row>
      <xdr:rowOff>1676400</xdr:rowOff>
    </xdr:from>
    <xdr:to>
      <xdr:col>15</xdr:col>
      <xdr:colOff>1362075</xdr:colOff>
      <xdr:row>3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172450" y="2686050"/>
          <a:ext cx="11430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352425</xdr:colOff>
      <xdr:row>3</xdr:row>
      <xdr:rowOff>1533525</xdr:rowOff>
    </xdr:from>
    <xdr:to>
      <xdr:col>15</xdr:col>
      <xdr:colOff>438150</xdr:colOff>
      <xdr:row>3</xdr:row>
      <xdr:rowOff>1666875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305800" y="2543175"/>
          <a:ext cx="857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6"/>
  <sheetViews>
    <sheetView zoomScale="90" zoomScaleNormal="90" zoomScaleSheetLayoutView="80" workbookViewId="0">
      <selection activeCell="A5" sqref="A5:XFD5"/>
    </sheetView>
  </sheetViews>
  <sheetFormatPr defaultColWidth="9.109375" defaultRowHeight="13.2" x14ac:dyDescent="0.25"/>
  <cols>
    <col min="1" max="1" width="3.109375" style="2" customWidth="1"/>
    <col min="2" max="2" width="6.6640625" style="2" customWidth="1"/>
    <col min="3" max="3" width="13.5546875" style="2" customWidth="1"/>
    <col min="4" max="4" width="5.33203125" style="2" customWidth="1"/>
    <col min="5" max="5" width="6" style="2" customWidth="1"/>
    <col min="6" max="6" width="13" style="2" customWidth="1"/>
    <col min="7" max="8" width="12.88671875" style="2" customWidth="1"/>
    <col min="9" max="9" width="7.5546875" style="2" hidden="1" customWidth="1"/>
    <col min="10" max="10" width="0.109375" style="2" hidden="1" customWidth="1"/>
    <col min="11" max="11" width="0.33203125" style="2" hidden="1" customWidth="1"/>
    <col min="12" max="12" width="5.109375" style="2" hidden="1" customWidth="1"/>
    <col min="13" max="13" width="14.33203125" style="2" customWidth="1"/>
    <col min="14" max="14" width="11.44140625" style="2" customWidth="1"/>
    <col min="15" max="15" width="10.88671875" style="2" customWidth="1"/>
    <col min="16" max="16" width="23.5546875" style="2" customWidth="1"/>
    <col min="17" max="17" width="10.5546875" style="2" customWidth="1"/>
    <col min="18" max="18" width="9.109375" style="2"/>
    <col min="19" max="19" width="14.44140625" style="2" customWidth="1"/>
    <col min="20" max="20" width="12.33203125" style="2" customWidth="1"/>
    <col min="21" max="21" width="4.33203125" style="2" customWidth="1"/>
    <col min="22" max="22" width="8.6640625" style="2" customWidth="1"/>
    <col min="23" max="16384" width="9.109375" style="2"/>
  </cols>
  <sheetData>
    <row r="1" spans="1:23" ht="15.75" x14ac:dyDescent="0.25">
      <c r="O1" s="23"/>
      <c r="S1" s="45">
        <v>45449</v>
      </c>
    </row>
    <row r="2" spans="1:23" ht="25.95" customHeight="1" x14ac:dyDescent="0.25">
      <c r="A2" s="81" t="s">
        <v>26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23" ht="39" customHeight="1" x14ac:dyDescent="0.25">
      <c r="A3" s="82" t="s">
        <v>0</v>
      </c>
      <c r="B3" s="84" t="s">
        <v>21</v>
      </c>
      <c r="C3" s="82" t="s">
        <v>2</v>
      </c>
      <c r="D3" s="82" t="s">
        <v>1</v>
      </c>
      <c r="E3" s="82" t="s">
        <v>19</v>
      </c>
      <c r="F3" s="78" t="s">
        <v>3</v>
      </c>
      <c r="G3" s="78"/>
      <c r="H3" s="78"/>
      <c r="I3" s="78" t="s">
        <v>9</v>
      </c>
      <c r="J3" s="78"/>
      <c r="K3" s="78"/>
      <c r="L3" s="78" t="s">
        <v>13</v>
      </c>
      <c r="M3" s="83" t="s">
        <v>14</v>
      </c>
      <c r="N3" s="83"/>
      <c r="O3" s="83"/>
      <c r="P3" s="75" t="s">
        <v>11</v>
      </c>
      <c r="Q3" s="75"/>
      <c r="R3" s="75"/>
      <c r="S3" s="75"/>
    </row>
    <row r="4" spans="1:23" ht="156" customHeight="1" x14ac:dyDescent="0.25">
      <c r="A4" s="82"/>
      <c r="B4" s="85"/>
      <c r="C4" s="82"/>
      <c r="D4" s="82"/>
      <c r="E4" s="82"/>
      <c r="F4" s="32" t="s">
        <v>22</v>
      </c>
      <c r="G4" s="32" t="s">
        <v>23</v>
      </c>
      <c r="H4" s="32" t="s">
        <v>24</v>
      </c>
      <c r="I4" s="33" t="s">
        <v>12</v>
      </c>
      <c r="J4" s="33" t="s">
        <v>12</v>
      </c>
      <c r="K4" s="33" t="s">
        <v>12</v>
      </c>
      <c r="L4" s="78"/>
      <c r="M4" s="39" t="s">
        <v>16</v>
      </c>
      <c r="N4" s="33" t="s">
        <v>4</v>
      </c>
      <c r="O4" s="32" t="s">
        <v>5</v>
      </c>
      <c r="P4" s="25" t="s">
        <v>15</v>
      </c>
      <c r="Q4" s="34" t="s">
        <v>6</v>
      </c>
      <c r="R4" s="34" t="s">
        <v>7</v>
      </c>
      <c r="S4" s="34" t="s">
        <v>10</v>
      </c>
    </row>
    <row r="5" spans="1:23" ht="79.5" customHeight="1" x14ac:dyDescent="0.25">
      <c r="A5" s="26">
        <v>1</v>
      </c>
      <c r="B5" s="42"/>
      <c r="C5" s="44" t="s">
        <v>27</v>
      </c>
      <c r="D5" s="35" t="s">
        <v>25</v>
      </c>
      <c r="E5" s="35">
        <v>1000</v>
      </c>
      <c r="F5" s="43">
        <v>1.3</v>
      </c>
      <c r="G5" s="43">
        <v>3.6</v>
      </c>
      <c r="H5" s="43">
        <v>4.24</v>
      </c>
      <c r="I5" s="46"/>
      <c r="J5" s="46"/>
      <c r="K5" s="46"/>
      <c r="L5" s="46"/>
      <c r="M5" s="29">
        <f>AVERAGE(F5:G5:H5)</f>
        <v>3.0466666666666669</v>
      </c>
      <c r="N5" s="28">
        <f>SQRT(((SUM((POWER(F5-M5,2)),(POWER(G5-M5,2)),(POWER(H5-M5,2))))/(COLUMNS(F5:H5)-1)))</f>
        <v>1.5461349660793955</v>
      </c>
      <c r="O5" s="28">
        <f t="shared" ref="O5" si="0">N5/M5*100</f>
        <v>50.748412453371841</v>
      </c>
      <c r="P5" s="47">
        <f>((E5/3)*(SUM(F5:G5:H5)))</f>
        <v>3046.6666666666665</v>
      </c>
      <c r="Q5" s="29">
        <f>P5/E5</f>
        <v>3.0466666666666664</v>
      </c>
      <c r="R5" s="47">
        <f>ROUNDDOWN(Q5,2)</f>
        <v>3.04</v>
      </c>
      <c r="S5" s="24">
        <f>R5*E5</f>
        <v>3040</v>
      </c>
    </row>
    <row r="6" spans="1:23" ht="63.75" customHeight="1" x14ac:dyDescent="0.25">
      <c r="A6" s="26">
        <v>2</v>
      </c>
      <c r="B6" s="48"/>
      <c r="C6" s="44" t="s">
        <v>28</v>
      </c>
      <c r="D6" s="35" t="s">
        <v>25</v>
      </c>
      <c r="E6" s="26">
        <v>1000</v>
      </c>
      <c r="F6" s="26">
        <v>1.3</v>
      </c>
      <c r="G6" s="26">
        <v>2.85</v>
      </c>
      <c r="H6" s="26">
        <v>3.86</v>
      </c>
      <c r="I6" s="25"/>
      <c r="J6" s="25"/>
      <c r="K6" s="25"/>
      <c r="L6" s="46"/>
      <c r="M6" s="29">
        <f>AVERAGE(F6:G6:H6)</f>
        <v>2.67</v>
      </c>
      <c r="N6" s="28">
        <f>SQRT(((SUM((POWER(F6-M6,2)),(POWER(G6-M6,2)),(POWER(H6-M6,2))))/(COLUMNS(F6:H6)-1)))</f>
        <v>1.2894572501638044</v>
      </c>
      <c r="O6" s="28">
        <f t="shared" ref="O6" si="1">N6/M6*100</f>
        <v>48.294279032352229</v>
      </c>
      <c r="P6" s="47">
        <f>((E6/3)*(SUM(F6:G6:H6)))</f>
        <v>2670</v>
      </c>
      <c r="Q6" s="29">
        <f>P6/E6</f>
        <v>2.67</v>
      </c>
      <c r="R6" s="47">
        <f>ROUNDDOWN(Q6,2)</f>
        <v>2.67</v>
      </c>
      <c r="S6" s="24">
        <f>R6*E6</f>
        <v>2670</v>
      </c>
      <c r="T6" s="21"/>
    </row>
    <row r="7" spans="1:23" s="1" customFormat="1" ht="15" customHeight="1" x14ac:dyDescent="0.3">
      <c r="A7" s="26"/>
      <c r="B7" s="26"/>
      <c r="C7" s="27"/>
      <c r="D7" s="26"/>
      <c r="E7" s="26"/>
      <c r="F7" s="3"/>
      <c r="G7" s="3"/>
      <c r="H7" s="3"/>
      <c r="I7" s="3"/>
      <c r="J7" s="3"/>
      <c r="K7" s="3"/>
      <c r="L7" s="3"/>
      <c r="M7" s="4"/>
      <c r="N7" s="36"/>
      <c r="O7" s="36"/>
      <c r="P7" s="79" t="s">
        <v>17</v>
      </c>
      <c r="Q7" s="79"/>
      <c r="R7" s="79"/>
      <c r="S7" s="24">
        <f>S5+S6</f>
        <v>5710</v>
      </c>
      <c r="T7" s="20"/>
      <c r="V7" s="18"/>
      <c r="W7" s="18"/>
    </row>
    <row r="8" spans="1:23" s="5" customFormat="1" ht="25.2" customHeight="1" x14ac:dyDescent="0.3">
      <c r="A8" s="76" t="s">
        <v>20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36"/>
      <c r="M8" s="37">
        <f>S7</f>
        <v>5710</v>
      </c>
      <c r="N8" s="36" t="s">
        <v>8</v>
      </c>
      <c r="O8" s="36"/>
      <c r="P8" s="36"/>
      <c r="Q8" s="36"/>
      <c r="R8" s="36"/>
      <c r="S8" s="38"/>
    </row>
    <row r="9" spans="1:23" ht="46.5" customHeight="1" x14ac:dyDescent="0.25">
      <c r="A9" s="77" t="s">
        <v>18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</row>
    <row r="10" spans="1:23" ht="41.25" customHeight="1" x14ac:dyDescent="0.2">
      <c r="A10" s="15"/>
      <c r="B10" s="41"/>
      <c r="C10" s="15"/>
      <c r="D10" s="15"/>
      <c r="E10" s="15"/>
      <c r="F10" s="15"/>
      <c r="G10" s="15"/>
      <c r="H10" s="30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</row>
    <row r="11" spans="1:23" ht="18" customHeight="1" x14ac:dyDescent="0.3">
      <c r="A11" s="13"/>
      <c r="B11" s="13"/>
      <c r="C11" s="16"/>
      <c r="D11" s="7"/>
      <c r="E11" s="7"/>
      <c r="F11" s="21"/>
      <c r="G11" s="7"/>
      <c r="H11" s="7"/>
      <c r="M11" s="22"/>
      <c r="N11" s="7"/>
      <c r="O11" s="7"/>
      <c r="P11" s="7"/>
    </row>
    <row r="12" spans="1:23" s="6" customFormat="1" ht="15.6" x14ac:dyDescent="0.3">
      <c r="A12" s="74"/>
      <c r="B12" s="74"/>
      <c r="C12" s="74"/>
      <c r="D12" s="74"/>
      <c r="E12" s="9"/>
      <c r="F12" s="10"/>
      <c r="G12" s="11"/>
      <c r="H12" s="11"/>
      <c r="M12" s="14"/>
      <c r="N12" s="17"/>
      <c r="O12" s="17"/>
      <c r="P12" s="17"/>
    </row>
    <row r="13" spans="1:23" s="6" customFormat="1" ht="15.6" x14ac:dyDescent="0.3">
      <c r="A13" s="8"/>
      <c r="B13" s="40"/>
      <c r="C13" s="8"/>
      <c r="D13" s="8"/>
      <c r="E13" s="9"/>
      <c r="F13" s="10"/>
      <c r="G13" s="11"/>
      <c r="H13" s="11"/>
      <c r="M13" s="12"/>
      <c r="N13" s="12"/>
      <c r="O13" s="12"/>
      <c r="P13" s="12"/>
    </row>
    <row r="14" spans="1:23" s="6" customFormat="1" ht="11.25" customHeight="1" x14ac:dyDescent="0.3">
      <c r="A14" s="8"/>
      <c r="B14" s="40"/>
      <c r="C14" s="8"/>
      <c r="D14" s="8"/>
      <c r="E14" s="9"/>
      <c r="F14" s="10"/>
      <c r="G14" s="11"/>
      <c r="H14" s="11"/>
      <c r="M14" s="12"/>
      <c r="N14" s="12"/>
      <c r="O14" s="12"/>
      <c r="P14" s="12"/>
    </row>
    <row r="15" spans="1:23" ht="19.5" customHeight="1" x14ac:dyDescent="0.3">
      <c r="A15" s="73"/>
      <c r="B15" s="73"/>
      <c r="C15" s="73"/>
      <c r="D15" s="80"/>
      <c r="E15" s="80"/>
      <c r="F15" s="80"/>
      <c r="G15" s="80"/>
      <c r="H15" s="31"/>
      <c r="M15" s="19"/>
      <c r="N15" s="7"/>
      <c r="O15" s="7"/>
      <c r="P15" s="7"/>
    </row>
    <row r="16" spans="1:23" s="6" customFormat="1" ht="15.6" x14ac:dyDescent="0.3">
      <c r="A16" s="74"/>
      <c r="B16" s="74"/>
      <c r="C16" s="74"/>
      <c r="D16" s="74"/>
      <c r="E16" s="9"/>
      <c r="F16" s="10"/>
      <c r="G16" s="11"/>
      <c r="H16" s="11"/>
      <c r="M16" s="14"/>
      <c r="N16" s="17"/>
      <c r="O16" s="17"/>
      <c r="P16" s="17"/>
    </row>
  </sheetData>
  <mergeCells count="18">
    <mergeCell ref="A2:S2"/>
    <mergeCell ref="A3:A4"/>
    <mergeCell ref="C3:C4"/>
    <mergeCell ref="D3:D4"/>
    <mergeCell ref="E3:E4"/>
    <mergeCell ref="M3:O3"/>
    <mergeCell ref="B3:B4"/>
    <mergeCell ref="A15:C15"/>
    <mergeCell ref="A16:D16"/>
    <mergeCell ref="P3:S3"/>
    <mergeCell ref="A8:K8"/>
    <mergeCell ref="A9:S9"/>
    <mergeCell ref="A12:D12"/>
    <mergeCell ref="I3:K3"/>
    <mergeCell ref="L3:L4"/>
    <mergeCell ref="P7:R7"/>
    <mergeCell ref="D15:G15"/>
    <mergeCell ref="F3:H3"/>
  </mergeCells>
  <phoneticPr fontId="0" type="noConversion"/>
  <pageMargins left="0.51181102362204722" right="0.51181102362204722" top="0.35433070866141736" bottom="0.35433070866141736" header="0.31496062992125984" footer="0.31496062992125984"/>
  <pageSetup paperSize="9" scale="8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tabSelected="1" zoomScale="90" zoomScaleNormal="90" zoomScaleSheetLayoutView="80" workbookViewId="0">
      <selection activeCell="H6" sqref="H6"/>
    </sheetView>
  </sheetViews>
  <sheetFormatPr defaultColWidth="9.109375" defaultRowHeight="13.2" x14ac:dyDescent="0.25"/>
  <cols>
    <col min="1" max="1" width="3.109375" style="2" customWidth="1"/>
    <col min="2" max="2" width="6.5546875" style="2" customWidth="1"/>
    <col min="3" max="3" width="38.44140625" style="2" customWidth="1"/>
    <col min="4" max="4" width="5.33203125" style="2" customWidth="1"/>
    <col min="5" max="5" width="6" style="2" customWidth="1"/>
    <col min="6" max="6" width="13" style="2" customWidth="1"/>
    <col min="7" max="8" width="12.88671875" style="2" customWidth="1"/>
    <col min="9" max="9" width="7.5546875" style="2" hidden="1" customWidth="1"/>
    <col min="10" max="10" width="0.109375" style="2" hidden="1" customWidth="1"/>
    <col min="11" max="11" width="0.33203125" style="2" hidden="1" customWidth="1"/>
    <col min="12" max="12" width="5.109375" style="2" hidden="1" customWidth="1"/>
    <col min="13" max="13" width="14.33203125" style="2" customWidth="1"/>
    <col min="14" max="14" width="11.44140625" style="2" customWidth="1"/>
    <col min="15" max="15" width="10.88671875" style="2" customWidth="1"/>
    <col min="16" max="16" width="23.5546875" style="2" customWidth="1"/>
    <col min="17" max="17" width="10.5546875" style="2" customWidth="1"/>
    <col min="18" max="18" width="9.109375" style="2"/>
    <col min="19" max="19" width="14.44140625" style="2" customWidth="1"/>
    <col min="20" max="20" width="12.33203125" style="2" customWidth="1"/>
    <col min="21" max="21" width="4.33203125" style="2" customWidth="1"/>
    <col min="22" max="22" width="8.6640625" style="2" customWidth="1"/>
    <col min="23" max="16384" width="9.109375" style="2"/>
  </cols>
  <sheetData>
    <row r="1" spans="1:19" ht="15.75" x14ac:dyDescent="0.25">
      <c r="O1" s="23"/>
      <c r="S1" s="45">
        <v>45683</v>
      </c>
    </row>
    <row r="2" spans="1:19" ht="25.95" customHeight="1" x14ac:dyDescent="0.25">
      <c r="A2" s="81" t="s">
        <v>35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19" ht="39" customHeight="1" x14ac:dyDescent="0.25">
      <c r="A3" s="82" t="s">
        <v>0</v>
      </c>
      <c r="B3" s="86" t="s">
        <v>33</v>
      </c>
      <c r="C3" s="82" t="s">
        <v>2</v>
      </c>
      <c r="D3" s="82" t="s">
        <v>1</v>
      </c>
      <c r="E3" s="82" t="s">
        <v>19</v>
      </c>
      <c r="F3" s="78" t="s">
        <v>3</v>
      </c>
      <c r="G3" s="78"/>
      <c r="H3" s="78"/>
      <c r="I3" s="78" t="s">
        <v>9</v>
      </c>
      <c r="J3" s="78"/>
      <c r="K3" s="78"/>
      <c r="L3" s="78" t="s">
        <v>13</v>
      </c>
      <c r="M3" s="83" t="s">
        <v>14</v>
      </c>
      <c r="N3" s="83"/>
      <c r="O3" s="83"/>
      <c r="P3" s="75" t="s">
        <v>11</v>
      </c>
      <c r="Q3" s="75"/>
      <c r="R3" s="75"/>
      <c r="S3" s="75"/>
    </row>
    <row r="4" spans="1:19" ht="156" customHeight="1" x14ac:dyDescent="0.25">
      <c r="A4" s="82"/>
      <c r="B4" s="87"/>
      <c r="C4" s="82"/>
      <c r="D4" s="82"/>
      <c r="E4" s="82"/>
      <c r="F4" s="32" t="s">
        <v>22</v>
      </c>
      <c r="G4" s="32" t="s">
        <v>23</v>
      </c>
      <c r="H4" s="32" t="s">
        <v>24</v>
      </c>
      <c r="I4" s="50" t="s">
        <v>12</v>
      </c>
      <c r="J4" s="50" t="s">
        <v>12</v>
      </c>
      <c r="K4" s="50" t="s">
        <v>12</v>
      </c>
      <c r="L4" s="78"/>
      <c r="M4" s="50" t="s">
        <v>16</v>
      </c>
      <c r="N4" s="50" t="s">
        <v>4</v>
      </c>
      <c r="O4" s="32" t="s">
        <v>5</v>
      </c>
      <c r="P4" s="25" t="s">
        <v>15</v>
      </c>
      <c r="Q4" s="34" t="s">
        <v>6</v>
      </c>
      <c r="R4" s="68" t="s">
        <v>34</v>
      </c>
      <c r="S4" s="34" t="s">
        <v>10</v>
      </c>
    </row>
    <row r="5" spans="1:19" ht="33.75" customHeight="1" x14ac:dyDescent="0.25">
      <c r="A5" s="26">
        <v>1</v>
      </c>
      <c r="B5" s="69"/>
      <c r="C5" s="66" t="s">
        <v>36</v>
      </c>
      <c r="D5" s="26" t="s">
        <v>25</v>
      </c>
      <c r="E5" s="72">
        <v>100</v>
      </c>
      <c r="F5" s="61">
        <v>28.32</v>
      </c>
      <c r="G5" s="62">
        <v>28.32</v>
      </c>
      <c r="H5" s="62">
        <v>32.200000000000003</v>
      </c>
      <c r="I5" s="25"/>
      <c r="J5" s="25"/>
      <c r="K5" s="25"/>
      <c r="L5" s="70"/>
      <c r="M5" s="29">
        <f>AVERAGE(F5:G5:H5)</f>
        <v>29.613333333333333</v>
      </c>
      <c r="N5" s="28">
        <f t="shared" ref="N5" si="0">SQRT(((SUM((POWER(F5-M5,2)),(POWER(G5-M5,2)),(POWER(H5-M5,2))))/(COLUMNS(F5:H5)-1)))</f>
        <v>2.2401190444557497</v>
      </c>
      <c r="O5" s="28">
        <f t="shared" ref="O5" si="1">N5/M5*100</f>
        <v>7.5645622842945164</v>
      </c>
      <c r="P5" s="71">
        <f>((E5/3)*(SUM(F5:G5:H5)))</f>
        <v>2961.3333333333335</v>
      </c>
      <c r="Q5" s="29">
        <f t="shared" ref="Q5" si="2">P5/E5</f>
        <v>29.613333333333333</v>
      </c>
      <c r="R5" s="71">
        <f t="shared" ref="R5" si="3">ROUNDUP(Q5,2)</f>
        <v>29.62</v>
      </c>
      <c r="S5" s="24">
        <f>R5*E5</f>
        <v>2962</v>
      </c>
    </row>
    <row r="6" spans="1:19" ht="33.75" customHeight="1" x14ac:dyDescent="0.25">
      <c r="A6" s="26">
        <v>2</v>
      </c>
      <c r="B6" s="63"/>
      <c r="C6" s="66" t="s">
        <v>37</v>
      </c>
      <c r="D6" s="26" t="s">
        <v>25</v>
      </c>
      <c r="E6" s="72">
        <v>25</v>
      </c>
      <c r="F6" s="61">
        <v>79.900000000000006</v>
      </c>
      <c r="G6" s="62">
        <v>65.3</v>
      </c>
      <c r="H6" s="62">
        <v>90</v>
      </c>
      <c r="I6" s="25"/>
      <c r="J6" s="25"/>
      <c r="K6" s="25"/>
      <c r="L6" s="64"/>
      <c r="M6" s="29">
        <f>AVERAGE(F6:G6:H6)</f>
        <v>78.399999999999991</v>
      </c>
      <c r="N6" s="28">
        <f t="shared" ref="N6" si="4">SQRT(((SUM((POWER(F6-M6,2)),(POWER(G6-M6,2)),(POWER(H6-M6,2))))/(COLUMNS(F6:H6)-1)))</f>
        <v>12.418131904598212</v>
      </c>
      <c r="O6" s="28">
        <f t="shared" ref="O6" si="5">N6/M6*100</f>
        <v>15.839453959946701</v>
      </c>
      <c r="P6" s="65">
        <f>((E6/3)*(SUM(F6:G6:H6)))</f>
        <v>1960</v>
      </c>
      <c r="Q6" s="29">
        <f t="shared" ref="Q6" si="6">P6/E6</f>
        <v>78.400000000000006</v>
      </c>
      <c r="R6" s="67">
        <f t="shared" ref="R6" si="7">ROUNDUP(Q6,2)</f>
        <v>78.400000000000006</v>
      </c>
      <c r="S6" s="24">
        <f>R6*E6</f>
        <v>1960.0000000000002</v>
      </c>
    </row>
    <row r="7" spans="1:19" ht="24" customHeight="1" x14ac:dyDescent="0.25">
      <c r="A7" s="76" t="s">
        <v>20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36"/>
      <c r="M7" s="37" t="e">
        <f>#REF!</f>
        <v>#REF!</v>
      </c>
      <c r="N7" s="36" t="s">
        <v>8</v>
      </c>
      <c r="O7" s="36"/>
      <c r="P7" s="36"/>
      <c r="Q7" s="36"/>
      <c r="R7" s="36"/>
      <c r="S7" s="38">
        <f>SUM(S5:S6)</f>
        <v>4922</v>
      </c>
    </row>
    <row r="8" spans="1:19" ht="24" customHeight="1" x14ac:dyDescent="0.25">
      <c r="A8" s="77" t="s">
        <v>18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</row>
    <row r="9" spans="1:19" ht="21.75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</row>
    <row r="10" spans="1:19" ht="19.5" customHeight="1" x14ac:dyDescent="0.25">
      <c r="A10" s="13"/>
      <c r="B10" s="13"/>
      <c r="C10" s="16"/>
      <c r="D10" s="7"/>
      <c r="E10" s="7"/>
      <c r="F10" s="21"/>
      <c r="G10" s="7"/>
      <c r="H10" s="7"/>
      <c r="M10" s="22"/>
      <c r="N10" s="7"/>
      <c r="O10" s="7"/>
      <c r="P10" s="7"/>
    </row>
    <row r="11" spans="1:19" ht="27" customHeight="1" x14ac:dyDescent="0.25">
      <c r="A11" s="74"/>
      <c r="B11" s="74"/>
      <c r="C11" s="74"/>
      <c r="D11" s="74"/>
      <c r="E11" s="9"/>
      <c r="F11" s="10"/>
      <c r="G11" s="11"/>
      <c r="H11" s="11"/>
      <c r="I11" s="6"/>
      <c r="J11" s="6"/>
      <c r="K11" s="6"/>
      <c r="L11" s="6"/>
      <c r="M11" s="14"/>
      <c r="N11" s="17"/>
      <c r="O11" s="17"/>
      <c r="P11" s="17"/>
      <c r="Q11" s="6"/>
      <c r="R11" s="6"/>
      <c r="S11" s="6"/>
    </row>
    <row r="12" spans="1:19" ht="21" customHeight="1" x14ac:dyDescent="0.25">
      <c r="A12" s="49"/>
      <c r="B12" s="49"/>
      <c r="C12" s="49"/>
      <c r="D12" s="49"/>
      <c r="E12" s="9"/>
      <c r="F12" s="10"/>
      <c r="G12" s="11"/>
      <c r="H12" s="11"/>
      <c r="I12" s="6"/>
      <c r="J12" s="6"/>
      <c r="K12" s="6"/>
      <c r="L12" s="6"/>
      <c r="M12" s="12"/>
      <c r="N12" s="12"/>
      <c r="O12" s="12"/>
      <c r="P12" s="12"/>
      <c r="Q12" s="6"/>
      <c r="R12" s="6"/>
      <c r="S12" s="6"/>
    </row>
    <row r="13" spans="1:19" ht="24.75" customHeight="1" x14ac:dyDescent="0.25">
      <c r="A13" s="49"/>
      <c r="B13" s="49"/>
      <c r="C13" s="49"/>
      <c r="D13" s="49"/>
      <c r="E13" s="9"/>
      <c r="F13" s="10"/>
      <c r="G13" s="11"/>
      <c r="H13" s="11"/>
      <c r="I13" s="6"/>
      <c r="J13" s="6"/>
      <c r="K13" s="6"/>
      <c r="L13" s="6"/>
      <c r="M13" s="12"/>
      <c r="N13" s="12"/>
      <c r="O13" s="12"/>
      <c r="P13" s="12"/>
      <c r="Q13" s="6"/>
      <c r="R13" s="6"/>
      <c r="S13" s="6"/>
    </row>
    <row r="14" spans="1:19" ht="24.75" customHeight="1" x14ac:dyDescent="0.25">
      <c r="A14" s="73"/>
      <c r="B14" s="73"/>
      <c r="C14" s="73"/>
      <c r="D14" s="80"/>
      <c r="E14" s="80"/>
      <c r="F14" s="80"/>
      <c r="G14" s="80"/>
      <c r="H14" s="52"/>
      <c r="M14" s="52"/>
      <c r="N14" s="7"/>
      <c r="O14" s="7"/>
      <c r="P14" s="7"/>
    </row>
    <row r="15" spans="1:19" ht="24" customHeight="1" x14ac:dyDescent="0.25">
      <c r="A15" s="74"/>
      <c r="B15" s="74"/>
      <c r="C15" s="74"/>
      <c r="D15" s="74"/>
      <c r="E15" s="9"/>
      <c r="F15" s="10"/>
      <c r="G15" s="11"/>
      <c r="H15" s="11"/>
      <c r="I15" s="6"/>
      <c r="J15" s="6"/>
      <c r="K15" s="6"/>
      <c r="L15" s="6"/>
      <c r="M15" s="14"/>
      <c r="N15" s="17"/>
      <c r="O15" s="17"/>
      <c r="P15" s="17"/>
      <c r="Q15" s="6"/>
      <c r="R15" s="6"/>
      <c r="S15" s="6"/>
    </row>
    <row r="16" spans="1:19" ht="22.5" customHeight="1" x14ac:dyDescent="0.25"/>
    <row r="17" spans="1:23" ht="21.75" customHeight="1" x14ac:dyDescent="0.25"/>
    <row r="18" spans="1:23" ht="27" customHeight="1" x14ac:dyDescent="0.25"/>
    <row r="19" spans="1:23" ht="24" customHeight="1" x14ac:dyDescent="0.25"/>
    <row r="20" spans="1:23" ht="29.25" customHeight="1" x14ac:dyDescent="0.25">
      <c r="T20" s="21"/>
    </row>
    <row r="21" spans="1:23" s="1" customFormat="1" ht="1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0"/>
      <c r="V21" s="18"/>
      <c r="W21" s="18"/>
    </row>
    <row r="22" spans="1:23" s="5" customFormat="1" ht="25.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23" ht="46.5" customHeight="1" x14ac:dyDescent="0.25"/>
    <row r="24" spans="1:23" ht="41.25" customHeight="1" x14ac:dyDescent="0.25"/>
    <row r="25" spans="1:23" ht="18" customHeight="1" x14ac:dyDescent="0.25"/>
    <row r="26" spans="1:23" s="6" customFormat="1" ht="13.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23" s="6" customFormat="1" ht="13.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23" s="6" customFormat="1" ht="11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23" ht="19.5" customHeight="1" x14ac:dyDescent="0.25"/>
    <row r="30" spans="1:23" s="6" customFormat="1" ht="13.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</sheetData>
  <mergeCells count="17">
    <mergeCell ref="A2:S2"/>
    <mergeCell ref="A3:A4"/>
    <mergeCell ref="B3:B4"/>
    <mergeCell ref="C3:C4"/>
    <mergeCell ref="D3:D4"/>
    <mergeCell ref="E3:E4"/>
    <mergeCell ref="F3:H3"/>
    <mergeCell ref="I3:K3"/>
    <mergeCell ref="L3:L4"/>
    <mergeCell ref="M3:O3"/>
    <mergeCell ref="A15:D15"/>
    <mergeCell ref="P3:S3"/>
    <mergeCell ref="A7:K7"/>
    <mergeCell ref="A8:S8"/>
    <mergeCell ref="A11:D11"/>
    <mergeCell ref="A14:C14"/>
    <mergeCell ref="D14:G14"/>
  </mergeCells>
  <pageMargins left="0.51181102362204722" right="0.51181102362204722" top="0.35433070866141736" bottom="0.35433070866141736" header="0.31496062992125984" footer="0.31496062992125984"/>
  <pageSetup paperSize="9" scale="7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6"/>
  <sheetViews>
    <sheetView zoomScale="90" zoomScaleNormal="90" zoomScaleSheetLayoutView="80" workbookViewId="0">
      <selection activeCell="E6" sqref="E6"/>
    </sheetView>
  </sheetViews>
  <sheetFormatPr defaultColWidth="9.109375" defaultRowHeight="13.2" x14ac:dyDescent="0.25"/>
  <cols>
    <col min="1" max="1" width="3.109375" style="2" customWidth="1"/>
    <col min="2" max="2" width="9.33203125" style="2" customWidth="1"/>
    <col min="3" max="3" width="20.33203125" style="2" customWidth="1"/>
    <col min="4" max="4" width="5.33203125" style="2" customWidth="1"/>
    <col min="5" max="5" width="6" style="2" customWidth="1"/>
    <col min="6" max="6" width="13" style="2" customWidth="1"/>
    <col min="7" max="8" width="12.88671875" style="2" customWidth="1"/>
    <col min="9" max="9" width="7.5546875" style="2" hidden="1" customWidth="1"/>
    <col min="10" max="10" width="0.109375" style="2" hidden="1" customWidth="1"/>
    <col min="11" max="11" width="0.33203125" style="2" hidden="1" customWidth="1"/>
    <col min="12" max="12" width="5.109375" style="2" hidden="1" customWidth="1"/>
    <col min="13" max="13" width="14.33203125" style="2" customWidth="1"/>
    <col min="14" max="14" width="11.44140625" style="2" customWidth="1"/>
    <col min="15" max="15" width="10.88671875" style="2" customWidth="1"/>
    <col min="16" max="16" width="23.5546875" style="2" customWidth="1"/>
    <col min="17" max="17" width="10.5546875" style="2" customWidth="1"/>
    <col min="18" max="18" width="9.109375" style="2"/>
    <col min="19" max="19" width="14.44140625" style="2" customWidth="1"/>
    <col min="20" max="20" width="12.33203125" style="2" customWidth="1"/>
    <col min="21" max="21" width="4.33203125" style="2" customWidth="1"/>
    <col min="22" max="22" width="8.6640625" style="2" customWidth="1"/>
    <col min="23" max="16384" width="9.109375" style="2"/>
  </cols>
  <sheetData>
    <row r="1" spans="1:23" ht="15.75" x14ac:dyDescent="0.25">
      <c r="O1" s="23"/>
      <c r="S1" s="45">
        <v>45666</v>
      </c>
    </row>
    <row r="2" spans="1:23" ht="25.95" customHeight="1" x14ac:dyDescent="0.25">
      <c r="A2" s="81" t="s">
        <v>31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23" ht="39" customHeight="1" x14ac:dyDescent="0.25">
      <c r="A3" s="82" t="s">
        <v>0</v>
      </c>
      <c r="B3" s="86" t="s">
        <v>21</v>
      </c>
      <c r="C3" s="82" t="s">
        <v>2</v>
      </c>
      <c r="D3" s="82" t="s">
        <v>1</v>
      </c>
      <c r="E3" s="82" t="s">
        <v>19</v>
      </c>
      <c r="F3" s="78" t="s">
        <v>3</v>
      </c>
      <c r="G3" s="78"/>
      <c r="H3" s="78"/>
      <c r="I3" s="78" t="s">
        <v>9</v>
      </c>
      <c r="J3" s="78"/>
      <c r="K3" s="78"/>
      <c r="L3" s="78" t="s">
        <v>13</v>
      </c>
      <c r="M3" s="83" t="s">
        <v>14</v>
      </c>
      <c r="N3" s="83"/>
      <c r="O3" s="83"/>
      <c r="P3" s="75" t="s">
        <v>11</v>
      </c>
      <c r="Q3" s="75"/>
      <c r="R3" s="75"/>
      <c r="S3" s="75"/>
    </row>
    <row r="4" spans="1:23" ht="156" customHeight="1" x14ac:dyDescent="0.25">
      <c r="A4" s="82"/>
      <c r="B4" s="87"/>
      <c r="C4" s="82"/>
      <c r="D4" s="82"/>
      <c r="E4" s="82"/>
      <c r="F4" s="32" t="s">
        <v>22</v>
      </c>
      <c r="G4" s="32" t="s">
        <v>23</v>
      </c>
      <c r="H4" s="32" t="s">
        <v>24</v>
      </c>
      <c r="I4" s="55" t="s">
        <v>12</v>
      </c>
      <c r="J4" s="55" t="s">
        <v>12</v>
      </c>
      <c r="K4" s="55" t="s">
        <v>12</v>
      </c>
      <c r="L4" s="78"/>
      <c r="M4" s="55" t="s">
        <v>16</v>
      </c>
      <c r="N4" s="55" t="s">
        <v>4</v>
      </c>
      <c r="O4" s="32" t="s">
        <v>5</v>
      </c>
      <c r="P4" s="25" t="s">
        <v>15</v>
      </c>
      <c r="Q4" s="34" t="s">
        <v>6</v>
      </c>
      <c r="R4" s="34" t="s">
        <v>7</v>
      </c>
      <c r="S4" s="34" t="s">
        <v>10</v>
      </c>
    </row>
    <row r="5" spans="1:23" ht="64.5" customHeight="1" x14ac:dyDescent="0.25">
      <c r="A5" s="26">
        <v>1</v>
      </c>
      <c r="B5" s="60" t="s">
        <v>32</v>
      </c>
      <c r="C5" s="44" t="s">
        <v>29</v>
      </c>
      <c r="D5" s="35" t="s">
        <v>25</v>
      </c>
      <c r="E5" s="26">
        <v>225</v>
      </c>
      <c r="F5" s="53">
        <v>40</v>
      </c>
      <c r="G5" s="53">
        <v>72.5</v>
      </c>
      <c r="H5" s="53">
        <v>70</v>
      </c>
      <c r="I5" s="25"/>
      <c r="J5" s="25"/>
      <c r="K5" s="25"/>
      <c r="L5" s="56"/>
      <c r="M5" s="29">
        <f>AVERAGE(F5:G5:H5)</f>
        <v>60.833333333333336</v>
      </c>
      <c r="N5" s="28">
        <f>SQRT(((SUM((POWER(F5-M5,2)),(POWER(G5-M5,2)),(POWER(H5-M5,2))))/(COLUMNS(F5:H5)-1)))</f>
        <v>18.085445345175586</v>
      </c>
      <c r="O5" s="28">
        <f t="shared" ref="O5:O6" si="0">N5/M5*100</f>
        <v>29.729499197548908</v>
      </c>
      <c r="P5" s="58">
        <f>((E5/3)*(SUM(F5:G5:H5)))</f>
        <v>13687.5</v>
      </c>
      <c r="Q5" s="29">
        <f>P5/E5</f>
        <v>60.833333333333336</v>
      </c>
      <c r="R5" s="58">
        <f>ROUNDDOWN(Q5,2)</f>
        <v>60.83</v>
      </c>
      <c r="S5" s="24">
        <f>R5*E5</f>
        <v>13686.75</v>
      </c>
    </row>
    <row r="6" spans="1:23" ht="78" customHeight="1" x14ac:dyDescent="0.25">
      <c r="A6" s="26">
        <v>2</v>
      </c>
      <c r="B6" s="60" t="s">
        <v>32</v>
      </c>
      <c r="C6" s="44" t="s">
        <v>30</v>
      </c>
      <c r="D6" s="35" t="s">
        <v>25</v>
      </c>
      <c r="E6" s="26">
        <v>695</v>
      </c>
      <c r="F6" s="53">
        <v>38</v>
      </c>
      <c r="G6" s="53">
        <v>45.8</v>
      </c>
      <c r="H6" s="53">
        <v>50</v>
      </c>
      <c r="I6" s="25"/>
      <c r="J6" s="25"/>
      <c r="K6" s="25"/>
      <c r="L6" s="56"/>
      <c r="M6" s="29">
        <f>AVERAGE(F6:G6:H6)</f>
        <v>44.6</v>
      </c>
      <c r="N6" s="28">
        <f>SQRT(((SUM((POWER(F6-M6,2)),(POWER(G6-M6,2)),(POWER(H6-M6,2))))/(COLUMNS(F6:H6)-1)))</f>
        <v>6.0893349390553313</v>
      </c>
      <c r="O6" s="28">
        <f t="shared" si="0"/>
        <v>13.653217352141997</v>
      </c>
      <c r="P6" s="58">
        <f>((E6/3)*(SUM(F6:G6:H6)))</f>
        <v>30997</v>
      </c>
      <c r="Q6" s="29">
        <f>P6/E6</f>
        <v>44.6</v>
      </c>
      <c r="R6" s="58">
        <f>ROUNDDOWN(Q6,2)</f>
        <v>44.6</v>
      </c>
      <c r="S6" s="24">
        <f>R6*E6</f>
        <v>30997</v>
      </c>
      <c r="T6" s="21"/>
    </row>
    <row r="7" spans="1:23" s="1" customFormat="1" ht="15" customHeight="1" x14ac:dyDescent="0.3">
      <c r="A7" s="26"/>
      <c r="B7" s="26"/>
      <c r="C7" s="56"/>
      <c r="D7" s="26"/>
      <c r="E7" s="26"/>
      <c r="F7" s="58"/>
      <c r="G7" s="58"/>
      <c r="H7" s="58"/>
      <c r="I7" s="58"/>
      <c r="J7" s="58"/>
      <c r="K7" s="58"/>
      <c r="L7" s="58"/>
      <c r="M7" s="4"/>
      <c r="N7" s="36"/>
      <c r="O7" s="36"/>
      <c r="P7" s="79" t="s">
        <v>17</v>
      </c>
      <c r="Q7" s="79"/>
      <c r="R7" s="79"/>
      <c r="S7" s="24">
        <f>S5+S6</f>
        <v>44683.75</v>
      </c>
      <c r="T7" s="20"/>
      <c r="V7" s="18"/>
      <c r="W7" s="18"/>
    </row>
    <row r="8" spans="1:23" s="5" customFormat="1" ht="25.2" customHeight="1" x14ac:dyDescent="0.3">
      <c r="A8" s="76" t="s">
        <v>20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36"/>
      <c r="M8" s="37">
        <f>S7</f>
        <v>44683.75</v>
      </c>
      <c r="N8" s="36" t="s">
        <v>8</v>
      </c>
      <c r="O8" s="36"/>
      <c r="P8" s="36"/>
      <c r="Q8" s="36"/>
      <c r="R8" s="36"/>
      <c r="S8" s="38"/>
    </row>
    <row r="9" spans="1:23" ht="46.5" customHeight="1" x14ac:dyDescent="0.25">
      <c r="A9" s="77" t="s">
        <v>18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</row>
    <row r="10" spans="1:23" ht="41.25" customHeight="1" x14ac:dyDescent="0.2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</row>
    <row r="11" spans="1:23" ht="18" customHeight="1" x14ac:dyDescent="0.25">
      <c r="A11" s="13"/>
      <c r="B11" s="13"/>
      <c r="C11" s="16"/>
      <c r="D11" s="7"/>
      <c r="E11" s="7"/>
      <c r="F11" s="21"/>
      <c r="G11" s="7"/>
      <c r="H11" s="7"/>
      <c r="M11" s="22"/>
      <c r="N11" s="7"/>
      <c r="O11" s="7"/>
      <c r="P11" s="7"/>
    </row>
    <row r="12" spans="1:23" s="6" customFormat="1" ht="15.6" x14ac:dyDescent="0.3">
      <c r="A12" s="74"/>
      <c r="B12" s="74"/>
      <c r="C12" s="74"/>
      <c r="D12" s="74"/>
      <c r="E12" s="9"/>
      <c r="F12" s="10"/>
      <c r="G12" s="11"/>
      <c r="H12" s="11"/>
      <c r="M12" s="14"/>
      <c r="N12" s="17"/>
      <c r="O12" s="17"/>
      <c r="P12" s="17"/>
    </row>
    <row r="13" spans="1:23" s="6" customFormat="1" ht="15.6" x14ac:dyDescent="0.3">
      <c r="A13" s="54"/>
      <c r="B13" s="54"/>
      <c r="C13" s="54"/>
      <c r="D13" s="54"/>
      <c r="E13" s="9"/>
      <c r="F13" s="10"/>
      <c r="G13" s="11"/>
      <c r="H13" s="11"/>
      <c r="M13" s="12"/>
      <c r="N13" s="12"/>
      <c r="O13" s="12"/>
      <c r="P13" s="12"/>
    </row>
    <row r="14" spans="1:23" s="6" customFormat="1" ht="11.25" customHeight="1" x14ac:dyDescent="0.3">
      <c r="A14" s="54"/>
      <c r="B14" s="54"/>
      <c r="C14" s="54"/>
      <c r="D14" s="54"/>
      <c r="E14" s="9"/>
      <c r="F14" s="10"/>
      <c r="G14" s="11"/>
      <c r="H14" s="11"/>
      <c r="M14" s="12"/>
      <c r="N14" s="12"/>
      <c r="O14" s="12"/>
      <c r="P14" s="12"/>
    </row>
    <row r="15" spans="1:23" ht="19.5" customHeight="1" x14ac:dyDescent="0.3">
      <c r="A15" s="73"/>
      <c r="B15" s="73"/>
      <c r="C15" s="73"/>
      <c r="D15" s="80"/>
      <c r="E15" s="80"/>
      <c r="F15" s="80"/>
      <c r="G15" s="80"/>
      <c r="H15" s="59"/>
      <c r="M15" s="59"/>
      <c r="N15" s="7"/>
      <c r="O15" s="7"/>
      <c r="P15" s="7"/>
    </row>
    <row r="16" spans="1:23" s="6" customFormat="1" ht="15.6" x14ac:dyDescent="0.3">
      <c r="A16" s="74"/>
      <c r="B16" s="74"/>
      <c r="C16" s="74"/>
      <c r="D16" s="74"/>
      <c r="E16" s="9"/>
      <c r="F16" s="10"/>
      <c r="G16" s="11"/>
      <c r="H16" s="11"/>
      <c r="M16" s="14"/>
      <c r="N16" s="17"/>
      <c r="O16" s="17"/>
      <c r="P16" s="17"/>
    </row>
  </sheetData>
  <mergeCells count="18">
    <mergeCell ref="A2:S2"/>
    <mergeCell ref="A3:A4"/>
    <mergeCell ref="B3:B4"/>
    <mergeCell ref="C3:C4"/>
    <mergeCell ref="D3:D4"/>
    <mergeCell ref="E3:E4"/>
    <mergeCell ref="F3:H3"/>
    <mergeCell ref="I3:K3"/>
    <mergeCell ref="L3:L4"/>
    <mergeCell ref="M3:O3"/>
    <mergeCell ref="A16:D16"/>
    <mergeCell ref="P3:S3"/>
    <mergeCell ref="P7:R7"/>
    <mergeCell ref="A8:K8"/>
    <mergeCell ref="A9:S9"/>
    <mergeCell ref="A12:D12"/>
    <mergeCell ref="A15:C15"/>
    <mergeCell ref="D15:G15"/>
  </mergeCells>
  <pageMargins left="0.51181102362204722" right="0.51181102362204722" top="0.35433070866141736" bottom="0.35433070866141736" header="0.31496062992125984" footer="0.31496062992125984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Расчет цены</vt:lpstr>
      <vt:lpstr>Лист1</vt:lpstr>
      <vt:lpstr>Расчет цены (2)</vt:lpstr>
      <vt:lpstr>Расчет цены (3)</vt:lpstr>
      <vt:lpstr>'Расчет цены'!Область_печати</vt:lpstr>
      <vt:lpstr>'Расчет цены (2)'!Область_печати</vt:lpstr>
      <vt:lpstr>'Расчет цены (3)'!Область_печати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</dc:title>
  <dc:creator>Владимир Юрьевич Лепидевский</dc:creator>
  <cp:lastModifiedBy>Григорьева Анастасия Игоревна</cp:lastModifiedBy>
  <cp:lastPrinted>2026-07-31T07:37:50Z</cp:lastPrinted>
  <dcterms:created xsi:type="dcterms:W3CDTF">2014-01-15T18:15:09Z</dcterms:created>
  <dcterms:modified xsi:type="dcterms:W3CDTF">2026-07-31T07:56:25Z</dcterms:modified>
</cp:coreProperties>
</file>