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13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definedNames>
    <definedName name="_xlnm.Print_Area" localSheetId="3">'Расчет средневзвешенной цены'!$A$1:$J$6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5" l="1"/>
  <c r="F9" i="5" s="1"/>
  <c r="I6" i="5"/>
  <c r="E8" i="5"/>
  <c r="F8" i="5" s="1"/>
  <c r="E7" i="5"/>
  <c r="F7" i="5"/>
  <c r="E6" i="5"/>
  <c r="F6" i="5" s="1"/>
  <c r="I5" i="4" l="1"/>
  <c r="J5" i="4" s="1"/>
  <c r="K19" i="3"/>
  <c r="K5" i="3"/>
  <c r="I9" i="5"/>
  <c r="I7" i="1"/>
  <c r="I6" i="1"/>
  <c r="K6" i="1" s="1"/>
  <c r="M6" i="1" s="1"/>
  <c r="O6" i="1" s="1"/>
  <c r="K7" i="1" l="1"/>
  <c r="M7" i="1" s="1"/>
  <c r="O7" i="1" s="1"/>
  <c r="O8" i="1" s="1"/>
</calcChain>
</file>

<file path=xl/sharedStrings.xml><?xml version="1.0" encoding="utf-8"?>
<sst xmlns="http://schemas.openxmlformats.org/spreadsheetml/2006/main" count="221" uniqueCount="108">
  <si>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</si>
  <si>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</si>
  <si>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</si>
  <si>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</si>
  <si>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</si>
  <si>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</si>
  <si>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</si>
  <si>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</si>
  <si>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</si>
  <si>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</si>
  <si>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</si>
  <si>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</si>
  <si>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</si>
  <si>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</si>
  <si>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</si>
  <si>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</si>
  <si>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</si>
  <si>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</si>
  <si>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</si>
  <si>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</si>
  <si>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Контракт/ Коммерческое предложение</t>
  </si>
  <si>
    <t>Количество в упаковке</t>
  </si>
  <si>
    <t>Цена за единицу, без учета НДС и оптовой надбавки, руб.</t>
  </si>
  <si>
    <t>Цена за ед. для расчета, руб.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</si>
  <si>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</si>
  <si>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</si>
  <si>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</si>
  <si>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</si>
  <si>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</si>
  <si>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Зарегистрированная предельная цена за упак. без учета НДС, и опт. надбавки, руб.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</si>
  <si>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</si>
  <si>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</si>
  <si>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</si>
  <si>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</si>
  <si>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</si>
  <si>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Цена из контракта, руб. / упаковка</t>
  </si>
  <si>
    <t>Средневзвешенная цена за единицу товара без учета НДС и опт.надбавки, руб.</t>
  </si>
  <si>
    <t>Количество, ед.изм.</t>
  </si>
  <si>
    <t>НАТРИЯ ХЛОРИД, РАСТВОР ДЛЯ ИНЪЕКЦИЙ, 9 мг/мл</t>
  </si>
  <si>
    <t>21.20.23.199-000004-1-00015-0000000000000</t>
  </si>
  <si>
    <t>миллилитр</t>
  </si>
  <si>
    <t>1 x НАТРИЯ ХЛОРИД; РАСТВОРИТЕЛЬ ДЛЯ ПРИГОТОВЛЕНИЯ ЛЕКАРСТВЕННЫХ ФОРМ ДЛЯ ИНЪЕКЦИЙ; 9 мг/мл</t>
  </si>
  <si>
    <t>2</t>
  </si>
  <si>
    <t>ВОДА ДЛЯ ИНЪЕКЦИЙ, РАСТВОРИТЕЛЬ ДЛЯ ПРИГОТОВЛЕНИЯ ЛЕКАРСТВЕННЫХ ФОРМ ДЛЯ ИНЪЕКЦИЙ, ~</t>
  </si>
  <si>
    <t>21.20.23.199-000002-1-00013-0000000000000</t>
  </si>
  <si>
    <t>КП1</t>
  </si>
  <si>
    <t>КП2</t>
  </si>
  <si>
    <t>КП3</t>
  </si>
  <si>
    <t>Натрия хлорид</t>
  </si>
  <si>
    <t xml:space="preserve">Вл.Вып.к.Перв.Уп.Втор.Уп.Пр.Общество с ограниченной ответственностью "Гротекс" (ООО "Гротекс"), Россия (7814459396); </t>
  </si>
  <si>
    <t>растворитель для приготовления лекарственных форм для инъекций, 0.9%, 10 мл - ампула (10)  - пачки картонные</t>
  </si>
  <si>
    <t xml:space="preserve">Вл.Вып.к.Перв.Уп.Втор.Уп.Пр.Федеральное казенное предприятие "Армавирская биологическая фабрика" (ФКП "Армавирская биофабрика"), Россия (2343003392); </t>
  </si>
  <si>
    <t>Натрия хлорид буфус®</t>
  </si>
  <si>
    <t>растворитель для приготовления лекарственных форм для инъекций, 0.9%, 10 мл - ампулы (10)  - пачки картонные</t>
  </si>
  <si>
    <t xml:space="preserve">Вл.Вып.к.Перв.Уп.Втор.Уп.Пр.Акционерное общество "Производственная фармацевтическая компания Обновление" (АО "ПФК Обновление"), Россия (5408151534); </t>
  </si>
  <si>
    <t>растворитель для приготовления лекарственных форм для инъекций ~, 0.9%, 10 мл - ампула (10)  - пачка картонная</t>
  </si>
  <si>
    <t>растворитель для приготовления лекарственных форм для инъекций, 0.9%, 10 мл - ампулы (10)  - коробки картонные</t>
  </si>
  <si>
    <t xml:space="preserve">Вл.Вып.к.Перв.Уп.Втор.Уп.Пр.Акционерное общество "ДАЛЬХИМФАРМ" (АО "ДАЛЬХИМФАРМ"), Россия (2702010564); </t>
  </si>
  <si>
    <t xml:space="preserve">Вл.Вып.к.Перв.Уп.Втор.Уп.Пр.Дальхимфарм ОАО, Россия (2702010564); </t>
  </si>
  <si>
    <t xml:space="preserve">Вл.Вып.к.Перв.Уп.Втор.Уп.Пр.ПАО "Биосинтез", Россия (5834001025); </t>
  </si>
  <si>
    <t>раствор для инъекций, 0.9%, 10 мл - ампулы (10)  - пачки картонные</t>
  </si>
  <si>
    <t xml:space="preserve">Вл.Акционерное общество "Фармасинтез" (АО "Фармасинтез"), Россия (3810023308); Вып.к.Перв.Уп.Втор.Уп.Пр.Акционерное общество "Фармасинтез" (АО "Фармасинтез"), Россия (3810023308); </t>
  </si>
  <si>
    <t>Вода для инъекций</t>
  </si>
  <si>
    <t>Вода</t>
  </si>
  <si>
    <t>растворитель для приготовления лекарственных форм для инъекций, 10 мл - ампулы (10)  - пачки картонные</t>
  </si>
  <si>
    <t>растворитель для приготовления лекарственных форм для инъекций, 10 мл - ампулы (10)  - коробки картонные</t>
  </si>
  <si>
    <t>25.06.2025 
933/20-25</t>
  </si>
  <si>
    <t xml:space="preserve"> Цена за единицу, руб.</t>
  </si>
  <si>
    <t>Кол-во потреб. единиц в потреб. Упаковке (мл)</t>
  </si>
  <si>
    <t>№ РУ</t>
  </si>
  <si>
    <t xml:space="preserve"> Дата регистрации цены, номер решения</t>
  </si>
  <si>
    <t>14.04.2026 
574/25-26/ОС-подтв</t>
  </si>
  <si>
    <t>ЛП-№(009549)-(РГ-RU)</t>
  </si>
  <si>
    <t>ЛС-002680</t>
  </si>
  <si>
    <t>ЛП-№(011564)-(РГ-RU)</t>
  </si>
  <si>
    <t>ЛП-№(001331)-(РГ-RU)</t>
  </si>
  <si>
    <t>ЛС-002250</t>
  </si>
  <si>
    <t>16.07.2024 
1036/20-24</t>
  </si>
  <si>
    <t>ЛП-№(002452)-(РГ-RU)</t>
  </si>
  <si>
    <t>23.04.2026 
627/25-26</t>
  </si>
  <si>
    <t>ЛП-№(002008)-(РГ-RU)</t>
  </si>
  <si>
    <t>ЛП-№(003296)-(РГ-RU)</t>
  </si>
  <si>
    <t>ЛП-№(006465)-(РГ-RU)</t>
  </si>
  <si>
    <t>23.09.2024 
25-7-4299410-изм</t>
  </si>
  <si>
    <t>04.08.2025 
1219/20-25</t>
  </si>
  <si>
    <t>Цена за единицу товара без учета НДС и опт.надбавки, руб.</t>
  </si>
  <si>
    <t>Цена  без учета НДС и опт.надбавки, руб.</t>
  </si>
  <si>
    <t>200909172125100346</t>
  </si>
  <si>
    <t>данные отсутствуют</t>
  </si>
  <si>
    <t>Контракт, ЕАТ</t>
  </si>
  <si>
    <t>Первичная упаковка</t>
  </si>
  <si>
    <t>10 флаконов по 10 мл</t>
  </si>
  <si>
    <t>НАТРИЯ ХЛОРИД, РАСТВОР ДЛЯ ИНЪЕКЦИЙ, 10 флаконов по 10 мл, 9 мг/мл</t>
  </si>
  <si>
    <t>ВОДА ДЛЯ ИНЪЕКЦИЙ, РАСТВОРИТЕЛЬ ДЛЯ ПРИГОТОВЛЕНИЯ ЛЕКАРСТВЕННЫХ ФОРМ ДЛЯ ИНЪЕКЦИЙ, 10 флаконов по 10 мл</t>
  </si>
  <si>
    <t>Цена из КП без НДС, без оптовой надбавки , руб.</t>
  </si>
  <si>
    <t>Цена из КП с НДС и оптовой надбавкой ,руб</t>
  </si>
  <si>
    <t>Цена из КП без НДС,руб</t>
  </si>
  <si>
    <t>растворитель для приготовления лекарственных форм для инъекций, 10 мл - ампула (10) - пачка картонная</t>
  </si>
  <si>
    <t>Вл.Вып.к.Перв.Уп.Втор.Уп.Пр.Общество с ограниченной ответственностью "Гротекс" (ООО "Гротекс"), Россия (7814459396);</t>
  </si>
  <si>
    <t>0,40*</t>
  </si>
  <si>
    <t>0,51*</t>
  </si>
  <si>
    <t>Цена ед. с учетом оптовой надбавки, %</t>
  </si>
  <si>
    <t>0,53*</t>
  </si>
  <si>
    <t>0,61*</t>
  </si>
  <si>
    <t>0,67*</t>
  </si>
  <si>
    <t xml:space="preserve">* Закупка  №200909172126100225от 14.07.2026г. признана несостоявшейся (в рамках Закупочной сессии не было получено ни одного предложения).
В соответствии с п. 12  Приказа Минздрава России от 19.12.2019 №1064н для проведения повторной закупки лекарственного препарата берется минимальное значение НМЦК, минимальное значение начальной цены единицы лекарственного препарата, следующее после НМЦК, начальной цены единицы лекарственного препарата, на участие в закупке по которой не подано ни одной заявки.
</t>
  </si>
  <si>
    <t>1,03*</t>
  </si>
  <si>
    <t xml:space="preserve">* Закупка  №200909172126100225 от 14.07.2026г. признана несостоявшейся (в рамках Закупочной сессии не было получено ни одного предложения).
В соответствии с п. 12  Приказа Минздрава России от 19.12.2019 №1064н для проведения повторной закупки лекарственного препарата берется минимальное значение НМЦК, минимальное значение начальной цены единицы лекарственного препарата, следующее после НМЦК, начальной цены единицы лекарственного препарата, на участие в закупке по которой не подано ни одной заявки.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</si>
</sst>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#\ ##0.00"/>
    <numFmt numFmtId="165" formatCode="###\ 0\.00"/>
    <numFmt numFmtId="166" formatCode="#,##0.00#########"/>
  </numFmts>
  <fonts count="13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 applyAlignment="0"/>
    <xf numFmtId="43" fontId="10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vertical="top"/>
    </xf>
    <xf numFmtId="0" fontId="8" fillId="0" borderId="0" xfId="0" applyFont="1" applyAlignment="1">
      <alignment vertical="top"/>
    </xf>
    <xf numFmtId="166" fontId="8" fillId="0" borderId="5" xfId="0" applyNumberFormat="1" applyFont="1" applyBorder="1" applyAlignment="1">
      <alignment horizontal="center" vertical="top" wrapText="1" shrinkToFit="1"/>
    </xf>
    <xf numFmtId="166" fontId="8" fillId="0" borderId="5" xfId="0" applyNumberFormat="1" applyFont="1" applyBorder="1" applyAlignment="1">
      <alignment horizontal="center" vertical="top" wrapText="1"/>
    </xf>
    <xf numFmtId="166" fontId="2" fillId="0" borderId="5" xfId="0" applyNumberFormat="1" applyFont="1" applyBorder="1" applyAlignment="1">
      <alignment horizontal="center" vertical="top" wrapText="1" shrinkToFit="1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166" fontId="8" fillId="2" borderId="5" xfId="0" applyNumberFormat="1" applyFont="1" applyFill="1" applyBorder="1" applyAlignment="1">
      <alignment horizontal="center" vertical="top" wrapText="1"/>
    </xf>
    <xf numFmtId="166" fontId="8" fillId="2" borderId="5" xfId="0" applyNumberFormat="1" applyFont="1" applyFill="1" applyBorder="1" applyAlignment="1">
      <alignment horizontal="center" vertical="top" wrapText="1" shrinkToFit="1"/>
    </xf>
    <xf numFmtId="43" fontId="8" fillId="2" borderId="5" xfId="1" applyFont="1" applyFill="1" applyBorder="1" applyAlignment="1">
      <alignment horizontal="center" vertical="top" wrapText="1" shrinkToFit="1"/>
    </xf>
    <xf numFmtId="0" fontId="8" fillId="0" borderId="0" xfId="0" applyNumberFormat="1" applyFont="1" applyAlignment="1">
      <alignment vertical="top"/>
    </xf>
    <xf numFmtId="0" fontId="0" fillId="0" borderId="0" xfId="0" applyNumberFormat="1" applyAlignment="1">
      <alignment vertical="top"/>
    </xf>
    <xf numFmtId="0" fontId="8" fillId="0" borderId="11" xfId="0" applyNumberFormat="1" applyFont="1" applyBorder="1" applyAlignment="1">
      <alignment horizontal="center" vertical="top" wrapText="1" shrinkToFit="1"/>
    </xf>
    <xf numFmtId="166" fontId="8" fillId="0" borderId="11" xfId="0" applyNumberFormat="1" applyFont="1" applyBorder="1" applyAlignment="1">
      <alignment horizontal="center" vertical="top" wrapText="1" shrinkToFit="1"/>
    </xf>
    <xf numFmtId="166" fontId="2" fillId="0" borderId="11" xfId="0" applyNumberFormat="1" applyFont="1" applyBorder="1" applyAlignment="1">
      <alignment horizontal="center" vertical="top" wrapText="1" shrinkToFit="1"/>
    </xf>
    <xf numFmtId="164" fontId="8" fillId="0" borderId="0" xfId="0" applyNumberFormat="1" applyFont="1" applyAlignment="1">
      <alignment vertical="top"/>
    </xf>
    <xf numFmtId="165" fontId="8" fillId="0" borderId="5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8" fillId="0" borderId="9" xfId="0" applyFont="1" applyBorder="1" applyAlignment="1">
      <alignment horizontal="center" vertical="top" wrapText="1" shrinkToFit="1"/>
    </xf>
    <xf numFmtId="0" fontId="8" fillId="0" borderId="8" xfId="0" applyFont="1" applyBorder="1" applyAlignment="1">
      <alignment horizontal="center" vertical="top" wrapText="1" shrinkToFit="1"/>
    </xf>
    <xf numFmtId="166" fontId="2" fillId="0" borderId="6" xfId="0" applyNumberFormat="1" applyFont="1" applyBorder="1" applyAlignment="1">
      <alignment horizontal="center" vertical="top" wrapText="1" shrinkToFit="1"/>
    </xf>
    <xf numFmtId="49" fontId="8" fillId="0" borderId="5" xfId="0" applyNumberFormat="1" applyFont="1" applyBorder="1" applyAlignment="1">
      <alignment horizontal="center" vertical="top" wrapText="1"/>
    </xf>
    <xf numFmtId="166" fontId="2" fillId="0" borderId="8" xfId="0" applyNumberFormat="1" applyFont="1" applyBorder="1" applyAlignment="1">
      <alignment horizontal="center" vertical="top" wrapText="1" shrinkToFit="1"/>
    </xf>
    <xf numFmtId="166" fontId="8" fillId="0" borderId="5" xfId="0" applyNumberFormat="1" applyFont="1" applyBorder="1" applyAlignment="1">
      <alignment horizontal="left" vertical="top" wrapText="1"/>
    </xf>
    <xf numFmtId="166" fontId="6" fillId="0" borderId="11" xfId="0" applyNumberFormat="1" applyFont="1" applyBorder="1" applyAlignment="1">
      <alignment horizontal="center" vertical="top" wrapText="1" shrinkToFit="1"/>
    </xf>
    <xf numFmtId="166" fontId="2" fillId="0" borderId="5" xfId="0" applyNumberFormat="1" applyFont="1" applyBorder="1" applyAlignment="1">
      <alignment horizontal="center" vertical="top" wrapText="1"/>
    </xf>
    <xf numFmtId="166" fontId="7" fillId="0" borderId="11" xfId="0" applyNumberFormat="1" applyFont="1" applyBorder="1" applyAlignment="1">
      <alignment horizontal="center" vertical="top" wrapText="1" shrinkToFit="1"/>
    </xf>
    <xf numFmtId="0" fontId="4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top" wrapText="1" shrinkToFit="1"/>
    </xf>
    <xf numFmtId="0" fontId="4" fillId="0" borderId="3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/>
    </xf>
    <xf numFmtId="166" fontId="4" fillId="0" borderId="1" xfId="0" applyNumberFormat="1" applyFont="1" applyBorder="1" applyAlignment="1">
      <alignment horizontal="center" vertical="top" wrapText="1"/>
    </xf>
    <xf numFmtId="166" fontId="11" fillId="0" borderId="1" xfId="0" applyNumberFormat="1" applyFont="1" applyBorder="1" applyAlignment="1">
      <alignment horizontal="center" vertical="top" wrapText="1"/>
    </xf>
    <xf numFmtId="166" fontId="11" fillId="0" borderId="1" xfId="0" applyNumberFormat="1" applyFont="1" applyBorder="1" applyAlignment="1">
      <alignment horizontal="center" vertical="top" wrapText="1" shrinkToFit="1"/>
    </xf>
    <xf numFmtId="166" fontId="4" fillId="0" borderId="1" xfId="0" applyNumberFormat="1" applyFont="1" applyBorder="1" applyAlignment="1">
      <alignment horizontal="center" vertical="top" wrapText="1" shrinkToFit="1"/>
    </xf>
    <xf numFmtId="166" fontId="1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43" fontId="0" fillId="0" borderId="0" xfId="1" applyFont="1" applyAlignment="1">
      <alignment vertical="top"/>
    </xf>
    <xf numFmtId="43" fontId="0" fillId="0" borderId="0" xfId="0" applyNumberFormat="1" applyAlignment="1">
      <alignment vertical="top"/>
    </xf>
    <xf numFmtId="43" fontId="8" fillId="0" borderId="5" xfId="1" applyFont="1" applyBorder="1" applyAlignment="1">
      <alignment horizontal="center" vertical="top" wrapText="1"/>
    </xf>
    <xf numFmtId="166" fontId="5" fillId="0" borderId="4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top" wrapText="1" shrinkToFit="1"/>
    </xf>
    <xf numFmtId="166" fontId="8" fillId="2" borderId="8" xfId="0" applyNumberFormat="1" applyFont="1" applyFill="1" applyBorder="1" applyAlignment="1">
      <alignment horizontal="center" vertical="top" wrapText="1" shrinkToFit="1"/>
    </xf>
    <xf numFmtId="43" fontId="4" fillId="0" borderId="1" xfId="1" applyFont="1" applyBorder="1" applyAlignment="1">
      <alignment horizontal="center" vertical="top" wrapText="1"/>
    </xf>
    <xf numFmtId="166" fontId="5" fillId="0" borderId="11" xfId="0" applyNumberFormat="1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43" fontId="8" fillId="0" borderId="5" xfId="1" applyFont="1" applyBorder="1" applyAlignment="1">
      <alignment horizontal="right" vertical="top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top" wrapText="1" shrinkToFit="1"/>
    </xf>
    <xf numFmtId="0" fontId="8" fillId="0" borderId="7" xfId="0" applyFont="1" applyBorder="1" applyAlignment="1">
      <alignment horizontal="center" vertical="top" wrapText="1" shrinkToFit="1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top" wrapText="1" shrinkToFit="1"/>
    </xf>
    <xf numFmtId="164" fontId="8" fillId="0" borderId="0" xfId="0" applyNumberFormat="1" applyFont="1" applyAlignment="1">
      <alignment horizontal="left" vertical="top" wrapText="1"/>
    </xf>
    <xf numFmtId="43" fontId="7" fillId="0" borderId="5" xfId="1" applyFont="1" applyBorder="1" applyAlignment="1">
      <alignment horizontal="center" vertical="top" wrapText="1"/>
    </xf>
    <xf numFmtId="166" fontId="7" fillId="2" borderId="11" xfId="0" applyNumberFormat="1" applyFont="1" applyFill="1" applyBorder="1" applyAlignment="1">
      <alignment horizontal="center" vertical="top" wrapText="1" shrinkToFit="1"/>
    </xf>
    <xf numFmtId="0" fontId="8" fillId="2" borderId="12" xfId="0" applyNumberFormat="1" applyFont="1" applyFill="1" applyBorder="1" applyAlignment="1">
      <alignment horizontal="center" vertical="top" wrapText="1"/>
    </xf>
    <xf numFmtId="0" fontId="8" fillId="2" borderId="13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166" fontId="7" fillId="2" borderId="6" xfId="0" applyNumberFormat="1" applyFont="1" applyFill="1" applyBorder="1" applyAlignment="1">
      <alignment horizontal="center" vertical="top" wrapText="1" shrinkToFit="1"/>
    </xf>
    <xf numFmtId="166" fontId="7" fillId="2" borderId="10" xfId="0" applyNumberFormat="1" applyFont="1" applyFill="1" applyBorder="1" applyAlignment="1">
      <alignment horizontal="center" vertical="top" wrapText="1" shrinkToFit="1"/>
    </xf>
    <xf numFmtId="166" fontId="7" fillId="2" borderId="7" xfId="0" applyNumberFormat="1" applyFont="1" applyFill="1" applyBorder="1" applyAlignment="1">
      <alignment horizontal="center" vertical="top" wrapText="1" shrinkToFit="1"/>
    </xf>
    <xf numFmtId="0" fontId="8" fillId="2" borderId="6" xfId="0" applyNumberFormat="1" applyFont="1" applyFill="1" applyBorder="1" applyAlignment="1">
      <alignment horizontal="center" vertical="top" wrapText="1"/>
    </xf>
    <xf numFmtId="0" fontId="8" fillId="2" borderId="10" xfId="0" applyNumberFormat="1" applyFont="1" applyFill="1" applyBorder="1" applyAlignment="1">
      <alignment horizontal="center" vertical="top" wrapText="1"/>
    </xf>
    <xf numFmtId="0" fontId="8" fillId="2" borderId="7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166" fontId="2" fillId="0" borderId="8" xfId="0" applyNumberFormat="1" applyFont="1" applyBorder="1" applyAlignment="1">
      <alignment horizontal="center" vertical="top" wrapText="1" shrinkToFi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top" wrapText="1"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1"/>
  <sheetViews>
    <sheetView tabSelected="1" zoomScaleNormal="100" zoomScaleSheetLayoutView="100" workbookViewId="0">
      <selection activeCell="D10" sqref="D10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3" width="26.7109375" style="48" customWidth="1"/>
    <col min="4" max="4" width="17.140625" style="48" customWidth="1"/>
    <col min="5" max="5" width="31.7109375" style="48" customWidth="1"/>
    <col min="6" max="6" width="16.7109375" style="48" customWidth="1"/>
    <col min="7" max="7" width="16.42578125" style="48" customWidth="1"/>
    <col min="8" max="8" width="20.7109375" style="48" customWidth="1"/>
    <col min="9" max="9" width="15" style="48" customWidth="1"/>
    <col min="10" max="10" width="15.140625" style="48" customWidth="1"/>
    <col min="11" max="11" width="13" style="48" customWidth="1"/>
    <col min="12" max="12" width="10.85546875" style="48" customWidth="1"/>
    <col min="13" max="13" width="12.28515625" style="48" customWidth="1"/>
    <col min="14" max="14" width="13.28515625" style="48" bestFit="1" customWidth="1"/>
    <col min="15" max="15" width="13.7109375" style="48" bestFit="1" customWidth="1"/>
    <col min="16" max="16" width="15" style="2" customWidth="1"/>
    <col min="17" max="17" width="12.85546875" style="2" customWidth="1"/>
    <col min="18" max="256" width="9.7109375" style="2" customWidth="1"/>
    <col min="257" max="16384" width="9.7109375" style="3"/>
  </cols>
  <sheetData>
    <row r="1" spans="1:256" ht="16.5" x14ac:dyDescent="0.25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1"/>
    </row>
    <row r="2" spans="1:256" ht="54.75" customHeight="1" x14ac:dyDescent="0.25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4"/>
    </row>
    <row r="3" spans="1:256" ht="15.75" x14ac:dyDescent="0.2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4"/>
    </row>
    <row r="4" spans="1:256" ht="15.75" x14ac:dyDescent="0.25">
      <c r="A4" s="4"/>
      <c r="B4" s="4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"/>
    </row>
    <row r="5" spans="1:256" ht="101.25" customHeight="1" x14ac:dyDescent="0.25">
      <c r="A5" s="5" t="s">
        <v>2</v>
      </c>
      <c r="B5" s="6" t="s">
        <v>3</v>
      </c>
      <c r="C5" s="40" t="s">
        <v>4</v>
      </c>
      <c r="D5" s="41" t="s">
        <v>5</v>
      </c>
      <c r="E5" s="41" t="s">
        <v>6</v>
      </c>
      <c r="F5" s="41" t="s">
        <v>7</v>
      </c>
      <c r="G5" s="41" t="s">
        <v>8</v>
      </c>
      <c r="H5" s="41" t="s">
        <v>9</v>
      </c>
      <c r="I5" s="41" t="s">
        <v>10</v>
      </c>
      <c r="J5" s="41" t="s">
        <v>11</v>
      </c>
      <c r="K5" s="57" t="s">
        <v>101</v>
      </c>
      <c r="L5" s="41" t="s">
        <v>12</v>
      </c>
      <c r="M5" s="41" t="s">
        <v>13</v>
      </c>
      <c r="N5" s="41" t="s">
        <v>37</v>
      </c>
      <c r="O5" s="41" t="s">
        <v>14</v>
      </c>
      <c r="P5" s="41" t="s">
        <v>90</v>
      </c>
      <c r="IU5" s="3"/>
      <c r="IV5" s="3"/>
    </row>
    <row r="6" spans="1:256" ht="78.75" x14ac:dyDescent="0.25">
      <c r="A6" s="87">
        <v>1</v>
      </c>
      <c r="B6" s="7" t="s">
        <v>38</v>
      </c>
      <c r="C6" s="42" t="s">
        <v>39</v>
      </c>
      <c r="D6" s="43" t="s">
        <v>40</v>
      </c>
      <c r="E6" s="43" t="s">
        <v>41</v>
      </c>
      <c r="F6" s="44">
        <v>0.83</v>
      </c>
      <c r="G6" s="45">
        <v>0.76</v>
      </c>
      <c r="H6" s="46">
        <v>1.1399999999999999</v>
      </c>
      <c r="I6" s="47">
        <f>MIN(F6:G6)</f>
        <v>0.76</v>
      </c>
      <c r="J6" s="43">
        <v>7</v>
      </c>
      <c r="K6" s="59">
        <f>I6*1.07</f>
        <v>0.81320000000000003</v>
      </c>
      <c r="L6" s="59">
        <v>10</v>
      </c>
      <c r="M6" s="59">
        <f>ROUND(K6*1.1,2)</f>
        <v>0.89</v>
      </c>
      <c r="N6" s="44">
        <v>6700</v>
      </c>
      <c r="O6" s="44">
        <f>N6*M6</f>
        <v>5963</v>
      </c>
      <c r="P6" s="43" t="s">
        <v>91</v>
      </c>
      <c r="Q6" s="48"/>
      <c r="R6" s="48"/>
      <c r="IU6" s="3"/>
      <c r="IV6" s="3"/>
    </row>
    <row r="7" spans="1:256" ht="71.099999999999994" customHeight="1" x14ac:dyDescent="0.25">
      <c r="A7" s="87">
        <v>2</v>
      </c>
      <c r="B7" s="7" t="s">
        <v>43</v>
      </c>
      <c r="C7" s="42" t="s">
        <v>44</v>
      </c>
      <c r="D7" s="43" t="s">
        <v>40</v>
      </c>
      <c r="E7" s="43"/>
      <c r="F7" s="44">
        <v>1.1200000000000001</v>
      </c>
      <c r="G7" s="45">
        <v>1.24</v>
      </c>
      <c r="H7" s="46">
        <v>0</v>
      </c>
      <c r="I7" s="47">
        <f>MIN(F7:G7)</f>
        <v>1.1200000000000001</v>
      </c>
      <c r="J7" s="43">
        <v>17</v>
      </c>
      <c r="K7" s="59">
        <f>I7*1.17</f>
        <v>1.3104</v>
      </c>
      <c r="L7" s="59">
        <v>10</v>
      </c>
      <c r="M7" s="59">
        <f>ROUND(K7*1.1,2)</f>
        <v>1.44</v>
      </c>
      <c r="N7" s="44">
        <v>2200</v>
      </c>
      <c r="O7" s="44">
        <f>N7*M7</f>
        <v>3168</v>
      </c>
      <c r="P7" s="43" t="s">
        <v>91</v>
      </c>
      <c r="Q7" s="48"/>
      <c r="R7" s="48"/>
      <c r="IU7" s="3"/>
      <c r="IV7" s="3"/>
    </row>
    <row r="8" spans="1:256" ht="15.75" x14ac:dyDescent="0.25">
      <c r="A8" s="8"/>
      <c r="B8" s="54"/>
      <c r="C8" s="54"/>
      <c r="D8" s="55"/>
      <c r="E8" s="55"/>
      <c r="F8" s="55"/>
      <c r="G8" s="55"/>
      <c r="H8" s="55"/>
      <c r="I8" s="55"/>
      <c r="J8" s="55"/>
      <c r="K8" s="56"/>
      <c r="L8" s="55"/>
      <c r="M8" s="55"/>
      <c r="N8" s="8" t="s">
        <v>16</v>
      </c>
      <c r="O8" s="60">
        <f>SUM(O6:O7)</f>
        <v>9131</v>
      </c>
      <c r="P8" s="61"/>
      <c r="IU8" s="3"/>
      <c r="IV8" s="3"/>
    </row>
    <row r="9" spans="1:256" ht="15.75" x14ac:dyDescent="0.25">
      <c r="Q9" s="9"/>
    </row>
    <row r="10" spans="1:256" ht="15.75" x14ac:dyDescent="0.25">
      <c r="Q10" s="9"/>
    </row>
    <row r="11" spans="1:256" x14ac:dyDescent="0.25">
      <c r="A11" s="10"/>
      <c r="B11" s="10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10"/>
      <c r="Q11" s="10"/>
    </row>
    <row r="12" spans="1:256" x14ac:dyDescent="0.25">
      <c r="B12" s="11"/>
      <c r="C12" s="50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10"/>
      <c r="Q12" s="10"/>
    </row>
    <row r="13" spans="1:256" x14ac:dyDescent="0.25">
      <c r="B13" s="11"/>
      <c r="C13" s="50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10"/>
      <c r="Q13" s="10"/>
    </row>
    <row r="14" spans="1:256" x14ac:dyDescent="0.25">
      <c r="B14" s="63"/>
      <c r="C14" s="63"/>
      <c r="D14" s="63"/>
      <c r="E14" s="63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10"/>
      <c r="Q14" s="10"/>
    </row>
    <row r="15" spans="1:256" x14ac:dyDescent="0.25">
      <c r="B15" s="63"/>
      <c r="C15" s="63"/>
      <c r="D15" s="63"/>
      <c r="E15" s="63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10"/>
      <c r="Q15" s="10"/>
    </row>
    <row r="16" spans="1:256" x14ac:dyDescent="0.25">
      <c r="B16" s="63"/>
      <c r="C16" s="63"/>
      <c r="D16" s="63"/>
      <c r="E16" s="63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10"/>
      <c r="Q16" s="10"/>
    </row>
    <row r="17" spans="1:17" x14ac:dyDescent="0.25">
      <c r="B17" s="63"/>
      <c r="C17" s="63"/>
      <c r="D17" s="63"/>
      <c r="E17" s="63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10"/>
      <c r="Q17" s="10"/>
    </row>
    <row r="18" spans="1:17" x14ac:dyDescent="0.25">
      <c r="B18" s="63"/>
      <c r="C18" s="63"/>
      <c r="D18" s="63"/>
      <c r="E18" s="63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10"/>
      <c r="Q18" s="10"/>
    </row>
    <row r="19" spans="1:17" x14ac:dyDescent="0.25">
      <c r="A19" s="10"/>
      <c r="B19" s="10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10"/>
      <c r="Q19" s="10"/>
    </row>
    <row r="20" spans="1:17" x14ac:dyDescent="0.25">
      <c r="A20" s="10" t="s">
        <v>19</v>
      </c>
      <c r="B20" s="10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10"/>
      <c r="Q20" s="10"/>
    </row>
    <row r="21" spans="1:17" x14ac:dyDescent="0.25">
      <c r="A21" s="10"/>
      <c r="B21" s="10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10"/>
      <c r="Q21" s="10"/>
    </row>
  </sheetData>
  <mergeCells count="8">
    <mergeCell ref="B17:E17"/>
    <mergeCell ref="B18:E18"/>
    <mergeCell ref="B14:E14"/>
    <mergeCell ref="A1:O1"/>
    <mergeCell ref="A2:O2"/>
    <mergeCell ref="A3:O3"/>
    <mergeCell ref="B15:E15"/>
    <mergeCell ref="B16:E16"/>
  </mergeCells>
  <pageMargins left="0.39370078740157483" right="0.39370078740157483" top="0.39370078740157483" bottom="0.39370078740157483" header="0" footer="0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zoomScaleNormal="100" zoomScaleSheetLayoutView="90" workbookViewId="0">
      <selection activeCell="K9" sqref="K9"/>
    </sheetView>
  </sheetViews>
  <sheetFormatPr defaultRowHeight="15" x14ac:dyDescent="0.25"/>
  <cols>
    <col min="1" max="1" width="6.7109375" style="12" customWidth="1"/>
    <col min="2" max="2" width="67.28515625" style="12" customWidth="1"/>
    <col min="3" max="3" width="13.140625" style="12" customWidth="1"/>
    <col min="4" max="8" width="17.5703125" style="12" customWidth="1"/>
    <col min="9" max="9" width="13.85546875" style="12" customWidth="1"/>
    <col min="10" max="12" width="11" style="12" bestFit="1" customWidth="1"/>
    <col min="13" max="16384" width="9.140625" style="12"/>
  </cols>
  <sheetData>
    <row r="1" spans="1:13" x14ac:dyDescent="0.25">
      <c r="A1" s="69" t="s">
        <v>17</v>
      </c>
      <c r="B1" s="69"/>
      <c r="C1" s="69"/>
      <c r="D1" s="69"/>
      <c r="E1" s="69"/>
      <c r="F1" s="69"/>
      <c r="G1" s="69"/>
      <c r="H1" s="69"/>
      <c r="I1" s="69"/>
    </row>
    <row r="2" spans="1:13" ht="36" customHeight="1" x14ac:dyDescent="0.25">
      <c r="A2" s="70" t="s">
        <v>18</v>
      </c>
      <c r="B2" s="70"/>
      <c r="C2" s="70"/>
      <c r="D2" s="70"/>
      <c r="E2" s="70"/>
      <c r="F2" s="70"/>
      <c r="G2" s="70"/>
      <c r="H2" s="70"/>
      <c r="I2" s="70"/>
    </row>
    <row r="3" spans="1:13" x14ac:dyDescent="0.25">
      <c r="A3" s="13" t="s">
        <v>19</v>
      </c>
      <c r="B3" s="13"/>
      <c r="C3" s="13"/>
      <c r="D3" s="13"/>
      <c r="E3" s="13"/>
      <c r="F3" s="13"/>
      <c r="G3" s="13"/>
      <c r="H3" s="13"/>
      <c r="I3" s="27"/>
    </row>
    <row r="4" spans="1:13" x14ac:dyDescent="0.25">
      <c r="A4" s="67" t="s">
        <v>2</v>
      </c>
      <c r="B4" s="67" t="s">
        <v>3</v>
      </c>
      <c r="C4" s="67" t="s">
        <v>20</v>
      </c>
      <c r="D4" s="71" t="s">
        <v>95</v>
      </c>
      <c r="E4" s="71" t="s">
        <v>96</v>
      </c>
      <c r="F4" s="71" t="s">
        <v>94</v>
      </c>
      <c r="G4" s="67" t="s">
        <v>21</v>
      </c>
      <c r="H4" s="67" t="s">
        <v>22</v>
      </c>
      <c r="I4" s="67" t="s">
        <v>23</v>
      </c>
    </row>
    <row r="5" spans="1:13" ht="63" customHeight="1" x14ac:dyDescent="0.25">
      <c r="A5" s="68"/>
      <c r="B5" s="68"/>
      <c r="C5" s="68"/>
      <c r="D5" s="68"/>
      <c r="E5" s="68"/>
      <c r="F5" s="68"/>
      <c r="G5" s="68"/>
      <c r="H5" s="68"/>
      <c r="I5" s="68"/>
    </row>
    <row r="6" spans="1:13" ht="30" x14ac:dyDescent="0.25">
      <c r="A6" s="88">
        <v>1</v>
      </c>
      <c r="B6" s="15" t="s">
        <v>92</v>
      </c>
      <c r="C6" s="28" t="s">
        <v>45</v>
      </c>
      <c r="D6" s="53">
        <v>97.8</v>
      </c>
      <c r="E6" s="53">
        <f>D6-(D6*10/110)</f>
        <v>88.909090909090907</v>
      </c>
      <c r="F6" s="53">
        <f>E6-(E6*7/107)</f>
        <v>83.092608326253185</v>
      </c>
      <c r="G6" s="53">
        <v>100</v>
      </c>
      <c r="H6" s="62">
        <v>0.83</v>
      </c>
      <c r="I6" s="73">
        <f>MIN(H6:H8)</f>
        <v>0.83</v>
      </c>
      <c r="K6" s="51"/>
      <c r="L6" s="52"/>
      <c r="M6" s="52"/>
    </row>
    <row r="7" spans="1:13" ht="30" x14ac:dyDescent="0.25">
      <c r="A7" s="88" t="s">
        <v>15</v>
      </c>
      <c r="B7" s="15" t="s">
        <v>92</v>
      </c>
      <c r="C7" s="28" t="s">
        <v>46</v>
      </c>
      <c r="D7" s="53">
        <v>78.680000000000007</v>
      </c>
      <c r="E7" s="53">
        <f>D7-(D7*10/110)</f>
        <v>71.527272727272731</v>
      </c>
      <c r="F7" s="53">
        <f>E7-(E7*7/107)</f>
        <v>66.84791843670348</v>
      </c>
      <c r="G7" s="53">
        <v>100</v>
      </c>
      <c r="H7" s="62" t="s">
        <v>104</v>
      </c>
      <c r="I7" s="73" t="s">
        <v>24</v>
      </c>
      <c r="J7" s="51"/>
    </row>
    <row r="8" spans="1:13" ht="30" x14ac:dyDescent="0.25">
      <c r="A8" s="88" t="s">
        <v>15</v>
      </c>
      <c r="B8" s="15" t="s">
        <v>92</v>
      </c>
      <c r="C8" s="28" t="s">
        <v>47</v>
      </c>
      <c r="D8" s="53">
        <v>78.650000000000006</v>
      </c>
      <c r="E8" s="53">
        <f>D8-(D8*10/110)</f>
        <v>71.5</v>
      </c>
      <c r="F8" s="53">
        <f>E8-(E8*7/107)</f>
        <v>66.822429906542055</v>
      </c>
      <c r="G8" s="53">
        <v>100</v>
      </c>
      <c r="H8" s="62" t="s">
        <v>104</v>
      </c>
      <c r="I8" s="73" t="s">
        <v>24</v>
      </c>
    </row>
    <row r="9" spans="1:13" ht="45" x14ac:dyDescent="0.25">
      <c r="A9" s="88">
        <v>2</v>
      </c>
      <c r="B9" s="15" t="s">
        <v>93</v>
      </c>
      <c r="C9" s="28" t="s">
        <v>45</v>
      </c>
      <c r="D9" s="53">
        <v>125</v>
      </c>
      <c r="E9" s="53">
        <f>D9-(D9*10/110)</f>
        <v>113.63636363636364</v>
      </c>
      <c r="F9" s="53">
        <f>E9-(E9*10/110)</f>
        <v>103.30578512396694</v>
      </c>
      <c r="G9" s="53">
        <v>100</v>
      </c>
      <c r="H9" s="62" t="s">
        <v>106</v>
      </c>
      <c r="I9" s="73">
        <f>MIN(H9:H11)</f>
        <v>1.1200000000000001</v>
      </c>
      <c r="K9" s="51"/>
      <c r="L9" s="52"/>
      <c r="M9" s="52"/>
    </row>
    <row r="10" spans="1:13" ht="45" x14ac:dyDescent="0.25">
      <c r="A10" s="88" t="s">
        <v>15</v>
      </c>
      <c r="B10" s="15" t="s">
        <v>93</v>
      </c>
      <c r="C10" s="28" t="s">
        <v>46</v>
      </c>
      <c r="D10" s="53">
        <v>336.38</v>
      </c>
      <c r="E10" s="53">
        <v>305.8</v>
      </c>
      <c r="F10" s="53">
        <v>261.37</v>
      </c>
      <c r="G10" s="53">
        <v>100</v>
      </c>
      <c r="H10" s="62">
        <v>2.61</v>
      </c>
      <c r="I10" s="73" t="s">
        <v>24</v>
      </c>
      <c r="J10" s="51"/>
    </row>
    <row r="11" spans="1:13" ht="45" x14ac:dyDescent="0.25">
      <c r="A11" s="88" t="s">
        <v>15</v>
      </c>
      <c r="B11" s="15" t="s">
        <v>93</v>
      </c>
      <c r="C11" s="28" t="s">
        <v>47</v>
      </c>
      <c r="D11" s="53">
        <v>143.97999999999999</v>
      </c>
      <c r="E11" s="53">
        <v>130.88999999999999</v>
      </c>
      <c r="F11" s="53">
        <v>111.87</v>
      </c>
      <c r="G11" s="53">
        <v>100</v>
      </c>
      <c r="H11" s="62">
        <v>1.1200000000000001</v>
      </c>
      <c r="I11" s="73" t="s">
        <v>24</v>
      </c>
    </row>
    <row r="12" spans="1:13" x14ac:dyDescent="0.25">
      <c r="A12" s="27"/>
      <c r="B12" s="13"/>
      <c r="C12" s="13"/>
      <c r="D12" s="13"/>
      <c r="E12" s="13"/>
      <c r="F12" s="13"/>
      <c r="G12" s="13"/>
      <c r="H12" s="13"/>
      <c r="I12" s="13"/>
    </row>
    <row r="13" spans="1:13" ht="59.25" customHeight="1" x14ac:dyDescent="0.25">
      <c r="A13" s="72" t="s">
        <v>105</v>
      </c>
      <c r="B13" s="72"/>
      <c r="C13" s="72"/>
      <c r="D13" s="72"/>
      <c r="E13" s="72"/>
      <c r="F13" s="72"/>
      <c r="G13" s="72"/>
      <c r="H13" s="72"/>
      <c r="I13" s="72"/>
    </row>
    <row r="14" spans="1:13" x14ac:dyDescent="0.25">
      <c r="A14" s="70"/>
      <c r="B14" s="70"/>
      <c r="C14" s="70"/>
      <c r="D14" s="70"/>
      <c r="E14" s="70"/>
      <c r="F14" s="70"/>
      <c r="G14" s="70"/>
      <c r="H14" s="70"/>
      <c r="I14" s="70"/>
    </row>
    <row r="15" spans="1:13" x14ac:dyDescent="0.25">
      <c r="A15" s="13"/>
      <c r="B15" s="13"/>
      <c r="C15" s="13"/>
      <c r="D15" s="13"/>
      <c r="E15" s="13"/>
      <c r="F15" s="13"/>
      <c r="G15" s="13"/>
      <c r="H15" s="13"/>
      <c r="I15" s="13"/>
    </row>
    <row r="16" spans="1:13" x14ac:dyDescent="0.25">
      <c r="A16" s="13"/>
      <c r="B16" s="13"/>
      <c r="C16" s="13"/>
      <c r="D16" s="13"/>
      <c r="E16" s="13"/>
      <c r="F16" s="13"/>
      <c r="G16" s="13"/>
      <c r="H16" s="13"/>
      <c r="I16" s="13"/>
    </row>
    <row r="17" spans="1:9" x14ac:dyDescent="0.25">
      <c r="A17" s="13"/>
      <c r="B17" s="13"/>
      <c r="C17" s="13"/>
      <c r="D17" s="13"/>
      <c r="E17" s="13"/>
      <c r="F17" s="13"/>
      <c r="G17" s="13"/>
      <c r="H17" s="13"/>
      <c r="I17" s="13"/>
    </row>
    <row r="18" spans="1:9" x14ac:dyDescent="0.25">
      <c r="A18" s="13"/>
      <c r="B18" s="13"/>
      <c r="C18" s="13"/>
      <c r="D18" s="13"/>
      <c r="E18" s="13"/>
      <c r="F18" s="13"/>
      <c r="G18" s="13"/>
      <c r="H18" s="13"/>
      <c r="I18" s="13"/>
    </row>
  </sheetData>
  <mergeCells count="17">
    <mergeCell ref="A13:I13"/>
    <mergeCell ref="A14:I14"/>
    <mergeCell ref="A6:A8"/>
    <mergeCell ref="I6:I8"/>
    <mergeCell ref="A9:A11"/>
    <mergeCell ref="I9:I11"/>
    <mergeCell ref="I4:I5"/>
    <mergeCell ref="A1:I1"/>
    <mergeCell ref="A2:I2"/>
    <mergeCell ref="A4:A5"/>
    <mergeCell ref="B4:B5"/>
    <mergeCell ref="C4:C5"/>
    <mergeCell ref="F4:F5"/>
    <mergeCell ref="G4:G5"/>
    <mergeCell ref="H4:H5"/>
    <mergeCell ref="D4:D5"/>
    <mergeCell ref="E4:E5"/>
  </mergeCells>
  <pageMargins left="0.39370078740157483" right="0.39370078740157483" top="0.39370078740157483" bottom="0.39370078740157483" header="0" footer="0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opLeftCell="C1" zoomScaleNormal="100" zoomScaleSheetLayoutView="70" workbookViewId="0">
      <pane ySplit="4" topLeftCell="A5" activePane="bottomLeft" state="frozen"/>
      <selection pane="bottomLeft" activeCell="L7" sqref="L7"/>
    </sheetView>
  </sheetViews>
  <sheetFormatPr defaultRowHeight="15" x14ac:dyDescent="0.25"/>
  <cols>
    <col min="1" max="1" width="14.7109375" style="23" customWidth="1"/>
    <col min="2" max="2" width="24.7109375" style="12" customWidth="1"/>
    <col min="3" max="3" width="24" style="12" customWidth="1"/>
    <col min="4" max="4" width="30.140625" style="12" customWidth="1"/>
    <col min="5" max="5" width="57.28515625" style="12" customWidth="1"/>
    <col min="6" max="6" width="30" style="12" customWidth="1"/>
    <col min="7" max="7" width="21.85546875" style="12" customWidth="1"/>
    <col min="8" max="8" width="20.140625" style="12" customWidth="1"/>
    <col min="9" max="10" width="14.5703125" style="12" customWidth="1"/>
    <col min="11" max="11" width="21.42578125" style="12" customWidth="1"/>
    <col min="12" max="16384" width="9.140625" style="12"/>
  </cols>
  <sheetData>
    <row r="1" spans="1:11" ht="25.5" customHeight="1" x14ac:dyDescent="0.25">
      <c r="A1" s="69" t="s">
        <v>31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37.5" customHeight="1" x14ac:dyDescent="0.25">
      <c r="A2" s="78" t="s">
        <v>32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1" x14ac:dyDescent="0.25">
      <c r="A3" s="22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75" x14ac:dyDescent="0.25">
      <c r="A4" s="24" t="s">
        <v>2</v>
      </c>
      <c r="B4" s="25" t="s">
        <v>25</v>
      </c>
      <c r="C4" s="25" t="s">
        <v>26</v>
      </c>
      <c r="D4" s="25" t="s">
        <v>27</v>
      </c>
      <c r="E4" s="25" t="s">
        <v>28</v>
      </c>
      <c r="F4" s="26" t="s">
        <v>69</v>
      </c>
      <c r="G4" s="26" t="s">
        <v>70</v>
      </c>
      <c r="H4" s="25" t="s">
        <v>29</v>
      </c>
      <c r="I4" s="26" t="s">
        <v>68</v>
      </c>
      <c r="J4" s="26" t="s">
        <v>67</v>
      </c>
      <c r="K4" s="25" t="s">
        <v>30</v>
      </c>
    </row>
    <row r="5" spans="1:11" ht="75" x14ac:dyDescent="0.25">
      <c r="A5" s="82" t="s">
        <v>42</v>
      </c>
      <c r="B5" s="19" t="s">
        <v>48</v>
      </c>
      <c r="C5" s="20" t="s">
        <v>48</v>
      </c>
      <c r="D5" s="20" t="s">
        <v>50</v>
      </c>
      <c r="E5" s="20" t="s">
        <v>51</v>
      </c>
      <c r="F5" s="20" t="s">
        <v>72</v>
      </c>
      <c r="G5" s="20" t="s">
        <v>71</v>
      </c>
      <c r="H5" s="20">
        <v>39.6</v>
      </c>
      <c r="I5" s="20">
        <v>100</v>
      </c>
      <c r="J5" s="21" t="s">
        <v>99</v>
      </c>
      <c r="K5" s="79">
        <f>MIN(J5:J18)</f>
        <v>0.76</v>
      </c>
    </row>
    <row r="6" spans="1:11" ht="75" x14ac:dyDescent="0.25">
      <c r="A6" s="83"/>
      <c r="B6" s="19" t="s">
        <v>48</v>
      </c>
      <c r="C6" s="20" t="s">
        <v>48</v>
      </c>
      <c r="D6" s="20" t="s">
        <v>56</v>
      </c>
      <c r="E6" s="20" t="s">
        <v>58</v>
      </c>
      <c r="F6" s="20" t="s">
        <v>73</v>
      </c>
      <c r="G6" s="20" t="s">
        <v>71</v>
      </c>
      <c r="H6" s="20">
        <v>61.14</v>
      </c>
      <c r="I6" s="20">
        <v>100</v>
      </c>
      <c r="J6" s="21" t="s">
        <v>103</v>
      </c>
      <c r="K6" s="80"/>
    </row>
    <row r="7" spans="1:11" ht="75" x14ac:dyDescent="0.25">
      <c r="A7" s="83"/>
      <c r="B7" s="19" t="s">
        <v>48</v>
      </c>
      <c r="C7" s="20" t="s">
        <v>48</v>
      </c>
      <c r="D7" s="20" t="s">
        <v>53</v>
      </c>
      <c r="E7" s="20" t="s">
        <v>58</v>
      </c>
      <c r="F7" s="20" t="s">
        <v>73</v>
      </c>
      <c r="G7" s="20" t="s">
        <v>71</v>
      </c>
      <c r="H7" s="20">
        <v>61.14</v>
      </c>
      <c r="I7" s="20">
        <v>100</v>
      </c>
      <c r="J7" s="21" t="s">
        <v>103</v>
      </c>
      <c r="K7" s="80"/>
    </row>
    <row r="8" spans="1:11" ht="75" x14ac:dyDescent="0.25">
      <c r="A8" s="83"/>
      <c r="B8" s="19" t="s">
        <v>48</v>
      </c>
      <c r="C8" s="20" t="s">
        <v>48</v>
      </c>
      <c r="D8" s="20" t="s">
        <v>56</v>
      </c>
      <c r="E8" s="20" t="s">
        <v>58</v>
      </c>
      <c r="F8" s="20" t="s">
        <v>74</v>
      </c>
      <c r="G8" s="20" t="s">
        <v>71</v>
      </c>
      <c r="H8" s="20">
        <v>61.14</v>
      </c>
      <c r="I8" s="20">
        <v>100</v>
      </c>
      <c r="J8" s="21" t="s">
        <v>103</v>
      </c>
      <c r="K8" s="80"/>
    </row>
    <row r="9" spans="1:11" ht="75" x14ac:dyDescent="0.25">
      <c r="A9" s="83"/>
      <c r="B9" s="19" t="s">
        <v>48</v>
      </c>
      <c r="C9" s="20" t="s">
        <v>48</v>
      </c>
      <c r="D9" s="20" t="s">
        <v>53</v>
      </c>
      <c r="E9" s="20" t="s">
        <v>58</v>
      </c>
      <c r="F9" s="20" t="s">
        <v>74</v>
      </c>
      <c r="G9" s="20" t="s">
        <v>71</v>
      </c>
      <c r="H9" s="20">
        <v>61.14</v>
      </c>
      <c r="I9" s="20">
        <v>100</v>
      </c>
      <c r="J9" s="21" t="s">
        <v>103</v>
      </c>
      <c r="K9" s="80"/>
    </row>
    <row r="10" spans="1:11" ht="75" x14ac:dyDescent="0.25">
      <c r="A10" s="83"/>
      <c r="B10" s="19" t="s">
        <v>48</v>
      </c>
      <c r="C10" s="20" t="s">
        <v>48</v>
      </c>
      <c r="D10" s="20" t="s">
        <v>56</v>
      </c>
      <c r="E10" s="20" t="s">
        <v>57</v>
      </c>
      <c r="F10" s="20" t="s">
        <v>74</v>
      </c>
      <c r="G10" s="20" t="s">
        <v>71</v>
      </c>
      <c r="H10" s="20">
        <v>61.14</v>
      </c>
      <c r="I10" s="20">
        <v>100</v>
      </c>
      <c r="J10" s="21" t="s">
        <v>103</v>
      </c>
      <c r="K10" s="80"/>
    </row>
    <row r="11" spans="1:11" ht="75" x14ac:dyDescent="0.25">
      <c r="A11" s="83"/>
      <c r="B11" s="19" t="s">
        <v>48</v>
      </c>
      <c r="C11" s="20" t="s">
        <v>48</v>
      </c>
      <c r="D11" s="20" t="s">
        <v>53</v>
      </c>
      <c r="E11" s="20" t="s">
        <v>57</v>
      </c>
      <c r="F11" s="20" t="s">
        <v>74</v>
      </c>
      <c r="G11" s="20" t="s">
        <v>71</v>
      </c>
      <c r="H11" s="20">
        <v>61.14</v>
      </c>
      <c r="I11" s="20">
        <v>100</v>
      </c>
      <c r="J11" s="21" t="s">
        <v>103</v>
      </c>
      <c r="K11" s="80"/>
    </row>
    <row r="12" spans="1:11" ht="60" x14ac:dyDescent="0.25">
      <c r="A12" s="83"/>
      <c r="B12" s="19" t="s">
        <v>48</v>
      </c>
      <c r="C12" s="20" t="s">
        <v>48</v>
      </c>
      <c r="D12" s="20" t="s">
        <v>60</v>
      </c>
      <c r="E12" s="20" t="s">
        <v>61</v>
      </c>
      <c r="F12" s="20" t="s">
        <v>75</v>
      </c>
      <c r="G12" s="20" t="s">
        <v>71</v>
      </c>
      <c r="H12" s="20">
        <v>76</v>
      </c>
      <c r="I12" s="20">
        <v>100</v>
      </c>
      <c r="J12" s="21">
        <v>0.76</v>
      </c>
      <c r="K12" s="80"/>
    </row>
    <row r="13" spans="1:11" ht="75" x14ac:dyDescent="0.25">
      <c r="A13" s="83"/>
      <c r="B13" s="19" t="s">
        <v>48</v>
      </c>
      <c r="C13" s="20" t="s">
        <v>48</v>
      </c>
      <c r="D13" s="20" t="s">
        <v>53</v>
      </c>
      <c r="E13" s="20" t="s">
        <v>59</v>
      </c>
      <c r="F13" s="20" t="s">
        <v>76</v>
      </c>
      <c r="G13" s="20" t="s">
        <v>77</v>
      </c>
      <c r="H13" s="20">
        <v>103.27</v>
      </c>
      <c r="I13" s="20">
        <v>100</v>
      </c>
      <c r="J13" s="21">
        <v>1.03</v>
      </c>
      <c r="K13" s="80"/>
    </row>
    <row r="14" spans="1:11" ht="75" x14ac:dyDescent="0.25">
      <c r="A14" s="83"/>
      <c r="B14" s="19" t="s">
        <v>48</v>
      </c>
      <c r="C14" s="20" t="s">
        <v>48</v>
      </c>
      <c r="D14" s="20" t="s">
        <v>55</v>
      </c>
      <c r="E14" s="20" t="s">
        <v>49</v>
      </c>
      <c r="F14" s="20" t="s">
        <v>78</v>
      </c>
      <c r="G14" s="20" t="s">
        <v>66</v>
      </c>
      <c r="H14" s="20">
        <v>110.47</v>
      </c>
      <c r="I14" s="20">
        <v>100</v>
      </c>
      <c r="J14" s="21">
        <v>1.1000000000000001</v>
      </c>
      <c r="K14" s="80"/>
    </row>
    <row r="15" spans="1:11" ht="75" x14ac:dyDescent="0.25">
      <c r="A15" s="83"/>
      <c r="B15" s="19" t="s">
        <v>48</v>
      </c>
      <c r="C15" s="20" t="s">
        <v>48</v>
      </c>
      <c r="D15" s="20" t="s">
        <v>55</v>
      </c>
      <c r="E15" s="20" t="s">
        <v>49</v>
      </c>
      <c r="F15" s="20" t="s">
        <v>78</v>
      </c>
      <c r="G15" s="20" t="s">
        <v>79</v>
      </c>
      <c r="H15" s="20">
        <v>114.89</v>
      </c>
      <c r="I15" s="20">
        <v>100</v>
      </c>
      <c r="J15" s="21">
        <v>1.1499999999999999</v>
      </c>
      <c r="K15" s="80"/>
    </row>
    <row r="16" spans="1:11" ht="75" x14ac:dyDescent="0.25">
      <c r="A16" s="83"/>
      <c r="B16" s="19" t="s">
        <v>52</v>
      </c>
      <c r="C16" s="20" t="s">
        <v>48</v>
      </c>
      <c r="D16" s="20" t="s">
        <v>53</v>
      </c>
      <c r="E16" s="20" t="s">
        <v>54</v>
      </c>
      <c r="F16" s="20" t="s">
        <v>80</v>
      </c>
      <c r="G16" s="20" t="s">
        <v>71</v>
      </c>
      <c r="H16" s="20">
        <v>127.64</v>
      </c>
      <c r="I16" s="20">
        <v>100</v>
      </c>
      <c r="J16" s="21">
        <v>1.28</v>
      </c>
      <c r="K16" s="80"/>
    </row>
    <row r="17" spans="1:11" ht="75" x14ac:dyDescent="0.25">
      <c r="A17" s="83"/>
      <c r="B17" s="19" t="s">
        <v>52</v>
      </c>
      <c r="C17" s="20" t="s">
        <v>48</v>
      </c>
      <c r="D17" s="20" t="s">
        <v>53</v>
      </c>
      <c r="E17" s="20" t="s">
        <v>54</v>
      </c>
      <c r="F17" s="20" t="s">
        <v>80</v>
      </c>
      <c r="G17" s="20" t="s">
        <v>71</v>
      </c>
      <c r="H17" s="20">
        <v>127.64</v>
      </c>
      <c r="I17" s="20">
        <v>100</v>
      </c>
      <c r="J17" s="21">
        <v>1.28</v>
      </c>
      <c r="K17" s="80"/>
    </row>
    <row r="18" spans="1:11" ht="75" x14ac:dyDescent="0.25">
      <c r="A18" s="84"/>
      <c r="B18" s="19" t="s">
        <v>48</v>
      </c>
      <c r="C18" s="20" t="s">
        <v>48</v>
      </c>
      <c r="D18" s="20" t="s">
        <v>53</v>
      </c>
      <c r="E18" s="20" t="s">
        <v>59</v>
      </c>
      <c r="F18" s="20" t="s">
        <v>76</v>
      </c>
      <c r="G18" s="20" t="s">
        <v>71</v>
      </c>
      <c r="H18" s="20">
        <v>151.18</v>
      </c>
      <c r="I18" s="20">
        <v>100</v>
      </c>
      <c r="J18" s="21">
        <v>1.51</v>
      </c>
      <c r="K18" s="81"/>
    </row>
    <row r="19" spans="1:11" ht="75" x14ac:dyDescent="0.25">
      <c r="A19" s="75">
        <v>4</v>
      </c>
      <c r="B19" s="19" t="s">
        <v>62</v>
      </c>
      <c r="C19" s="20" t="s">
        <v>63</v>
      </c>
      <c r="D19" s="20" t="s">
        <v>65</v>
      </c>
      <c r="E19" s="20" t="s">
        <v>58</v>
      </c>
      <c r="F19" s="20" t="s">
        <v>82</v>
      </c>
      <c r="G19" s="20" t="s">
        <v>83</v>
      </c>
      <c r="H19" s="20">
        <v>50.96</v>
      </c>
      <c r="I19" s="20">
        <v>100</v>
      </c>
      <c r="J19" s="58" t="s">
        <v>100</v>
      </c>
      <c r="K19" s="74">
        <f>MIN(J19:J23)</f>
        <v>1.24</v>
      </c>
    </row>
    <row r="20" spans="1:11" ht="60" x14ac:dyDescent="0.25">
      <c r="A20" s="76"/>
      <c r="B20" s="19" t="s">
        <v>62</v>
      </c>
      <c r="C20" s="20" t="s">
        <v>63</v>
      </c>
      <c r="D20" s="20" t="s">
        <v>64</v>
      </c>
      <c r="E20" s="20" t="s">
        <v>58</v>
      </c>
      <c r="F20" s="20" t="s">
        <v>82</v>
      </c>
      <c r="G20" s="20" t="s">
        <v>83</v>
      </c>
      <c r="H20" s="20">
        <v>50.96</v>
      </c>
      <c r="I20" s="20">
        <v>100</v>
      </c>
      <c r="J20" s="58" t="s">
        <v>100</v>
      </c>
      <c r="K20" s="74"/>
    </row>
    <row r="21" spans="1:11" ht="75" x14ac:dyDescent="0.25">
      <c r="A21" s="76"/>
      <c r="B21" s="19" t="s">
        <v>62</v>
      </c>
      <c r="C21" s="20" t="s">
        <v>63</v>
      </c>
      <c r="D21" s="20" t="s">
        <v>65</v>
      </c>
      <c r="E21" s="20" t="s">
        <v>58</v>
      </c>
      <c r="F21" s="20" t="s">
        <v>82</v>
      </c>
      <c r="G21" s="20" t="s">
        <v>84</v>
      </c>
      <c r="H21" s="20">
        <v>53.25</v>
      </c>
      <c r="I21" s="20">
        <v>100</v>
      </c>
      <c r="J21" s="58" t="s">
        <v>102</v>
      </c>
      <c r="K21" s="74"/>
    </row>
    <row r="22" spans="1:11" ht="60" x14ac:dyDescent="0.25">
      <c r="A22" s="76"/>
      <c r="B22" s="19" t="s">
        <v>62</v>
      </c>
      <c r="C22" s="20" t="s">
        <v>63</v>
      </c>
      <c r="D22" s="20" t="s">
        <v>64</v>
      </c>
      <c r="E22" s="20" t="s">
        <v>58</v>
      </c>
      <c r="F22" s="20" t="s">
        <v>82</v>
      </c>
      <c r="G22" s="20" t="s">
        <v>84</v>
      </c>
      <c r="H22" s="20">
        <v>53.25</v>
      </c>
      <c r="I22" s="20">
        <v>100</v>
      </c>
      <c r="J22" s="58" t="s">
        <v>102</v>
      </c>
      <c r="K22" s="74"/>
    </row>
    <row r="23" spans="1:11" ht="60" x14ac:dyDescent="0.25">
      <c r="A23" s="76"/>
      <c r="B23" s="19" t="s">
        <v>62</v>
      </c>
      <c r="C23" s="20" t="s">
        <v>63</v>
      </c>
      <c r="D23" s="20" t="s">
        <v>97</v>
      </c>
      <c r="E23" s="20" t="s">
        <v>98</v>
      </c>
      <c r="F23" s="20" t="s">
        <v>81</v>
      </c>
      <c r="G23" s="20">
        <v>46140</v>
      </c>
      <c r="H23" s="20">
        <v>123.76</v>
      </c>
      <c r="I23" s="20">
        <v>100</v>
      </c>
      <c r="J23" s="58">
        <v>1.24</v>
      </c>
      <c r="K23" s="74"/>
    </row>
    <row r="25" spans="1:11" ht="61.5" customHeight="1" x14ac:dyDescent="0.25">
      <c r="C25" s="77" t="s">
        <v>107</v>
      </c>
      <c r="D25" s="77"/>
      <c r="E25" s="77"/>
      <c r="F25" s="77"/>
      <c r="G25" s="77"/>
      <c r="H25" s="77"/>
      <c r="I25" s="77"/>
      <c r="J25" s="77"/>
      <c r="K25" s="77"/>
    </row>
  </sheetData>
  <mergeCells count="7">
    <mergeCell ref="K19:K23"/>
    <mergeCell ref="A19:A23"/>
    <mergeCell ref="C25:K25"/>
    <mergeCell ref="A1:K1"/>
    <mergeCell ref="A2:K2"/>
    <mergeCell ref="K5:K18"/>
    <mergeCell ref="A5:A18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zoomScaleNormal="100" zoomScaleSheetLayoutView="80" workbookViewId="0">
      <selection activeCell="D14" sqref="D14"/>
    </sheetView>
  </sheetViews>
  <sheetFormatPr defaultRowHeight="15" x14ac:dyDescent="0.25"/>
  <cols>
    <col min="1" max="1" width="5.140625" style="12" customWidth="1"/>
    <col min="2" max="2" width="53.140625" style="12" customWidth="1"/>
    <col min="3" max="3" width="23.5703125" style="12" customWidth="1"/>
    <col min="4" max="5" width="17.28515625" style="12" customWidth="1"/>
    <col min="6" max="6" width="18.5703125" style="12" customWidth="1"/>
    <col min="7" max="7" width="15.5703125" style="12" customWidth="1"/>
    <col min="8" max="8" width="14.85546875" style="12" customWidth="1"/>
    <col min="9" max="10" width="21.7109375" style="12" customWidth="1"/>
  </cols>
  <sheetData>
    <row r="1" spans="1:10" x14ac:dyDescent="0.25">
      <c r="A1" s="69" t="s">
        <v>33</v>
      </c>
      <c r="B1" s="69"/>
      <c r="C1" s="69"/>
      <c r="D1" s="69"/>
      <c r="E1" s="69"/>
      <c r="F1" s="69"/>
      <c r="G1" s="69"/>
      <c r="H1" s="69"/>
      <c r="I1" s="69"/>
      <c r="J1" s="17"/>
    </row>
    <row r="2" spans="1:10" ht="75" customHeight="1" x14ac:dyDescent="0.25">
      <c r="A2" s="85" t="s">
        <v>34</v>
      </c>
      <c r="B2" s="85"/>
      <c r="C2" s="85"/>
      <c r="D2" s="85"/>
      <c r="E2" s="85"/>
      <c r="F2" s="85"/>
      <c r="G2" s="85"/>
      <c r="H2" s="85"/>
      <c r="I2" s="85"/>
      <c r="J2" s="29"/>
    </row>
    <row r="3" spans="1:10" ht="31.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pans="1:10" ht="93" customHeight="1" x14ac:dyDescent="0.25">
      <c r="A4" s="30" t="s">
        <v>2</v>
      </c>
      <c r="B4" s="14" t="s">
        <v>3</v>
      </c>
      <c r="C4" s="16" t="s">
        <v>89</v>
      </c>
      <c r="D4" s="14" t="s">
        <v>35</v>
      </c>
      <c r="E4" s="16" t="s">
        <v>86</v>
      </c>
      <c r="F4" s="14" t="s">
        <v>21</v>
      </c>
      <c r="G4" s="31" t="s">
        <v>11</v>
      </c>
      <c r="H4" s="31" t="s">
        <v>12</v>
      </c>
      <c r="I4" s="16" t="s">
        <v>85</v>
      </c>
      <c r="J4" s="32" t="s">
        <v>36</v>
      </c>
    </row>
    <row r="5" spans="1:10" ht="30" x14ac:dyDescent="0.25">
      <c r="A5" s="89">
        <v>1</v>
      </c>
      <c r="B5" s="35" t="s">
        <v>38</v>
      </c>
      <c r="C5" s="33" t="s">
        <v>87</v>
      </c>
      <c r="D5" s="15">
        <v>133.66</v>
      </c>
      <c r="E5" s="15">
        <v>113.56</v>
      </c>
      <c r="F5" s="15">
        <v>100</v>
      </c>
      <c r="G5" s="15">
        <v>7</v>
      </c>
      <c r="H5" s="15">
        <v>10</v>
      </c>
      <c r="I5" s="34">
        <f t="shared" ref="I5" si="0">ROUND(E5/F5,2)</f>
        <v>1.1399999999999999</v>
      </c>
      <c r="J5" s="36">
        <f>MIN(I5)</f>
        <v>1.1399999999999999</v>
      </c>
    </row>
    <row r="6" spans="1:10" ht="45" x14ac:dyDescent="0.25">
      <c r="A6" s="89">
        <v>2</v>
      </c>
      <c r="B6" s="35" t="s">
        <v>43</v>
      </c>
      <c r="C6" s="37" t="s">
        <v>88</v>
      </c>
      <c r="D6" s="37" t="s">
        <v>88</v>
      </c>
      <c r="E6" s="15"/>
      <c r="F6" s="15"/>
      <c r="G6" s="15"/>
      <c r="H6" s="15"/>
      <c r="I6" s="86"/>
      <c r="J6" s="38"/>
    </row>
  </sheetData>
  <mergeCells count="5">
    <mergeCell ref="A5"/>
    <mergeCell ref="A6"/>
    <mergeCell ref="I6"/>
    <mergeCell ref="A1:I1"/>
    <mergeCell ref="A2:I2"/>
  </mergeCells>
  <pageMargins left="0.39370078740157483" right="0.39370078740157483" top="0.39370078740157483" bottom="0.39370078740157483" header="0" footer="0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'Расчет средневзвешенной цены'!Область_печати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2026-07-30T07:38:38Z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