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2026\02 Единственный поставщик\000 44-ФЗ Березка\флешки\"/>
    </mc:Choice>
  </mc:AlternateContent>
  <bookViews>
    <workbookView xWindow="0" yWindow="0" windowWidth="28800" windowHeight="123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J20" i="1"/>
  <c r="L20" i="1"/>
  <c r="N20" i="1"/>
  <c r="Q20" i="1"/>
  <c r="R20" i="1" s="1"/>
  <c r="F19" i="1" l="1"/>
  <c r="H19" i="1"/>
  <c r="J19" i="1"/>
  <c r="L19" i="1"/>
  <c r="N19" i="1"/>
  <c r="Q19" i="1"/>
  <c r="R19" i="1" s="1"/>
  <c r="Q21" i="1" s="1"/>
  <c r="M21" i="1" l="1"/>
  <c r="E21" i="1" l="1"/>
  <c r="I21" i="1"/>
  <c r="G21" i="1"/>
  <c r="K21" i="1" l="1"/>
  <c r="H26" i="1" s="1"/>
  <c r="H25" i="1" l="1"/>
</calcChain>
</file>

<file path=xl/sharedStrings.xml><?xml version="1.0" encoding="utf-8"?>
<sst xmlns="http://schemas.openxmlformats.org/spreadsheetml/2006/main" count="49" uniqueCount="48">
  <si>
    <t>№</t>
  </si>
  <si>
    <t>Наименование</t>
  </si>
  <si>
    <t>Кол- во</t>
  </si>
  <si>
    <t>ОКПД 2</t>
  </si>
  <si>
    <t>КТРУ</t>
  </si>
  <si>
    <t>Коммерческое предложение № 1</t>
  </si>
  <si>
    <t>Коммерческое предложение № 2</t>
  </si>
  <si>
    <t>Коммерческое предложение № 3</t>
  </si>
  <si>
    <t>Коммерческое предложение № 4</t>
  </si>
  <si>
    <t>Коммерческое предложение № 5</t>
  </si>
  <si>
    <t>ИТОГО:</t>
  </si>
  <si>
    <t>ОБОСНОВАНИЕ НАЧАЛЬНОЙ (МАКСИМАЛЬНОЙ) ЦЕНЫ  КОНТРАКТА</t>
  </si>
  <si>
    <t>1. Используемый метод определения начальной (максимальной) цены контракта с обоснованием:</t>
  </si>
  <si>
    <t xml:space="preserve">Товары (работы, услуги): </t>
  </si>
  <si>
    <t>Место поставки:</t>
  </si>
  <si>
    <t>Валюта:</t>
  </si>
  <si>
    <t>Российский рубль (RUB) 643</t>
  </si>
  <si>
    <t>Исх. номер запроса КП</t>
  </si>
  <si>
    <t>Коэффициент вариации</t>
  </si>
  <si>
    <t>Ед. изм.</t>
  </si>
  <si>
    <t>Цена 1</t>
  </si>
  <si>
    <t>Цена 2</t>
  </si>
  <si>
    <t>На сумму 2</t>
  </si>
  <si>
    <t>На сумму 4</t>
  </si>
  <si>
    <t>Цена 5</t>
  </si>
  <si>
    <t>На сумму 5</t>
  </si>
  <si>
    <t>На сумму 3</t>
  </si>
  <si>
    <t>Цена 4</t>
  </si>
  <si>
    <t>Цена 3</t>
  </si>
  <si>
    <t>На сумму 1</t>
  </si>
  <si>
    <t>2. Расчет начальной (максимальной) цены контракта:</t>
  </si>
  <si>
    <t xml:space="preserve">       При определении начальной (максимальной) цены контракта был применен метод сопоставимых рыночных цен (анализа рынка), который является приоритетным для определения и обоснования начальной (максимальной) цены контракта.</t>
  </si>
  <si>
    <t xml:space="preserve">     2.1. Расчет начальной (максимальной) цены контракта выполнялся в соответствии со статьей 22 федерального закона 44-ФЗ и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утверждёнными Приказом Министерства экономического развития РФ от 2 октября 2013 года № 567.</t>
  </si>
  <si>
    <t>150003, г. Ярославль, ул. Советская, д. 14</t>
  </si>
  <si>
    <t>Срок действия контракта:</t>
  </si>
  <si>
    <t xml:space="preserve">     2.2. Для расчёта начальной (максимальной) цены контракта Заказчиком проведено исследование рынка (использовалась общедоступная информация о ценах). </t>
  </si>
  <si>
    <t>Минимальная цена (НМЦК)</t>
  </si>
  <si>
    <t>Минимальная цена</t>
  </si>
  <si>
    <t>На сумму</t>
  </si>
  <si>
    <t>шт</t>
  </si>
  <si>
    <t>до 31.12.2026</t>
  </si>
  <si>
    <t>26.20.22.110</t>
  </si>
  <si>
    <t>Поставка флеш-накопителей</t>
  </si>
  <si>
    <t>USB-флеш-накопитель NETAC 16 Гб, USB 2.0</t>
  </si>
  <si>
    <t>USB-флеш-накопитель NETAC 64 Гб, USB 2.0</t>
  </si>
  <si>
    <t>исх. №25548 от 17.06.2026</t>
  </si>
  <si>
    <t>исх. №39483 от 17.06.2026</t>
  </si>
  <si>
    <t>исх. №26941 от 17.06.2026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</si>
</sst>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</font>
    <font>
      <sz val="10"/>
      <color rgb="FFC00000"/>
      <name val="Times New Roman"/>
    </font>
    <font>
      <sz val="10"/>
      <color rgb="FFFF0000"/>
      <name val="Times New Roman"/>
    </font>
    <font>
      <sz val="10"/>
      <color theme="10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Alignment="1">
      <alignment horizontal="right"/>
    </xf>
    <xf numFmtId="0" fontId="2" fillId="0" borderId="0" xfId="0" applyFont="1" applyFill="1" applyBorder="1"/>
    <xf numFmtId="0" fontId="2" fillId="0" borderId="0" xfId="0" applyFont="1" applyBorder="1"/>
    <xf numFmtId="0" fontId="1" fillId="3" borderId="9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2" fontId="1" fillId="3" borderId="10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4" fontId="2" fillId="0" borderId="0" xfId="0" applyNumberFormat="1" applyFont="1" applyFill="1" applyBorder="1"/>
    <xf numFmtId="4" fontId="2" fillId="0" borderId="0" xfId="0" applyNumberFormat="1" applyFont="1"/>
    <xf numFmtId="164" fontId="2" fillId="0" borderId="0" xfId="0" applyNumberFormat="1" applyFont="1"/>
    <xf numFmtId="10" fontId="2" fillId="0" borderId="0" xfId="0" applyNumberFormat="1" applyFont="1" applyBorder="1"/>
    <xf numFmtId="0" fontId="6" fillId="3" borderId="1" xfId="0" applyFont="1" applyFill="1" applyBorder="1" applyAlignment="1">
      <alignment horizontal="center" vertical="center" wrapText="1"/>
    </xf>
    <xf numFmtId="49" fontId="6" fillId="3" borderId="19" xfId="0" applyNumberFormat="1" applyFont="1" applyFill="1" applyBorder="1" applyAlignment="1">
      <alignment horizontal="center" vertical="center"/>
    </xf>
    <xf numFmtId="4" fontId="7" fillId="0" borderId="6" xfId="0" applyNumberFormat="1" applyFont="1" applyFill="1" applyBorder="1" applyAlignment="1">
      <alignment vertical="center"/>
    </xf>
    <xf numFmtId="4" fontId="6" fillId="0" borderId="3" xfId="0" applyNumberFormat="1" applyFont="1" applyFill="1" applyBorder="1" applyAlignment="1">
      <alignment vertical="center"/>
    </xf>
    <xf numFmtId="4" fontId="6" fillId="3" borderId="19" xfId="0" applyNumberFormat="1" applyFont="1" applyFill="1" applyBorder="1" applyAlignment="1">
      <alignment horizontal="center" vertical="center" wrapText="1"/>
    </xf>
    <xf numFmtId="4" fontId="6" fillId="3" borderId="11" xfId="0" applyNumberFormat="1" applyFont="1" applyFill="1" applyBorder="1" applyAlignment="1">
      <alignment horizontal="center" vertical="center" wrapText="1"/>
    </xf>
    <xf numFmtId="4" fontId="7" fillId="3" borderId="6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left" vertical="center" wrapText="1"/>
    </xf>
    <xf numFmtId="0" fontId="9" fillId="0" borderId="1" xfId="0" applyFont="1" applyBorder="1"/>
    <xf numFmtId="0" fontId="1" fillId="3" borderId="1" xfId="0" applyFont="1" applyFill="1" applyBorder="1" applyAlignment="1">
      <alignment horizontal="center" vertical="center" wrapText="1"/>
    </xf>
    <xf numFmtId="49" fontId="1" fillId="3" borderId="19" xfId="0" applyNumberFormat="1" applyFont="1" applyFill="1" applyBorder="1" applyAlignment="1">
      <alignment horizontal="center" vertical="center"/>
    </xf>
    <xf numFmtId="4" fontId="10" fillId="0" borderId="6" xfId="0" applyNumberFormat="1" applyFont="1" applyFill="1" applyBorder="1" applyAlignment="1">
      <alignment vertical="center"/>
    </xf>
    <xf numFmtId="4" fontId="1" fillId="0" borderId="3" xfId="0" applyNumberFormat="1" applyFont="1" applyFill="1" applyBorder="1" applyAlignment="1">
      <alignment vertical="center"/>
    </xf>
    <xf numFmtId="4" fontId="1" fillId="3" borderId="19" xfId="0" applyNumberFormat="1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center" vertical="center" wrapText="1"/>
    </xf>
    <xf numFmtId="4" fontId="10" fillId="3" borderId="6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Fill="1" applyAlignment="1">
      <alignment horizontal="left" wrapText="1"/>
    </xf>
    <xf numFmtId="2" fontId="1" fillId="3" borderId="16" xfId="0" applyNumberFormat="1" applyFont="1" applyFill="1" applyBorder="1" applyAlignment="1">
      <alignment horizontal="center" vertical="center" wrapText="1"/>
    </xf>
    <xf numFmtId="2" fontId="1" fillId="3" borderId="17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/>
    <xf numFmtId="0" fontId="2" fillId="4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4" fontId="4" fillId="0" borderId="12" xfId="0" applyNumberFormat="1" applyFont="1" applyFill="1" applyBorder="1" applyAlignment="1">
      <alignment horizontal="right"/>
    </xf>
    <xf numFmtId="4" fontId="4" fillId="0" borderId="13" xfId="0" applyNumberFormat="1" applyFont="1" applyFill="1" applyBorder="1" applyAlignment="1">
      <alignment horizontal="right"/>
    </xf>
    <xf numFmtId="0" fontId="2" fillId="4" borderId="3" xfId="0" applyFont="1" applyFill="1" applyBorder="1" applyAlignment="1">
      <alignment wrapText="1"/>
    </xf>
    <xf numFmtId="0" fontId="2" fillId="4" borderId="5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4" fontId="4" fillId="0" borderId="14" xfId="0" applyNumberFormat="1" applyFont="1" applyBorder="1" applyAlignment="1">
      <alignment horizontal="right"/>
    </xf>
    <xf numFmtId="4" fontId="4" fillId="0" borderId="15" xfId="0" applyNumberFormat="1" applyFont="1" applyBorder="1" applyAlignment="1">
      <alignment horizontal="right"/>
    </xf>
    <xf numFmtId="2" fontId="1" fillId="0" borderId="18" xfId="0" applyNumberFormat="1" applyFont="1" applyFill="1" applyBorder="1" applyAlignment="1">
      <alignment horizontal="center" vertical="center" wrapText="1"/>
    </xf>
    <xf numFmtId="2" fontId="1" fillId="0" borderId="19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" fontId="2" fillId="2" borderId="0" xfId="0" applyNumberFormat="1" applyFont="1" applyFill="1" applyBorder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4" fontId="4" fillId="4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alignment vertical="center" textRotation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numFmt numFmtId="4" formatCode="#,##0.00"/>
      <alignment vertical="center" textRotation="0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alignment vertical="center" textRotation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numFmt numFmtId="4" formatCode="#,##0.00"/>
      <alignment vertical="center" textRotation="0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alignment vertical="center" textRotation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alignment vertical="center" textRotation="0" indent="0" justifyLastLine="0" shrinkToFit="0" readingOrder="0"/>
      <border diagonalUp="0" diagonalDown="0" outline="0">
        <left/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Times New Roman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0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а2" displayName="Таблица2" ref="A18:R20" totalsRowShown="0" headerRowDxfId="22" dataDxfId="20" headerRowBorderDxfId="21" tableBorderDxfId="19" totalsRowBorderDxfId="18">
  <autoFilter ref="A18:R20"/>
  <tableColumns count="18">
    <tableColumn id="1" name="№" dataDxfId="17"/>
    <tableColumn id="2" name="Наименование" dataDxfId="16"/>
    <tableColumn id="19" name="ОКПД 2" dataDxfId="15"/>
    <tableColumn id="20" name="КТРУ" dataDxfId="14"/>
    <tableColumn id="3" name="Цена 1" dataDxfId="13"/>
    <tableColumn id="4" name="На сумму 1" dataDxfId="12">
      <calculatedColumnFormula>Таблица2[Цена 1]*Таблица2[Кол- во]</calculatedColumnFormula>
    </tableColumn>
    <tableColumn id="5" name="Цена 2" dataDxfId="11"/>
    <tableColumn id="6" name="На сумму 2" dataDxfId="10">
      <calculatedColumnFormula>Таблица2[Цена 2]*Таблица2[Кол- во]</calculatedColumnFormula>
    </tableColumn>
    <tableColumn id="7" name="Цена 3" dataDxfId="9"/>
    <tableColumn id="8" name="На сумму 3" dataDxfId="8">
      <calculatedColumnFormula>Таблица2[Цена 3]*Таблица2[Кол- во]</calculatedColumnFormula>
    </tableColumn>
    <tableColumn id="9" name="Цена 4" dataDxfId="7"/>
    <tableColumn id="10" name="На сумму 4" dataDxfId="6">
      <calculatedColumnFormula>Таблица2[Цена 4]*Таблица2[Кол- во]</calculatedColumnFormula>
    </tableColumn>
    <tableColumn id="11" name="Цена 5" dataDxfId="5"/>
    <tableColumn id="12" name="На сумму 5" dataDxfId="4">
      <calculatedColumnFormula>Таблица2[[#This Row],[Цена 5]]*Таблица2[[#This Row],[Кол- во]]</calculatedColumnFormula>
    </tableColumn>
    <tableColumn id="15" name="Ед. изм." dataDxfId="3"/>
    <tableColumn id="16" name="Кол- во" dataDxfId="2"/>
    <tableColumn id="13" name="Минимальная цена" dataDxfId="1">
      <calculatedColumnFormula>MIN(IF(E19=0,999999,E19),IF(G19=0,999999,G19),IF(I19=0,999999,I19),IF(K19=0,999999,K19),IF(M19=0,999999,M19))</calculatedColumnFormula>
    </tableColumn>
    <tableColumn id="14" name="На сумму" dataDxfId="0">
      <calculatedColumnFormula>Таблица2[Минимальная цена]*Таблица2[Кол- во]</calculatedColumnFormula>
    </tableColumn>
  </tableColumns>
  <tableStyleInfo name="TableStyleLight4" showFirstColumn="0" showLastColumn="0" showRowStripes="0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abSelected="1" topLeftCell="A7" workbookViewId="0">
      <selection activeCell="B20" sqref="B20"/>
    </sheetView>
  </sheetViews>
  <sheetFormatPr defaultRowHeight="15" x14ac:dyDescent="0.25"/>
  <cols>
    <col min="1" max="1" width="4" style="1" customWidth="1"/>
    <col min="2" max="2" width="38" style="1" customWidth="1"/>
    <col min="3" max="3" width="10.85546875" style="1" customWidth="1"/>
    <col min="4" max="4" width="10.7109375" style="1" customWidth="1"/>
    <col min="5" max="5" width="10.28515625" style="1" customWidth="1"/>
    <col min="6" max="6" width="10" style="1" customWidth="1"/>
    <col min="7" max="7" width="10.42578125" style="1" customWidth="1"/>
    <col min="8" max="8" width="11" style="1" customWidth="1"/>
    <col min="9" max="10" width="10.7109375" style="1" customWidth="1"/>
    <col min="11" max="11" width="8.7109375" style="1" customWidth="1"/>
    <col min="12" max="12" width="10.7109375" style="1" customWidth="1"/>
    <col min="13" max="13" width="9.28515625" style="1" customWidth="1"/>
    <col min="14" max="14" width="13.5703125" style="1" customWidth="1"/>
    <col min="15" max="15" width="14.28515625" style="1" customWidth="1"/>
    <col min="16" max="16" width="6.85546875" style="1" customWidth="1"/>
    <col min="17" max="17" width="9.5703125" style="1" customWidth="1"/>
    <col min="18" max="18" width="9.42578125" style="1" customWidth="1"/>
    <col min="19" max="19" width="9.140625" style="1"/>
    <col min="20" max="20" width="14.5703125" style="1" customWidth="1"/>
    <col min="21" max="21" width="21" style="1" customWidth="1"/>
    <col min="22" max="22" width="9.140625" style="1"/>
    <col min="23" max="23" width="19.5703125" style="1" customWidth="1"/>
    <col min="24" max="16384" width="9.140625" style="1"/>
  </cols>
  <sheetData>
    <row r="1" spans="1:18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x14ac:dyDescent="0.25">
      <c r="A3" s="44" t="s">
        <v>11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18" x14ac:dyDescent="0.25">
      <c r="A4" s="45" t="s">
        <v>12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18" ht="29.25" customHeight="1" x14ac:dyDescent="0.25">
      <c r="A5" s="47" t="s">
        <v>31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1:18" x14ac:dyDescent="0.25">
      <c r="A6" s="46" t="s">
        <v>30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</row>
    <row r="7" spans="1:18" ht="47.25" customHeight="1" x14ac:dyDescent="0.25">
      <c r="A7" s="47" t="s">
        <v>32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</row>
    <row r="8" spans="1:18" ht="18.75" customHeight="1" x14ac:dyDescent="0.25">
      <c r="A8" s="48" t="s">
        <v>35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</row>
    <row r="10" spans="1:18" ht="15.75" x14ac:dyDescent="0.25">
      <c r="A10" s="51" t="s">
        <v>13</v>
      </c>
      <c r="B10" s="51"/>
      <c r="C10" s="55" t="s">
        <v>42</v>
      </c>
      <c r="D10" s="55"/>
      <c r="E10" s="55"/>
      <c r="F10" s="55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</row>
    <row r="11" spans="1:18" ht="29.25" customHeight="1" x14ac:dyDescent="0.25">
      <c r="A11" s="52" t="s">
        <v>34</v>
      </c>
      <c r="B11" s="53"/>
      <c r="C11" s="55" t="s">
        <v>40</v>
      </c>
      <c r="D11" s="55"/>
      <c r="E11" s="55"/>
      <c r="F11" s="55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</row>
    <row r="12" spans="1:18" ht="16.5" customHeight="1" x14ac:dyDescent="0.25">
      <c r="A12" s="51" t="s">
        <v>14</v>
      </c>
      <c r="B12" s="51"/>
      <c r="C12" s="55" t="s">
        <v>33</v>
      </c>
      <c r="D12" s="55"/>
      <c r="E12" s="55"/>
      <c r="F12" s="55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</row>
    <row r="13" spans="1:18" ht="15.75" x14ac:dyDescent="0.25">
      <c r="A13" s="51" t="s">
        <v>15</v>
      </c>
      <c r="B13" s="51"/>
      <c r="C13" s="58" t="s">
        <v>16</v>
      </c>
      <c r="D13" s="58"/>
      <c r="E13" s="58"/>
      <c r="F13" s="58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</row>
    <row r="14" spans="1:18" x14ac:dyDescent="0.25">
      <c r="A14" s="54" t="s">
        <v>17</v>
      </c>
      <c r="B14" s="54"/>
      <c r="C14" s="62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4"/>
    </row>
    <row r="15" spans="1:18" ht="13.5" customHeight="1" thickBot="1" x14ac:dyDescent="0.3"/>
    <row r="16" spans="1:18" ht="26.25" customHeight="1" x14ac:dyDescent="0.25">
      <c r="A16" s="2"/>
      <c r="B16" s="3"/>
      <c r="C16" s="6"/>
      <c r="D16" s="6"/>
      <c r="E16" s="49" t="s">
        <v>5</v>
      </c>
      <c r="F16" s="50"/>
      <c r="G16" s="49" t="s">
        <v>6</v>
      </c>
      <c r="H16" s="50"/>
      <c r="I16" s="49" t="s">
        <v>7</v>
      </c>
      <c r="J16" s="50"/>
      <c r="K16" s="49" t="s">
        <v>8</v>
      </c>
      <c r="L16" s="50"/>
      <c r="M16" s="49" t="s">
        <v>9</v>
      </c>
      <c r="N16" s="50"/>
      <c r="O16" s="5"/>
      <c r="P16" s="5"/>
      <c r="Q16" s="5"/>
      <c r="R16" s="5"/>
    </row>
    <row r="17" spans="1:24" ht="26.25" customHeight="1" x14ac:dyDescent="0.25">
      <c r="A17" s="2"/>
      <c r="B17" s="3"/>
      <c r="C17" s="6"/>
      <c r="D17" s="6"/>
      <c r="E17" s="67" t="s">
        <v>45</v>
      </c>
      <c r="F17" s="68"/>
      <c r="G17" s="67" t="s">
        <v>46</v>
      </c>
      <c r="H17" s="68"/>
      <c r="I17" s="67" t="s">
        <v>47</v>
      </c>
      <c r="J17" s="68"/>
      <c r="K17" s="67"/>
      <c r="L17" s="68"/>
      <c r="M17" s="67"/>
      <c r="N17" s="68"/>
      <c r="O17" s="3"/>
      <c r="P17" s="3"/>
      <c r="Q17" s="2"/>
      <c r="R17" s="2"/>
    </row>
    <row r="18" spans="1:24" ht="51" customHeight="1" x14ac:dyDescent="0.25">
      <c r="A18" s="7" t="s">
        <v>0</v>
      </c>
      <c r="B18" s="8" t="s">
        <v>1</v>
      </c>
      <c r="C18" s="9" t="s">
        <v>3</v>
      </c>
      <c r="D18" s="10" t="s">
        <v>4</v>
      </c>
      <c r="E18" s="11" t="s">
        <v>20</v>
      </c>
      <c r="F18" s="12" t="s">
        <v>29</v>
      </c>
      <c r="G18" s="11" t="s">
        <v>21</v>
      </c>
      <c r="H18" s="12" t="s">
        <v>22</v>
      </c>
      <c r="I18" s="11" t="s">
        <v>28</v>
      </c>
      <c r="J18" s="12" t="s">
        <v>26</v>
      </c>
      <c r="K18" s="11" t="s">
        <v>27</v>
      </c>
      <c r="L18" s="12" t="s">
        <v>23</v>
      </c>
      <c r="M18" s="11" t="s">
        <v>24</v>
      </c>
      <c r="N18" s="12" t="s">
        <v>25</v>
      </c>
      <c r="O18" s="7" t="s">
        <v>19</v>
      </c>
      <c r="P18" s="9" t="s">
        <v>2</v>
      </c>
      <c r="Q18" s="9" t="s">
        <v>37</v>
      </c>
      <c r="R18" s="10" t="s">
        <v>38</v>
      </c>
      <c r="T18" s="15"/>
      <c r="U18" s="15"/>
      <c r="V18" s="15"/>
      <c r="W18" s="15"/>
      <c r="X18" s="15"/>
    </row>
    <row r="19" spans="1:24" x14ac:dyDescent="0.25">
      <c r="A19" s="18">
        <v>1</v>
      </c>
      <c r="B19" s="30" t="s">
        <v>43</v>
      </c>
      <c r="C19" s="31" t="s">
        <v>41</v>
      </c>
      <c r="D19" s="19"/>
      <c r="E19" s="20">
        <v>764.4</v>
      </c>
      <c r="F19" s="21">
        <f>Таблица2[Цена 1]*Таблица2[Кол- во]</f>
        <v>1528.8</v>
      </c>
      <c r="G19" s="28">
        <v>758.52</v>
      </c>
      <c r="H19" s="22">
        <f>Таблица2[Цена 2]*Таблица2[Кол- во]</f>
        <v>1517.04</v>
      </c>
      <c r="I19" s="20">
        <v>740.88</v>
      </c>
      <c r="J19" s="23">
        <f>Таблица2[Цена 3]*Таблица2[Кол- во]</f>
        <v>1481.76</v>
      </c>
      <c r="K19" s="24"/>
      <c r="L19" s="23">
        <f>Таблица2[Цена 4]*Таблица2[Кол- во]</f>
        <v>0</v>
      </c>
      <c r="M19" s="24"/>
      <c r="N19" s="23">
        <f>Таблица2[[#This Row],[Цена 5]]*Таблица2[[#This Row],[Кол- во]]</f>
        <v>0</v>
      </c>
      <c r="O19" s="29" t="s">
        <v>39</v>
      </c>
      <c r="P19" s="25">
        <v>2</v>
      </c>
      <c r="Q19" s="26">
        <f>MIN(IF(E19=0,999999,E19),IF(G19=0,999999,G19),IF(I19=0,999999,I19),IF(K19=0,999999,K19),IF(M19=0,999999,M19))</f>
        <v>740.88</v>
      </c>
      <c r="R19" s="27">
        <f>Таблица2[Минимальная цена]*Таблица2[Кол- во]</f>
        <v>1481.76</v>
      </c>
      <c r="T19" s="15"/>
      <c r="U19" s="15"/>
      <c r="V19" s="15"/>
      <c r="W19" s="15"/>
      <c r="X19" s="15"/>
    </row>
    <row r="20" spans="1:24" ht="37.5" customHeight="1" thickBot="1" x14ac:dyDescent="0.3">
      <c r="A20" s="32">
        <v>2</v>
      </c>
      <c r="B20" s="30" t="s">
        <v>44</v>
      </c>
      <c r="C20" s="31" t="s">
        <v>41</v>
      </c>
      <c r="D20" s="33"/>
      <c r="E20" s="34">
        <v>731.9</v>
      </c>
      <c r="F20" s="35">
        <f>Таблица2[Цена 1]*Таблица2[Кол- во]</f>
        <v>1463.8</v>
      </c>
      <c r="G20" s="42">
        <v>726.27</v>
      </c>
      <c r="H20" s="36">
        <f>Таблица2[Цена 2]*Таблица2[Кол- во]</f>
        <v>1452.54</v>
      </c>
      <c r="I20" s="34">
        <v>709.38</v>
      </c>
      <c r="J20" s="37">
        <f>Таблица2[Цена 3]*Таблица2[Кол- во]</f>
        <v>1418.76</v>
      </c>
      <c r="K20" s="38"/>
      <c r="L20" s="37">
        <f>Таблица2[Цена 4]*Таблица2[Кол- во]</f>
        <v>0</v>
      </c>
      <c r="M20" s="38"/>
      <c r="N20" s="37">
        <f>Таблица2[[#This Row],[Цена 5]]*Таблица2[[#This Row],[Кол- во]]</f>
        <v>0</v>
      </c>
      <c r="O20" s="29"/>
      <c r="P20" s="39">
        <v>2</v>
      </c>
      <c r="Q20" s="40">
        <f>MIN(IF(E20=0,999999,E20),IF(G20=0,999999,G20),IF(I20=0,999999,I20),IF(K20=0,999999,K20),IF(M20=0,999999,M20))</f>
        <v>709.38</v>
      </c>
      <c r="R20" s="41">
        <f>Таблица2[Минимальная цена]*Таблица2[Кол- во]</f>
        <v>1418.76</v>
      </c>
      <c r="T20" s="15"/>
      <c r="U20" s="15"/>
      <c r="V20" s="15"/>
      <c r="W20" s="15"/>
      <c r="X20" s="15"/>
    </row>
    <row r="21" spans="1:24" ht="31.5" customHeight="1" thickBot="1" x14ac:dyDescent="0.3">
      <c r="A21" s="6"/>
      <c r="B21" s="13" t="s">
        <v>10</v>
      </c>
      <c r="C21" s="5"/>
      <c r="D21" s="14"/>
      <c r="E21" s="60">
        <f>SUM(Таблица2[На сумму 1])</f>
        <v>2992.6</v>
      </c>
      <c r="F21" s="61"/>
      <c r="G21" s="60">
        <f>SUM(Таблица2[На сумму 2])</f>
        <v>2969.58</v>
      </c>
      <c r="H21" s="61"/>
      <c r="I21" s="60">
        <f>SUM(Таблица2[На сумму 3])</f>
        <v>2900.52</v>
      </c>
      <c r="J21" s="61"/>
      <c r="K21" s="60" t="str">
        <f>IF(SUM(Таблица2[На сумму 4])=0,"",SUM(Таблица2[На сумму 4]))</f>
        <v/>
      </c>
      <c r="L21" s="61"/>
      <c r="M21" s="60" t="str">
        <f>IF(SUM(Таблица2[На сумму 5])=0,"",SUM(Таблица2[На сумму 5]))</f>
        <v/>
      </c>
      <c r="N21" s="61"/>
      <c r="O21" s="5"/>
      <c r="P21" s="5"/>
      <c r="Q21" s="65">
        <f>SUM(Таблица2[На сумму])</f>
        <v>2900.52</v>
      </c>
      <c r="R21" s="66"/>
      <c r="T21" s="15"/>
      <c r="U21" s="15"/>
      <c r="V21" s="15"/>
      <c r="W21" s="15"/>
      <c r="X21" s="15"/>
    </row>
    <row r="22" spans="1:24" x14ac:dyDescent="0.25">
      <c r="T22" s="15"/>
      <c r="U22" s="15"/>
      <c r="V22" s="15"/>
      <c r="W22" s="15"/>
      <c r="X22" s="15"/>
    </row>
    <row r="23" spans="1:24" ht="15" customHeight="1" x14ac:dyDescent="0.25">
      <c r="T23" s="15"/>
      <c r="U23" s="15"/>
      <c r="V23" s="15"/>
      <c r="W23" s="15"/>
      <c r="X23" s="15"/>
    </row>
    <row r="24" spans="1:24" x14ac:dyDescent="0.25">
      <c r="T24" s="15"/>
      <c r="U24" s="15"/>
      <c r="V24" s="15"/>
      <c r="W24" s="15"/>
      <c r="X24" s="15"/>
    </row>
    <row r="25" spans="1:24" x14ac:dyDescent="0.25">
      <c r="B25" s="6"/>
      <c r="C25" s="54" t="s">
        <v>36</v>
      </c>
      <c r="D25" s="54"/>
      <c r="E25" s="54"/>
      <c r="F25" s="54"/>
      <c r="G25" s="54"/>
      <c r="H25" s="73">
        <f>SUM(Таблица2[На сумму])</f>
        <v>2900.52</v>
      </c>
      <c r="I25" s="73"/>
      <c r="J25" s="73"/>
      <c r="T25" s="15"/>
      <c r="U25" s="15"/>
      <c r="V25" s="15"/>
      <c r="W25" s="15"/>
      <c r="X25" s="15"/>
    </row>
    <row r="26" spans="1:24" x14ac:dyDescent="0.25">
      <c r="B26" s="6"/>
      <c r="C26" s="54" t="s">
        <v>18</v>
      </c>
      <c r="D26" s="54"/>
      <c r="E26" s="54"/>
      <c r="F26" s="54"/>
      <c r="G26" s="54"/>
      <c r="H26" s="72">
        <f>IF((STDEV(E21:N21)/AVERAGE(E21:N21))&gt;0.33,"неоднородна",(STDEV(E21:N21)/AVERAGE(E21:N21)))</f>
        <v>1.6220774021814006E-2</v>
      </c>
      <c r="I26" s="72"/>
      <c r="J26" s="72"/>
      <c r="T26" s="15"/>
      <c r="U26" s="15"/>
      <c r="V26" s="15"/>
      <c r="W26" s="15"/>
      <c r="X26" s="15"/>
    </row>
    <row r="27" spans="1:24" x14ac:dyDescent="0.25">
      <c r="B27" s="6"/>
      <c r="C27" s="69"/>
      <c r="D27" s="69"/>
      <c r="E27" s="69"/>
      <c r="F27" s="69"/>
      <c r="G27" s="17"/>
      <c r="H27" s="71"/>
      <c r="I27" s="71"/>
      <c r="J27" s="71"/>
      <c r="T27" s="15"/>
      <c r="U27" s="15"/>
      <c r="V27" s="15"/>
      <c r="W27" s="15"/>
      <c r="X27" s="15"/>
    </row>
    <row r="28" spans="1:24" x14ac:dyDescent="0.25">
      <c r="B28" s="6"/>
      <c r="C28" s="69"/>
      <c r="D28" s="69"/>
      <c r="E28" s="69"/>
      <c r="F28" s="69"/>
      <c r="G28" s="17"/>
      <c r="H28" s="70"/>
      <c r="I28" s="70"/>
      <c r="J28" s="70"/>
      <c r="T28" s="15"/>
      <c r="U28" s="15"/>
      <c r="V28" s="15"/>
      <c r="W28" s="15"/>
      <c r="X28" s="15"/>
    </row>
    <row r="29" spans="1:24" x14ac:dyDescent="0.25">
      <c r="T29" s="15"/>
      <c r="U29" s="15"/>
      <c r="V29" s="15"/>
      <c r="W29" s="15"/>
      <c r="X29" s="15"/>
    </row>
    <row r="30" spans="1:24" x14ac:dyDescent="0.25">
      <c r="N30" s="16"/>
      <c r="Q30" s="15"/>
      <c r="T30" s="15"/>
      <c r="U30" s="15"/>
      <c r="V30" s="15"/>
      <c r="W30" s="15"/>
      <c r="X30" s="15"/>
    </row>
    <row r="31" spans="1:24" x14ac:dyDescent="0.25">
      <c r="N31" s="16"/>
      <c r="Q31" s="15"/>
      <c r="T31" s="15"/>
      <c r="U31" s="15"/>
      <c r="V31" s="15"/>
      <c r="W31" s="15"/>
      <c r="X31" s="15"/>
    </row>
    <row r="32" spans="1:24" x14ac:dyDescent="0.25">
      <c r="N32" s="16"/>
      <c r="Q32" s="15"/>
      <c r="T32" s="15"/>
      <c r="U32" s="15"/>
      <c r="V32" s="15"/>
      <c r="W32" s="15"/>
      <c r="X32" s="15"/>
    </row>
    <row r="33" spans="9:19" x14ac:dyDescent="0.25">
      <c r="Q33" s="15"/>
    </row>
    <row r="34" spans="9:19" x14ac:dyDescent="0.25">
      <c r="I34" s="16"/>
      <c r="Q34" s="15"/>
    </row>
    <row r="35" spans="9:19" x14ac:dyDescent="0.25">
      <c r="S35" s="15"/>
    </row>
  </sheetData>
  <mergeCells count="41">
    <mergeCell ref="C28:F28"/>
    <mergeCell ref="C25:G25"/>
    <mergeCell ref="C26:G26"/>
    <mergeCell ref="H28:J28"/>
    <mergeCell ref="H27:J27"/>
    <mergeCell ref="H26:J26"/>
    <mergeCell ref="H25:J25"/>
    <mergeCell ref="C27:F27"/>
    <mergeCell ref="K21:L21"/>
    <mergeCell ref="M21:N21"/>
    <mergeCell ref="E16:F16"/>
    <mergeCell ref="C14:R14"/>
    <mergeCell ref="Q21:R21"/>
    <mergeCell ref="M16:N16"/>
    <mergeCell ref="M17:N17"/>
    <mergeCell ref="E21:F21"/>
    <mergeCell ref="G21:H21"/>
    <mergeCell ref="G17:H17"/>
    <mergeCell ref="E17:F17"/>
    <mergeCell ref="K17:L17"/>
    <mergeCell ref="I17:J17"/>
    <mergeCell ref="I21:J21"/>
    <mergeCell ref="A8:R8"/>
    <mergeCell ref="A7:R7"/>
    <mergeCell ref="K16:L16"/>
    <mergeCell ref="I16:J16"/>
    <mergeCell ref="G16:H16"/>
    <mergeCell ref="A10:B10"/>
    <mergeCell ref="A11:B11"/>
    <mergeCell ref="A12:B12"/>
    <mergeCell ref="A13:B13"/>
    <mergeCell ref="A14:B14"/>
    <mergeCell ref="C10:R10"/>
    <mergeCell ref="C11:R11"/>
    <mergeCell ref="C12:R12"/>
    <mergeCell ref="C13:R13"/>
    <mergeCell ref="A1:R1"/>
    <mergeCell ref="A3:R3"/>
    <mergeCell ref="A4:R4"/>
    <mergeCell ref="A6:R6"/>
    <mergeCell ref="A5:R5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Пащенко Мария Дмитриевна</cp:lastModifiedBy>
  <dcterms:created xsi:type="dcterms:W3CDTF">2022-03-02T09:14:33Z</dcterms:created>
  <dcterms:modified xsi:type="dcterms:W3CDTF">2026-06-17T13:00:21Z</dcterms:modified>
</cp:coreProperties>
</file>