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<sst xmlns="http://schemas.openxmlformats.org/spreadsheetml/2006/main" count="26" uniqueCount="26">
  <si>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Приложение  1</t>
  </si>
  <si>
    <t xml:space="preserve">Обоснование начальной (максимальной) цены контракта</t>
  </si>
  <si>
    <t xml:space="preserve">1. В соответствии с требованиями статьи 22 Федерального закона от 05.04.2013 г. № 44-ФЗ "О контрактной системе в сфере закупок товаров, работ, услуг для обеспечения государственных и муниципальных нужд" начальная (максимальная) цена государственного контракта определена методом сопоставимых рыночных цен (анализа рынка);</t>
  </si>
  <si>
    <t xml:space="preserve">2. Расчет НМЦК произведен по формуле: НМЦКрын = </t>
  </si>
  <si>
    <t xml:space="preserve">где:
 НМЦКрын  - начальная (максимальная) цена контракта, определяемая методом сопоставимых рыночных цен (анализ рынка);
 V – количество (объем) закупаемого товара (работы, услуги);
 n – количество значений, используемых в расчете;
 i – номер источника ценовой информации;
 Цi – цена единицы товара, работы, услуги, предоставленная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3. Результаты проведенных расчетов приведены в таблице:
        </t>
  </si>
  <si>
    <t xml:space="preserve">№ п/п</t>
  </si>
  <si>
    <t xml:space="preserve">Наименование товара, работ, услуг</t>
  </si>
  <si>
    <t xml:space="preserve">Ед. изм.</t>
  </si>
  <si>
    <t>Количество</t>
  </si>
  <si>
    <t xml:space="preserve">Цена за ед., руб. 
 (на основе коммерческих предложений)</t>
  </si>
  <si>
    <t xml:space="preserve">Расчетная формула</t>
  </si>
  <si>
    <t xml:space="preserve">Средняя цена, руб. </t>
  </si>
  <si>
    <t xml:space="preserve">Итоговая сумма в руб. </t>
  </si>
  <si>
    <t xml:space="preserve">Коэффициент вариации, в %</t>
  </si>
  <si>
    <t xml:space="preserve">Расчет начальной (максимальной) цены по позиции с учетом выделенных лимитов бюджетных обязательств на 2026 год*</t>
  </si>
  <si>
    <t xml:space="preserve">Ценовое предложение № 1</t>
  </si>
  <si>
    <t xml:space="preserve">Ценовое предложение № 2</t>
  </si>
  <si>
    <t xml:space="preserve">Ценовое предложение № 3</t>
  </si>
  <si>
    <t xml:space="preserve">Цена, руб. </t>
  </si>
  <si>
    <t xml:space="preserve">Информационная табличка «Сведения о подразделении»</t>
  </si>
  <si>
    <t>шт.</t>
  </si>
  <si>
    <t xml:space="preserve">Информационная таблица с названием организации со световыми буквами и гербом «Росреестр»</t>
  </si>
  <si>
    <t xml:space="preserve">Информационная таблица с названием организации «Управление Росреестра по Забайкальскому краю»</t>
  </si>
  <si>
    <t xml:space="preserve">                                                                                                                Общая сумма: </t>
  </si>
  <si>
    <t xml:space="preserve">* Выделенный ЛБО на 2026 год составляет </t>
  </si>
  <si>
    <t xml:space="preserve"> рублей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</si>
</sst>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&quot;р.&quot;_-;\-* #,##0.00&quot;р.&quot;_-;_-* &quot;-&quot;??&quot;р.&quot;_-;_-@_-"/>
  </numFmts>
  <fonts count="8">
    <font>
      <sz val="11.000000"/>
      <color theme="1"/>
      <name val="Calibri"/>
      <scheme val="minor"/>
    </font>
    <font>
      <sz val="10.000000"/>
      <name val="Helv"/>
    </font>
    <font>
      <sz val="10.000000"/>
      <name val="Arial Cyr"/>
    </font>
    <font>
      <sz val="11.000000"/>
      <color theme="1"/>
      <name val="Times New Roman"/>
    </font>
    <font>
      <b/>
      <sz val="11.000000"/>
      <color theme="1"/>
      <name val="Times New Roman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0" applyBorder="1"/>
  </cellStyleXfs>
  <cellXfs count="30">
    <xf fontId="0" fillId="0" borderId="0" numFmtId="0" xfId="0"/>
    <xf fontId="3" fillId="0" borderId="0" numFmtId="49" xfId="2" applyNumberFormat="1" applyFont="1" applyAlignment="1">
      <alignment horizontal="right" wrapText="1"/>
    </xf>
    <xf fontId="4" fillId="0" borderId="0" numFmtId="0" xfId="0" applyFont="1" applyAlignment="1">
      <alignment horizontal="center"/>
    </xf>
    <xf fontId="3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left" vertical="center"/>
    </xf>
    <xf fontId="5" fillId="2" borderId="1" numFmtId="0" xfId="0" applyFont="1" applyFill="1" applyBorder="1" applyAlignment="1">
      <alignment horizontal="center" vertical="center" wrapText="1"/>
    </xf>
    <xf fontId="5" fillId="2" borderId="2" numFmtId="0" xfId="0" applyFont="1" applyFill="1" applyBorder="1" applyAlignment="1">
      <alignment horizontal="center" vertical="center" wrapText="1"/>
    </xf>
    <xf fontId="5" fillId="2" borderId="3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5" fillId="2" borderId="5" numFmtId="0" xfId="0" applyFont="1" applyFill="1" applyBorder="1" applyAlignment="1">
      <alignment horizontal="center" vertical="center" wrapText="1"/>
    </xf>
    <xf fontId="5" fillId="2" borderId="6" numFmtId="0" xfId="0" applyFont="1" applyFill="1" applyBorder="1" applyAlignment="1">
      <alignment horizontal="center" vertical="center" wrapText="1"/>
    </xf>
    <xf fontId="5" fillId="2" borderId="7" numFmtId="0" xfId="0" applyFont="1" applyFill="1" applyBorder="1" applyAlignment="1">
      <alignment horizontal="center" vertical="center" wrapText="1"/>
    </xf>
    <xf fontId="5" fillId="2" borderId="8" numFmtId="0" xfId="0" applyFont="1" applyFill="1" applyBorder="1" applyAlignment="1">
      <alignment horizontal="center" vertical="center" wrapText="1"/>
    </xf>
    <xf fontId="0" fillId="0" borderId="0" numFmtId="0" xfId="0"/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5" numFmtId="4" xfId="0" applyNumberFormat="1" applyFont="1" applyBorder="1" applyAlignment="1">
      <alignment horizontal="center" vertical="center" wrapText="1"/>
    </xf>
    <xf fontId="5" fillId="0" borderId="5" numFmtId="4" xfId="0" applyNumberFormat="1" applyFont="1" applyBorder="1" applyAlignment="1">
      <alignment horizontal="center" vertical="center"/>
    </xf>
    <xf fontId="6" fillId="0" borderId="9" numFmtId="0" xfId="0" applyFont="1" applyBorder="1" applyAlignment="1">
      <alignment horizontal="right"/>
    </xf>
    <xf fontId="6" fillId="0" borderId="6" numFmtId="0" xfId="0" applyFont="1" applyBorder="1" applyAlignment="1">
      <alignment horizontal="right"/>
    </xf>
    <xf fontId="7" fillId="0" borderId="10" numFmtId="4" xfId="0" applyNumberFormat="1" applyFont="1" applyBorder="1" applyAlignment="1">
      <alignment horizontal="center" vertical="center"/>
    </xf>
    <xf fontId="0" fillId="0" borderId="5" numFmtId="0" xfId="0" applyBorder="1"/>
    <xf fontId="7" fillId="0" borderId="11" numFmtId="4" xfId="0" applyNumberFormat="1" applyFont="1" applyBorder="1" applyAlignment="1">
      <alignment horizontal="center" vertical="center"/>
    </xf>
    <xf fontId="7" fillId="0" borderId="6" numFmtId="4" xfId="0" applyNumberFormat="1" applyFont="1" applyBorder="1" applyAlignment="1">
      <alignment horizontal="center" vertical="center"/>
    </xf>
    <xf fontId="0" fillId="0" borderId="0" numFmtId="0" xfId="0" applyAlignment="1">
      <alignment horizontal="left"/>
    </xf>
    <xf fontId="0" fillId="0" borderId="0" numFmtId="4" xfId="0" applyNumberFormat="1"/>
    <xf fontId="5" fillId="0" borderId="0" numFmtId="4" xfId="0" applyNumberFormat="1" applyFont="1"/>
    <xf fontId="5" fillId="0" borderId="0" numFmtId="0" xfId="0" applyFont="1" applyAlignment="1">
      <alignment horizontal="center" vertical="center" wrapText="1"/>
    </xf>
    <xf fontId="5" fillId="0" borderId="0" numFmtId="4" xfId="0" applyNumberFormat="1" applyFont="1" applyAlignment="1">
      <alignment horizontal="center" vertical="center" wrapText="1"/>
    </xf>
    <xf fontId="7" fillId="0" borderId="0" numFmtId="4" xfId="0" applyNumberFormat="1" applyFont="1" applyAlignment="1">
      <alignment horizontal="center" vertical="center"/>
    </xf>
  </cellXfs>
  <cellStyles count="5">
    <cellStyle name=" 1" xfId="1"/>
    <cellStyle name="Денежный" xfId="2" builtinId="4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6</xdr:col>
      <xdr:colOff>152400</xdr:colOff>
      <xdr:row>3</xdr:row>
      <xdr:rowOff>19050</xdr:rowOff>
    </xdr:from>
    <xdr:ext cx="2838450" cy="332655"/>
    <xdr:sp>
      <xdr:nvSpPr>
        <xdr:cNvPr id="2" name="TextBox 1"/>
        <xdr:cNvSpPr txBox="1"/>
      </xdr:nvSpPr>
      <xdr:spPr bwMode="auto">
        <a:xfrm>
          <a:off x="5353050" y="1352550"/>
          <a:ext cx="2838450" cy="33265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11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K</a:t>
          </a:r>
          <a:r>
            <a:rPr lang="ru-RU" sz="11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инф*</a:t>
          </a:r>
          <a:r>
            <a:rPr lang="en-US" sz="1100" b="0" i="0" u="none" strike="noStrike" cap="none" spc="0">
              <a:ln>
                <a:noFill/>
              </a:ln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t>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f>
                      <m:fPr>
                        <m:ctrlPr>
                          <a:rPr lang="ru-RU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m:rPr/>
                          <a:rPr lang="en-US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𝑉</m:t>
                        </m:r>
                      </m:num>
                      <m:den>
                        <m:r>
                          <m:rPr/>
                          <a:rPr lang="en-US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den>
                    </m:f>
                    <m:r>
                      <m:rPr/>
                      <a:rPr lang="en-US" sz="1100" b="0" i="0" u="none" strike="noStrike" cap="none" spc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∗</m:t>
                    </m:r>
                    <m:nary>
                      <m:naryPr>
                        <m:chr m:val="∑"/>
                        <m:grow m:val="off"/>
                        <m:ctrlPr>
                          <a:rPr lang="en-US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m:rPr/>
                          <a:rPr lang="en-US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m:rPr/>
                          <a:rPr lang="en-US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r>
                          <m:rPr/>
                          <a:rPr lang="ru-RU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Ц</m:t>
                        </m:r>
                        <m:r>
                          <m:rPr/>
                          <a:rPr lang="en-US" sz="1100" b="0" i="1" u="none" strike="noStrike" cap="none" spc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</m:e>
                    </m:nary>
                  </m:oMath>
                </m:oMathPara>
              </a14:m>
            </mc:Choice>
            <mc:Fallback/>
          </mc:AlternateContent>
          <a:endParaRPr lang="ru-RU" sz="1100" b="0" i="0" u="none" strike="noStrike" cap="none" spc="0">
            <a:ln>
              <a:noFill/>
            </a:ln>
            <a:solidFill>
              <a:sysClr val="windowText" lastClr="000000"/>
            </a:solidFill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4" zoomScale="100" workbookViewId="0">
      <selection activeCell="B5" activeCellId="0" sqref="B5:L5"/>
    </sheetView>
  </sheetViews>
  <sheetFormatPr defaultRowHeight="14.25"/>
  <cols>
    <col customWidth="1" min="1" max="1" width="5.42578125"/>
    <col customWidth="1" min="2" max="2" width="4"/>
    <col customWidth="1" min="3" max="3" width="30.140625"/>
    <col bestFit="1" customWidth="1" min="4" max="4" width="4.42578125"/>
    <col customWidth="1" min="5" max="5" width="12"/>
    <col customWidth="1" min="6" max="8" width="16.8515625"/>
    <col bestFit="1" customWidth="1" min="9" max="9" width="26.7109375"/>
    <col customWidth="1" min="10" max="10" width="8.85546875"/>
    <col customWidth="1" min="11" max="11" width="11.140625"/>
    <col customWidth="1" min="12" max="12" width="13.5703125"/>
    <col customWidth="1" min="13" max="13" width="17.57421875"/>
    <col customWidth="1" min="14" max="14" width="20.00390625"/>
  </cols>
  <sheetData>
    <row r="1" ht="1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3.75" customHeight="1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7" customHeight="1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153.75" customHeight="1"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44.25" customHeight="1">
      <c r="B6" s="5" t="s">
        <v>5</v>
      </c>
      <c r="C6" s="5" t="s">
        <v>6</v>
      </c>
      <c r="D6" s="5" t="s">
        <v>7</v>
      </c>
      <c r="E6" s="5" t="s">
        <v>8</v>
      </c>
      <c r="F6" s="6" t="s">
        <v>9</v>
      </c>
      <c r="G6" s="7"/>
      <c r="H6" s="7"/>
      <c r="I6" s="5" t="s">
        <v>10</v>
      </c>
      <c r="J6" s="5" t="s">
        <v>11</v>
      </c>
      <c r="K6" s="5" t="s">
        <v>12</v>
      </c>
      <c r="L6" s="8" t="s">
        <v>13</v>
      </c>
      <c r="M6" s="9" t="s">
        <v>14</v>
      </c>
      <c r="N6" s="9"/>
    </row>
    <row r="7" ht="32.25" customHeight="1">
      <c r="B7" s="10"/>
      <c r="C7" s="11"/>
      <c r="D7" s="11"/>
      <c r="E7" s="11"/>
      <c r="F7" s="5" t="s">
        <v>15</v>
      </c>
      <c r="G7" s="5" t="s">
        <v>16</v>
      </c>
      <c r="H7" s="5" t="s">
        <v>17</v>
      </c>
      <c r="I7" s="11"/>
      <c r="J7" s="11"/>
      <c r="K7" s="11"/>
      <c r="L7" s="12"/>
      <c r="M7" s="9" t="s">
        <v>18</v>
      </c>
      <c r="N7" s="9" t="s">
        <v>12</v>
      </c>
    </row>
    <row r="8" ht="49.5" customHeight="1">
      <c r="A8" s="13"/>
      <c r="B8" s="14">
        <v>1</v>
      </c>
      <c r="C8" s="15" t="s">
        <v>19</v>
      </c>
      <c r="D8" s="15" t="s">
        <v>20</v>
      </c>
      <c r="E8" s="15">
        <v>6</v>
      </c>
      <c r="F8" s="16">
        <v>2000</v>
      </c>
      <c r="G8" s="16">
        <f>ROUND(F8*0.85,2)</f>
        <v>1700</v>
      </c>
      <c r="H8" s="16">
        <f>ROUND(F8*1.05,2)</f>
        <v>2100</v>
      </c>
      <c r="I8" s="17" t="str">
        <f t="shared" ref="I8:I10" si="0">CONCATENATE("(",E8,"*",F8,"+",E8,"*",G8,"+",E8,"*",H8,")","/",3)</f>
        <v>(6*2000+6*1700+6*2100)/3</v>
      </c>
      <c r="J8" s="17">
        <f t="shared" ref="J8:J10" si="1">ROUND(((F8+G8+H8)/3),2)</f>
        <v>1933.3299999999999</v>
      </c>
      <c r="K8" s="17">
        <f t="shared" ref="K8:K10" si="2">E8*J8</f>
        <v>11599.98</v>
      </c>
      <c r="L8" s="16">
        <f t="shared" ref="L8:L10" si="3">100*SQRT((((F8-J8)^2)+((G8-J8)^2)+((H8-J8)^2))/2)/J8</f>
        <v>10.767256494579058</v>
      </c>
      <c r="M8" s="16">
        <f t="shared" ref="M8:M9" si="4">J8</f>
        <v>1933.3299999999999</v>
      </c>
      <c r="N8" s="16">
        <f t="shared" ref="N8:N9" si="5">M8*E8</f>
        <v>11599.98</v>
      </c>
    </row>
    <row r="9" ht="49.5" customHeight="1">
      <c r="B9" s="14">
        <v>2</v>
      </c>
      <c r="C9" s="15" t="s">
        <v>21</v>
      </c>
      <c r="D9" s="15" t="s">
        <v>20</v>
      </c>
      <c r="E9" s="15">
        <v>1</v>
      </c>
      <c r="F9" s="16">
        <v>60000</v>
      </c>
      <c r="G9" s="16">
        <v>45800</v>
      </c>
      <c r="H9" s="16">
        <v>54000</v>
      </c>
      <c r="I9" s="17" t="str">
        <f t="shared" si="0"/>
        <v>(1*60000+1*45800+1*54000)/3</v>
      </c>
      <c r="J9" s="17">
        <f t="shared" si="1"/>
        <v>53266.669999999998</v>
      </c>
      <c r="K9" s="17">
        <f t="shared" si="2"/>
        <v>53266.669999999998</v>
      </c>
      <c r="L9" s="16">
        <f t="shared" si="3"/>
        <v>13.382378074328891</v>
      </c>
      <c r="M9" s="16">
        <f t="shared" si="4"/>
        <v>53266.669999999998</v>
      </c>
      <c r="N9" s="16">
        <f t="shared" si="5"/>
        <v>53266.669999999998</v>
      </c>
    </row>
    <row r="10" ht="49.5" customHeight="1">
      <c r="A10" s="13"/>
      <c r="B10" s="14">
        <v>3</v>
      </c>
      <c r="C10" s="15" t="s">
        <v>22</v>
      </c>
      <c r="D10" s="15" t="s">
        <v>20</v>
      </c>
      <c r="E10" s="15">
        <v>1</v>
      </c>
      <c r="F10" s="16">
        <v>10000</v>
      </c>
      <c r="G10" s="16">
        <v>10000</v>
      </c>
      <c r="H10" s="16">
        <v>13500</v>
      </c>
      <c r="I10" s="17" t="str">
        <f t="shared" si="0"/>
        <v>(1*10000+1*10000+1*13500)/3</v>
      </c>
      <c r="J10" s="17">
        <f t="shared" si="1"/>
        <v>11166.67</v>
      </c>
      <c r="K10" s="17">
        <f t="shared" si="2"/>
        <v>11166.67</v>
      </c>
      <c r="L10" s="16">
        <f t="shared" si="3"/>
        <v>18.096047811637796</v>
      </c>
      <c r="M10" s="16">
        <v>11133.35</v>
      </c>
      <c r="N10" s="16">
        <f>M10*E10</f>
        <v>11133.35</v>
      </c>
    </row>
    <row r="11" ht="15">
      <c r="B11" s="18" t="s">
        <v>23</v>
      </c>
      <c r="C11" s="19"/>
      <c r="D11" s="19"/>
      <c r="E11" s="19"/>
      <c r="F11" s="19"/>
      <c r="G11" s="19"/>
      <c r="H11" s="19"/>
      <c r="I11" s="19"/>
      <c r="J11" s="19"/>
      <c r="K11" s="20">
        <f>SUM(K8:K10)</f>
        <v>76033.319999999992</v>
      </c>
      <c r="L11" s="21"/>
      <c r="M11" s="22"/>
      <c r="N11" s="23">
        <f>SUM(N8:N10)</f>
        <v>76000</v>
      </c>
    </row>
    <row r="12">
      <c r="B12" s="24" t="s">
        <v>24</v>
      </c>
      <c r="C12" s="24"/>
      <c r="D12" s="24"/>
      <c r="E12" s="25">
        <v>76000</v>
      </c>
      <c r="F12" t="s">
        <v>25</v>
      </c>
      <c r="I12" s="26"/>
      <c r="J12" s="25"/>
    </row>
    <row r="13">
      <c r="E13" s="25"/>
      <c r="F13" s="25"/>
      <c r="G13" s="25"/>
      <c r="H13" s="25"/>
      <c r="I13" s="26"/>
      <c r="J13" s="25"/>
    </row>
    <row r="14">
      <c r="E14" s="27"/>
      <c r="F14" s="28"/>
      <c r="H14" s="29"/>
      <c r="I14" s="25"/>
      <c r="J14" s="25"/>
    </row>
    <row r="15">
      <c r="E15" s="27"/>
      <c r="F15" s="28"/>
      <c r="I15" s="25"/>
      <c r="J15" s="25"/>
    </row>
    <row r="16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</sheetData>
  <mergeCells count="17">
    <mergeCell ref="B1:N1"/>
    <mergeCell ref="B2:N2"/>
    <mergeCell ref="B3:N3"/>
    <mergeCell ref="B4:N4"/>
    <mergeCell ref="B5:N5"/>
    <mergeCell ref="B6:B7"/>
    <mergeCell ref="C6:C7"/>
    <mergeCell ref="D6:D7"/>
    <mergeCell ref="E6:E7"/>
    <mergeCell ref="F6:H6"/>
    <mergeCell ref="I6:I7"/>
    <mergeCell ref="J6:J7"/>
    <mergeCell ref="K6:K7"/>
    <mergeCell ref="L6:L7"/>
    <mergeCell ref="M6:N6"/>
    <mergeCell ref="B11:J11"/>
    <mergeCell ref="B12:D12"/>
  </mergeCells>
  <printOptions headings="0" gridLines="0"/>
  <pageMargins left="0.39370078740157477" right="0.39370078740157477" top="0.39370078740157477" bottom="0.39370078740157477" header="0" footer="0"/>
  <pageSetup paperSize="9" scale="83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kolotilinaayu</cp:lastModifiedBy>
  <cp:revision>11</cp:revision>
  <dcterms:created xsi:type="dcterms:W3CDTF">2006-09-28T05:33:49Z</dcterms:created>
  <dcterms:modified xsi:type="dcterms:W3CDTF">2026-09-01T00:00:14Z</dcterms:modified>
</cp:coreProperties>
</file>