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Юрист\Desktop\2026\17-06-2026_16-24-49\Материалы ПЧ ИК-12 п.4\Материалы ПЧ ИК-12 - 294 846,75\"/>
    </mc:Choice>
  </mc:AlternateContent>
  <bookViews>
    <workbookView xWindow="0" yWindow="0" windowWidth="14610" windowHeight="9075"/>
  </bookViews>
  <sheets>
    <sheet name="Пшеница аукцион" sheetId="1" r:id="rId1"/>
  </sheets>
  <definedNames>
    <definedName name="_xlnm.Print_Area" localSheetId="0">'Пшеница аукцион'!$A$1:$P$26</definedName>
  </definedNames>
  <calcPr calcId="152511"/>
</workbook>
</file>

<file path=xl/calcChain.xml><?xml version="1.0" encoding="utf-8"?>
<calcChain xmlns="http://schemas.openxmlformats.org/spreadsheetml/2006/main">
  <c r="M11" i="1" l="1"/>
  <c r="M10" i="1"/>
  <c r="N10" i="1"/>
  <c r="T11" i="1"/>
  <c r="T10" i="1"/>
  <c r="T12" i="1" s="1"/>
  <c r="R11" i="1"/>
  <c r="R10" i="1"/>
  <c r="S11" i="1"/>
  <c r="S10" i="1"/>
  <c r="S12" i="1"/>
  <c r="R12" i="1" l="1"/>
  <c r="O10" i="1" l="1"/>
  <c r="P10" i="1" s="1"/>
  <c r="J10" i="1"/>
  <c r="K10" i="1" s="1"/>
  <c r="L10" i="1" s="1"/>
  <c r="N11" i="1" l="1"/>
  <c r="O11" i="1" s="1"/>
  <c r="J11" i="1"/>
  <c r="P11" i="1" l="1"/>
  <c r="P12" i="1" s="1"/>
  <c r="N13" i="1" s="1"/>
  <c r="K11" i="1"/>
  <c r="L11" i="1" s="1"/>
  <c r="N18" i="1" l="1"/>
  <c r="N17" i="1"/>
</calcChain>
</file>

<file path=xl/sharedStrings.xml><?xml version="1.0" encoding="utf-8"?>
<sst xmlns="http://schemas.openxmlformats.org/spreadsheetml/2006/main" count="46" uniqueCount="45">
  <si>
    <t>Цена государственного контракта является твердой и определяется на весь срок исполнения контракта.</t>
  </si>
  <si>
    <t>Цель: определение стоимости товара и НМЦК</t>
  </si>
  <si>
    <t>Используемый метод определения НМЦК с обоснованием: Метод сопоставимых рыночных цен (анализа рынка). 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контракта.</t>
  </si>
  <si>
    <t xml:space="preserve">Источники информации:  коммерческие предложения </t>
  </si>
  <si>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</si>
  <si>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</si>
  <si>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</si>
  <si>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</si>
  <si>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</si>
  <si>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</si>
  <si>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</si>
  <si>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</si>
  <si>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</si>
  <si>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</si>
  <si>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</si>
  <si>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</si>
  <si>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</t>
  </si>
  <si>
    <t>Цена государственного контракта включает в себя: стоимость товара, расходы на страхование, уплату таможенных пошлин, налогов, сборов и другие обязательные платежи, взимаемые с Поставщика в связи с исполнением обязательств по Контракту.</t>
  </si>
  <si>
    <t xml:space="preserve">поставщик №4 </t>
  </si>
  <si>
    <t xml:space="preserve">поставщик № 5 </t>
  </si>
  <si>
    <t xml:space="preserve">поставщик № 1                               
</t>
  </si>
  <si>
    <t xml:space="preserve">поставщик № 2              </t>
  </si>
  <si>
    <t xml:space="preserve">поставщик № 3                
</t>
  </si>
  <si>
    <t>ФКУ ИК-24 УФСИН России по Волгоградской области</t>
  </si>
  <si>
    <t>Дата изучения рынка и способ:  кабинетное исследование</t>
  </si>
  <si>
    <t>шт.</t>
  </si>
  <si>
    <r>
      <t xml:space="preserve">коэффициент вариации цен V (%)           </t>
    </r>
    <r>
      <rPr>
        <i/>
        <sz val="10"/>
        <color indexed="8"/>
        <rFont val="PT Astra Serif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</si>
  <si>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PT Astra Serif"/>
        <family val="1"/>
        <charset val="204"/>
      </rPr>
      <t>Расчет НМЦК по формуле</t>
    </r>
    <r>
      <rPr>
        <sz val="10"/>
        <color indexed="8"/>
        <rFont val="PT Astra Serif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</si>
  <si>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м.</t>
  </si>
  <si>
    <t>Батарея аккумуляторная SF 1265 12В, 17 Ач. Security Force                                    ОКПД2: 27.20.23.190</t>
  </si>
  <si>
    <t>Кабель-канал с двойным замком белый 20х16мм   ОКПД2: 27.33.13.130</t>
  </si>
  <si>
    <r>
      <rPr>
        <b/>
        <sz val="10"/>
        <color indexed="8"/>
        <rFont val="PT Astra Serif"/>
        <family val="1"/>
        <charset val="204"/>
      </rPr>
      <t>*</t>
    </r>
    <r>
      <rPr>
        <sz val="10"/>
        <color indexed="8"/>
        <rFont val="PT Astra Serif"/>
        <family val="1"/>
        <charset val="204"/>
      </rPr>
      <t xml:space="preserve"> Расчет Н(М)ЦК, ЦКЕП произведен на основании и в соовтетствии с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методом сопоставимых рыночных цен (анализ рынка).</t>
    </r>
  </si>
  <si>
    <t>Документы, подтверждающие проведение мониторинга, хранятся у Заказчика.</t>
  </si>
  <si>
    <t xml:space="preserve">  ОЗ (1%)</t>
  </si>
  <si>
    <t xml:space="preserve"> ОИК (5%)</t>
  </si>
  <si>
    <t xml:space="preserve">Главный инженер </t>
  </si>
  <si>
    <t>лейтенант внутренней службы                                                                                                                                                                               А.Ю. Данилин</t>
  </si>
  <si>
    <t xml:space="preserve">Главный бухгалтер </t>
  </si>
  <si>
    <t>капитан внутренней службы                                                                                                                                                                            А.В. Сосунова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</si>
  <si>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</si>
  <si>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ИТОГО:</t>
  </si>
  <si>
    <t>В результате проведенного расчета Н(М)ЦК контракта составила:</t>
  </si>
  <si>
    <t>рублей</t>
  </si>
  <si>
    <r>
      <rPr>
        <b/>
        <sz val="10"/>
        <color indexed="8"/>
        <rFont val="PT Astra Serif"/>
        <family val="1"/>
        <charset val="204"/>
      </rPr>
      <t>Обоснование</t>
    </r>
    <r>
      <rPr>
        <sz val="10"/>
        <color indexed="8"/>
        <rFont val="PT Astra Serif"/>
        <family val="1"/>
        <charset val="204"/>
      </rPr>
      <t xml:space="preserve">: проведенные исследования (расчеты) позволяют определить начальную (максимальную) цену контракта  и установить цену 9 656 рублей 14 копеек, которая включает в себя транспортные расходы, затраты на страхование, налогов, сборов и других обязательных платежей. </t>
    </r>
  </si>
  <si>
    <t xml:space="preserve">Расчет и обоснование начальной (максимальной) цены контракта  на поставку  
 материалов для автоматической пожарной сигнализации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</si>
</sst>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0"/>
      <color indexed="8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b/>
      <i/>
      <sz val="11"/>
      <color indexed="8"/>
      <name val="PT Astra Serif"/>
      <family val="1"/>
      <charset val="204"/>
    </font>
    <font>
      <b/>
      <sz val="10"/>
      <name val="PT Astra Serif"/>
      <family val="1"/>
      <charset val="204"/>
    </font>
    <font>
      <i/>
      <sz val="10"/>
      <color indexed="8"/>
      <name val="PT Astra Serif"/>
      <family val="1"/>
      <charset val="204"/>
    </font>
    <font>
      <sz val="10"/>
      <color theme="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1"/>
      <name val="PT Astra Serif"/>
      <family val="1"/>
      <charset val="204"/>
    </font>
    <font>
      <b/>
      <sz val="11"/>
      <color indexed="8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5" fillId="0" borderId="0" xfId="0" applyFont="1" applyAlignment="1" applyProtection="1">
      <alignment vertical="top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4" xfId="0" applyFont="1" applyBorder="1" applyAlignment="1"/>
    <xf numFmtId="0" fontId="5" fillId="0" borderId="0" xfId="0" applyFont="1" applyBorder="1" applyAlignment="1"/>
    <xf numFmtId="0" fontId="5" fillId="0" borderId="0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9" fillId="0" borderId="3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justify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4" fontId="16" fillId="2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2" fontId="9" fillId="0" borderId="3" xfId="0" applyNumberFormat="1" applyFont="1" applyBorder="1" applyAlignment="1">
      <alignment vertical="center" wrapText="1"/>
    </xf>
    <xf numFmtId="4" fontId="14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5" fillId="0" borderId="1" xfId="0" applyNumberFormat="1" applyFont="1" applyBorder="1" applyAlignment="1" applyProtection="1">
      <alignment horizontal="center" vertical="center" wrapText="1"/>
      <protection locked="0"/>
    </xf>
    <xf numFmtId="4" fontId="11" fillId="0" borderId="1" xfId="0" applyNumberFormat="1" applyFont="1" applyBorder="1" applyAlignment="1" applyProtection="1">
      <alignment horizontal="center" vertical="top" wrapText="1"/>
      <protection locked="0"/>
    </xf>
    <xf numFmtId="2" fontId="3" fillId="0" borderId="0" xfId="0" applyNumberFormat="1" applyFont="1" applyBorder="1" applyAlignment="1">
      <alignment vertical="center"/>
    </xf>
    <xf numFmtId="0" fontId="8" fillId="0" borderId="0" xfId="0" applyFont="1" applyAlignment="1"/>
    <xf numFmtId="164" fontId="7" fillId="0" borderId="0" xfId="0" applyNumberFormat="1" applyFont="1" applyAlignment="1">
      <alignment horizontal="right" vertical="center" wrapText="1"/>
    </xf>
    <xf numFmtId="0" fontId="7" fillId="0" borderId="0" xfId="0" applyFont="1" applyFill="1" applyAlignment="1" applyProtection="1">
      <alignment horizontal="right" vertical="center"/>
      <protection locked="0"/>
    </xf>
    <xf numFmtId="4" fontId="7" fillId="0" borderId="0" xfId="0" applyNumberFormat="1" applyFont="1" applyAlignment="1">
      <alignment horizontal="center" vertical="top"/>
    </xf>
    <xf numFmtId="2" fontId="16" fillId="0" borderId="3" xfId="0" applyNumberFormat="1" applyFont="1" applyBorder="1" applyAlignment="1">
      <alignment vertical="center" wrapText="1"/>
    </xf>
    <xf numFmtId="2" fontId="16" fillId="0" borderId="8" xfId="0" applyNumberFormat="1" applyFont="1" applyBorder="1" applyAlignment="1">
      <alignment vertical="center" wrapText="1"/>
    </xf>
    <xf numFmtId="2" fontId="16" fillId="0" borderId="8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justify" wrapText="1"/>
      <protection locked="0"/>
    </xf>
    <xf numFmtId="0" fontId="13" fillId="0" borderId="0" xfId="0" applyFont="1" applyAlignment="1"/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Font="1" applyFill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7" fillId="0" borderId="5" xfId="0" applyFont="1" applyBorder="1" applyAlignment="1" applyProtection="1">
      <protection locked="0"/>
    </xf>
    <xf numFmtId="0" fontId="7" fillId="0" borderId="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5" y="321945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102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91625" y="35052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8</xdr:row>
      <xdr:rowOff>952500</xdr:rowOff>
    </xdr:from>
    <xdr:to>
      <xdr:col>10</xdr:col>
      <xdr:colOff>0</xdr:colOff>
      <xdr:row>8</xdr:row>
      <xdr:rowOff>1304925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105775" y="3219450"/>
          <a:ext cx="7810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8</xdr:row>
      <xdr:rowOff>1238250</xdr:rowOff>
    </xdr:from>
    <xdr:to>
      <xdr:col>10</xdr:col>
      <xdr:colOff>457200</xdr:colOff>
      <xdr:row>8</xdr:row>
      <xdr:rowOff>1466850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191625" y="35052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8</xdr:row>
      <xdr:rowOff>952500</xdr:rowOff>
    </xdr:from>
    <xdr:to>
      <xdr:col>12</xdr:col>
      <xdr:colOff>0</xdr:colOff>
      <xdr:row>8</xdr:row>
      <xdr:rowOff>1304925</xdr:rowOff>
    </xdr:to>
    <xdr:pic>
      <xdr:nvPicPr>
        <xdr:cNvPr id="10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5" y="3219450"/>
          <a:ext cx="12192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8</xdr:row>
      <xdr:rowOff>923925</xdr:rowOff>
    </xdr:from>
    <xdr:to>
      <xdr:col>10</xdr:col>
      <xdr:colOff>895350</xdr:colOff>
      <xdr:row>8</xdr:row>
      <xdr:rowOff>1362075</xdr:rowOff>
    </xdr:to>
    <xdr:pic>
      <xdr:nvPicPr>
        <xdr:cNvPr id="10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905875" y="3190875"/>
          <a:ext cx="8763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8</xdr:row>
      <xdr:rowOff>1857375</xdr:rowOff>
    </xdr:from>
    <xdr:to>
      <xdr:col>13</xdr:col>
      <xdr:colOff>0</xdr:colOff>
      <xdr:row>8</xdr:row>
      <xdr:rowOff>2181225</xdr:rowOff>
    </xdr:to>
    <xdr:pic>
      <xdr:nvPicPr>
        <xdr:cNvPr id="103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039475" y="4124325"/>
          <a:ext cx="14573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8</xdr:row>
      <xdr:rowOff>1238250</xdr:rowOff>
    </xdr:from>
    <xdr:to>
      <xdr:col>12</xdr:col>
      <xdr:colOff>457200</xdr:colOff>
      <xdr:row>8</xdr:row>
      <xdr:rowOff>1466850</xdr:rowOff>
    </xdr:to>
    <xdr:pic>
      <xdr:nvPicPr>
        <xdr:cNvPr id="103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25225" y="35052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N329"/>
  <sheetViews>
    <sheetView tabSelected="1" view="pageBreakPreview" topLeftCell="A4" zoomScale="85" zoomScaleNormal="70" zoomScaleSheetLayoutView="85" workbookViewId="0">
      <selection activeCell="P9" sqref="P9"/>
    </sheetView>
  </sheetViews>
  <sheetFormatPr defaultRowHeight="15" x14ac:dyDescent="0.25"/>
  <cols>
    <col min="2" max="2" width="35.85546875" customWidth="1"/>
    <col min="3" max="3" width="8.42578125" customWidth="1"/>
    <col min="5" max="5" width="13.42578125" customWidth="1"/>
    <col min="6" max="6" width="13" customWidth="1"/>
    <col min="7" max="7" width="12.85546875" customWidth="1"/>
    <col min="8" max="8" width="10.28515625" hidden="1" customWidth="1"/>
    <col min="9" max="9" width="9.85546875" hidden="1" customWidth="1"/>
    <col min="10" max="10" width="12" customWidth="1"/>
    <col min="11" max="11" width="13.42578125" customWidth="1"/>
    <col min="12" max="12" width="18.5703125" customWidth="1"/>
    <col min="13" max="13" width="22.140625" customWidth="1"/>
    <col min="14" max="14" width="13" customWidth="1"/>
    <col min="15" max="15" width="9.7109375" bestFit="1" customWidth="1"/>
    <col min="16" max="16" width="12.5703125" customWidth="1"/>
    <col min="18" max="19" width="10.7109375" customWidth="1"/>
    <col min="20" max="20" width="11.85546875" customWidth="1"/>
  </cols>
  <sheetData>
    <row r="1" spans="1:248" s="1" customFormat="1" ht="62.45" customHeight="1" x14ac:dyDescent="0.25">
      <c r="A1" s="75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248" s="1" customFormat="1" ht="16.5" customHeight="1" x14ac:dyDescent="0.25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4"/>
      <c r="O2" s="4"/>
      <c r="P2" s="4"/>
    </row>
    <row r="3" spans="1:248" s="1" customFormat="1" ht="15.75" x14ac:dyDescent="0.25">
      <c r="A3" s="3" t="s">
        <v>1</v>
      </c>
      <c r="B3" s="3"/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4"/>
      <c r="O3" s="4"/>
      <c r="P3" s="4"/>
    </row>
    <row r="4" spans="1:248" s="1" customFormat="1" ht="17.25" customHeight="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</row>
    <row r="5" spans="1:248" s="1" customFormat="1" ht="30" customHeight="1" x14ac:dyDescent="0.25">
      <c r="A5" s="79" t="s">
        <v>2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4"/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</row>
    <row r="6" spans="1:248" s="1" customFormat="1" ht="23.25" customHeight="1" x14ac:dyDescent="0.25">
      <c r="A6" s="3" t="s">
        <v>24</v>
      </c>
      <c r="B6" s="5"/>
      <c r="C6" s="5"/>
      <c r="D6" s="3"/>
      <c r="E6" s="6"/>
      <c r="F6" s="6"/>
      <c r="G6" s="2"/>
      <c r="H6" s="3" t="s">
        <v>3</v>
      </c>
      <c r="I6" s="3"/>
      <c r="J6" s="3"/>
      <c r="K6" s="3"/>
      <c r="L6" s="3"/>
      <c r="M6" s="7"/>
      <c r="N6" s="6"/>
      <c r="O6" s="8"/>
      <c r="P6" s="4"/>
    </row>
    <row r="7" spans="1:248" s="1" customFormat="1" ht="15" customHeight="1" x14ac:dyDescent="0.25">
      <c r="A7" s="80" t="s">
        <v>4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spans="1:248" ht="15" customHeight="1" x14ac:dyDescent="0.25">
      <c r="A8" s="81" t="s">
        <v>5</v>
      </c>
      <c r="B8" s="82" t="s">
        <v>6</v>
      </c>
      <c r="C8" s="82" t="s">
        <v>7</v>
      </c>
      <c r="D8" s="82" t="s">
        <v>8</v>
      </c>
      <c r="E8" s="83" t="s">
        <v>9</v>
      </c>
      <c r="F8" s="84"/>
      <c r="G8" s="84"/>
      <c r="H8" s="84"/>
      <c r="I8" s="85"/>
      <c r="J8" s="86" t="s">
        <v>10</v>
      </c>
      <c r="K8" s="86"/>
      <c r="L8" s="86"/>
      <c r="M8" s="87" t="s">
        <v>11</v>
      </c>
      <c r="N8" s="88"/>
      <c r="O8" s="88"/>
      <c r="P8" s="89"/>
    </row>
    <row r="9" spans="1:248" ht="189" customHeight="1" x14ac:dyDescent="0.25">
      <c r="A9" s="81"/>
      <c r="B9" s="82"/>
      <c r="C9" s="82"/>
      <c r="D9" s="82"/>
      <c r="E9" s="9" t="s">
        <v>20</v>
      </c>
      <c r="F9" s="9" t="s">
        <v>21</v>
      </c>
      <c r="G9" s="10" t="s">
        <v>22</v>
      </c>
      <c r="H9" s="10" t="s">
        <v>18</v>
      </c>
      <c r="I9" s="10" t="s">
        <v>19</v>
      </c>
      <c r="J9" s="9" t="s">
        <v>12</v>
      </c>
      <c r="K9" s="9" t="s">
        <v>13</v>
      </c>
      <c r="L9" s="11" t="s">
        <v>26</v>
      </c>
      <c r="M9" s="12" t="s">
        <v>27</v>
      </c>
      <c r="N9" s="9" t="s">
        <v>14</v>
      </c>
      <c r="O9" s="9" t="s">
        <v>15</v>
      </c>
      <c r="P9" s="9" t="s">
        <v>16</v>
      </c>
    </row>
    <row r="10" spans="1:248" ht="48.6" customHeight="1" x14ac:dyDescent="0.25">
      <c r="A10" s="15">
        <v>1</v>
      </c>
      <c r="B10" s="17" t="s">
        <v>29</v>
      </c>
      <c r="C10" s="16" t="s">
        <v>25</v>
      </c>
      <c r="D10" s="53">
        <v>2</v>
      </c>
      <c r="E10" s="54">
        <v>2197.8000000000002</v>
      </c>
      <c r="F10" s="54">
        <v>2500</v>
      </c>
      <c r="G10" s="55">
        <v>2800</v>
      </c>
      <c r="H10" s="56"/>
      <c r="I10" s="56"/>
      <c r="J10" s="13">
        <f t="shared" ref="J10" si="0">AVERAGE(E10:I10)</f>
        <v>2499.2666666666669</v>
      </c>
      <c r="K10" s="14">
        <f t="shared" ref="K10" si="1">SQRT((SUM(IF(E10&gt;0,POWER(E10-J10,2),0),IF(F10&gt;0,POWER(F10-J10,2),0),IF(G10&gt;0,POWER(G10-J10,2),0),IF(H10&gt;0,POWER(H10-J10,2),0),IF(I10&gt;0,POWER(I10-J10,2),0),))/(COUNTA(E10:I10)-1))</f>
        <v>301.10066976566708</v>
      </c>
      <c r="L10" s="14">
        <f t="shared" ref="L10" si="2">K10/J10*100</f>
        <v>12.047560741777604</v>
      </c>
      <c r="M10" s="13">
        <f>((D10/COUNTA(E10:I10))*(SUM(E10:I10)))</f>
        <v>4998.5333333333328</v>
      </c>
      <c r="N10" s="13">
        <f>M10/D10</f>
        <v>2499.2666666666664</v>
      </c>
      <c r="O10" s="13">
        <f t="shared" ref="O10" si="3">ROUNDUP(N10,2)</f>
        <v>2499.2700000000004</v>
      </c>
      <c r="P10" s="13">
        <f t="shared" ref="P10" si="4">O10*D10</f>
        <v>4998.5400000000009</v>
      </c>
      <c r="R10">
        <f>$D$10*E10</f>
        <v>4395.6000000000004</v>
      </c>
      <c r="S10">
        <f>D$10*F10</f>
        <v>5000</v>
      </c>
      <c r="T10">
        <f>$D$10*G10</f>
        <v>5600</v>
      </c>
    </row>
    <row r="11" spans="1:248" ht="41.45" customHeight="1" x14ac:dyDescent="0.25">
      <c r="A11" s="15">
        <v>2</v>
      </c>
      <c r="B11" s="17" t="s">
        <v>30</v>
      </c>
      <c r="C11" s="16" t="s">
        <v>28</v>
      </c>
      <c r="D11" s="53">
        <v>160</v>
      </c>
      <c r="E11" s="54">
        <v>26.32</v>
      </c>
      <c r="F11" s="54">
        <v>29</v>
      </c>
      <c r="G11" s="55">
        <v>32</v>
      </c>
      <c r="H11" s="56"/>
      <c r="I11" s="56"/>
      <c r="J11" s="13">
        <f t="shared" ref="J11" si="5">AVERAGE(E11:I11)</f>
        <v>29.106666666666666</v>
      </c>
      <c r="K11" s="14">
        <f t="shared" ref="K11" si="6">SQRT((SUM(IF(E11&gt;0,POWER(E11-J11,2),0),IF(F11&gt;0,POWER(F11-J11,2),0),IF(G11&gt;0,POWER(G11-J11,2),0),IF(H11&gt;0,POWER(H11-J11,2),0),IF(I11&gt;0,POWER(I11-J11,2),0),))/(COUNTA(E11:I11)-1))</f>
        <v>2.8415019502603429</v>
      </c>
      <c r="L11" s="14">
        <f t="shared" ref="L11" si="7">K11/J11*100</f>
        <v>9.7623750008944459</v>
      </c>
      <c r="M11" s="13">
        <f>((D11/COUNTA(E11:I11))*(SUM(E11:I11)))</f>
        <v>4657.0666666666666</v>
      </c>
      <c r="N11" s="13">
        <f t="shared" ref="N11" si="8">M11/D11</f>
        <v>29.106666666666666</v>
      </c>
      <c r="O11" s="13">
        <f t="shared" ref="O11" si="9">ROUNDUP(N11,2)</f>
        <v>29.110000000000003</v>
      </c>
      <c r="P11" s="13">
        <f t="shared" ref="P11" si="10">O11*D11</f>
        <v>4657.6000000000004</v>
      </c>
      <c r="R11">
        <f>$D$11*E11</f>
        <v>4211.2</v>
      </c>
      <c r="S11">
        <f>D$11*F11</f>
        <v>4640</v>
      </c>
      <c r="T11">
        <f>$D$11*G11</f>
        <v>5120</v>
      </c>
    </row>
    <row r="12" spans="1:248" s="46" customFormat="1" ht="15" customHeight="1" x14ac:dyDescent="0.25">
      <c r="A12" s="40"/>
      <c r="B12" s="41"/>
      <c r="C12" s="42"/>
      <c r="D12" s="43"/>
      <c r="E12" s="44"/>
      <c r="F12" s="45"/>
      <c r="G12" s="45"/>
      <c r="H12" s="45"/>
      <c r="I12" s="45"/>
      <c r="J12" s="45"/>
      <c r="K12" s="45"/>
      <c r="L12" s="52"/>
      <c r="M12" s="62"/>
      <c r="N12" s="63"/>
      <c r="O12" s="64"/>
      <c r="P12" s="65">
        <f>SUM(P10:P11)</f>
        <v>9656.1400000000012</v>
      </c>
      <c r="R12" s="65">
        <f t="shared" ref="R12:T12" si="11">SUM(R10:R11)</f>
        <v>8606.7999999999993</v>
      </c>
      <c r="S12" s="65">
        <f t="shared" si="11"/>
        <v>9640</v>
      </c>
      <c r="T12" s="65">
        <f t="shared" si="11"/>
        <v>10720</v>
      </c>
    </row>
    <row r="13" spans="1:248" s="50" customFormat="1" ht="19.5" customHeight="1" x14ac:dyDescent="0.25">
      <c r="A13" s="69" t="s">
        <v>41</v>
      </c>
      <c r="B13" s="69"/>
      <c r="C13" s="69"/>
      <c r="D13" s="69"/>
      <c r="E13" s="69"/>
      <c r="F13" s="69"/>
      <c r="G13" s="69"/>
      <c r="H13" s="69"/>
      <c r="I13" s="69"/>
      <c r="J13" s="69"/>
      <c r="K13" s="51"/>
      <c r="L13" s="51"/>
      <c r="M13" s="66" t="s">
        <v>40</v>
      </c>
      <c r="N13" s="47">
        <f>P12</f>
        <v>9656.1400000000012</v>
      </c>
      <c r="O13" s="67" t="s">
        <v>42</v>
      </c>
      <c r="P13" s="67"/>
      <c r="Q13" s="48"/>
      <c r="R13" s="49"/>
      <c r="S13" s="57"/>
    </row>
    <row r="14" spans="1:248" s="19" customFormat="1" ht="24.75" customHeight="1" x14ac:dyDescent="0.2">
      <c r="A14" s="70" t="s">
        <v>43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18"/>
      <c r="Q14" s="18"/>
    </row>
    <row r="15" spans="1:248" s="19" customFormat="1" ht="27.75" customHeight="1" x14ac:dyDescent="0.2">
      <c r="A15" s="71" t="s">
        <v>31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1:248" s="19" customFormat="1" ht="28.5" customHeight="1" x14ac:dyDescent="0.2">
      <c r="A16" s="72" t="s">
        <v>17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20"/>
    </row>
    <row r="17" spans="1:15" s="19" customFormat="1" ht="18" customHeight="1" x14ac:dyDescent="0.2">
      <c r="A17" s="58" t="s">
        <v>32</v>
      </c>
      <c r="B17" s="58"/>
      <c r="C17" s="58"/>
      <c r="D17" s="20"/>
      <c r="E17" s="20"/>
      <c r="F17" s="20"/>
      <c r="G17" s="20"/>
      <c r="H17" s="20"/>
      <c r="I17" s="20"/>
      <c r="J17" s="59"/>
      <c r="K17" s="20"/>
      <c r="L17" s="20"/>
      <c r="M17" s="60" t="s">
        <v>33</v>
      </c>
      <c r="N17" s="61">
        <f>N13*0.01</f>
        <v>96.56140000000002</v>
      </c>
      <c r="O17" s="20"/>
    </row>
    <row r="18" spans="1:15" s="19" customFormat="1" ht="15.75" x14ac:dyDescent="0.25">
      <c r="A18" s="68"/>
      <c r="B18" s="68"/>
      <c r="C18" s="68"/>
      <c r="D18" s="22"/>
      <c r="E18" s="22"/>
      <c r="F18" s="22"/>
      <c r="G18" s="22"/>
      <c r="H18" s="22"/>
      <c r="I18" s="22"/>
      <c r="J18" s="23"/>
      <c r="K18" s="21"/>
      <c r="L18" s="24"/>
      <c r="M18" s="60" t="s">
        <v>34</v>
      </c>
      <c r="N18" s="61">
        <f>N13*0.05</f>
        <v>482.80700000000007</v>
      </c>
      <c r="O18" s="22"/>
    </row>
    <row r="19" spans="1:15" s="19" customFormat="1" ht="15.75" x14ac:dyDescent="0.25">
      <c r="A19" s="22" t="s">
        <v>35</v>
      </c>
      <c r="B19" s="22"/>
      <c r="C19" s="22"/>
      <c r="D19" s="22"/>
      <c r="E19" s="22"/>
      <c r="F19" s="22"/>
      <c r="G19" s="22"/>
      <c r="H19" s="22"/>
      <c r="I19" s="22"/>
      <c r="J19" s="25"/>
      <c r="K19" s="22"/>
      <c r="L19" s="22"/>
      <c r="M19" s="22"/>
      <c r="N19" s="22"/>
      <c r="O19" s="22"/>
    </row>
    <row r="20" spans="1:15" s="19" customFormat="1" ht="15.75" x14ac:dyDescent="0.25">
      <c r="A20" s="22" t="s">
        <v>23</v>
      </c>
      <c r="B20" s="22"/>
      <c r="C20" s="22"/>
      <c r="D20" s="22"/>
      <c r="E20" s="22"/>
      <c r="F20" s="22"/>
      <c r="G20" s="22"/>
      <c r="H20" s="22"/>
      <c r="I20" s="22"/>
      <c r="J20" s="25"/>
      <c r="K20" s="22"/>
      <c r="L20" s="22"/>
      <c r="M20" s="22"/>
      <c r="N20" s="22"/>
      <c r="O20" s="22"/>
    </row>
    <row r="21" spans="1:15" s="19" customFormat="1" ht="15.75" x14ac:dyDescent="0.25">
      <c r="A21" s="22" t="s">
        <v>36</v>
      </c>
      <c r="B21" s="22"/>
      <c r="C21" s="22"/>
      <c r="D21" s="26"/>
      <c r="E21" s="26"/>
      <c r="F21" s="26"/>
      <c r="G21" s="27"/>
      <c r="H21" s="28"/>
      <c r="I21" s="29"/>
      <c r="J21" s="30"/>
      <c r="K21" s="29"/>
      <c r="L21" s="29"/>
      <c r="M21" s="29"/>
      <c r="N21" s="29"/>
      <c r="O21" s="29"/>
    </row>
    <row r="22" spans="1:15" s="38" customFormat="1" ht="15.75" x14ac:dyDescent="0.25">
      <c r="A22" s="22"/>
      <c r="B22" s="31"/>
      <c r="C22" s="32"/>
      <c r="D22" s="33"/>
      <c r="E22" s="34"/>
      <c r="F22" s="35"/>
      <c r="G22" s="35"/>
      <c r="H22" s="36"/>
      <c r="I22" s="37"/>
      <c r="J22"/>
    </row>
    <row r="23" spans="1:15" s="38" customFormat="1" ht="15.75" x14ac:dyDescent="0.25">
      <c r="A23" s="22" t="s">
        <v>37</v>
      </c>
      <c r="B23" s="22"/>
      <c r="C23" s="22"/>
      <c r="D23" s="22"/>
      <c r="E23" s="22"/>
      <c r="F23" s="22"/>
      <c r="G23" s="22"/>
      <c r="H23" s="22"/>
      <c r="I23" s="29"/>
      <c r="J23" s="30"/>
    </row>
    <row r="24" spans="1:15" s="38" customFormat="1" ht="15.75" x14ac:dyDescent="0.25">
      <c r="A24" s="22" t="s">
        <v>23</v>
      </c>
      <c r="B24" s="22"/>
      <c r="C24" s="22"/>
      <c r="D24" s="22"/>
      <c r="E24" s="22"/>
      <c r="F24" s="22"/>
      <c r="G24" s="22"/>
      <c r="H24" s="22"/>
      <c r="I24" s="29"/>
      <c r="J24" s="30"/>
    </row>
    <row r="25" spans="1:15" s="38" customFormat="1" ht="15.75" x14ac:dyDescent="0.25">
      <c r="A25" s="22" t="s">
        <v>38</v>
      </c>
      <c r="B25" s="22"/>
      <c r="C25" s="22"/>
      <c r="D25" s="26"/>
      <c r="E25" s="26"/>
      <c r="F25" s="26"/>
      <c r="G25" s="27"/>
      <c r="H25" s="28"/>
      <c r="I25" s="29"/>
      <c r="J25" s="30"/>
    </row>
    <row r="26" spans="1:15" s="38" customFormat="1" ht="15.75" x14ac:dyDescent="0.25">
      <c r="A26" s="22" t="s">
        <v>39</v>
      </c>
      <c r="B26" s="31"/>
      <c r="C26" s="32"/>
      <c r="D26" s="27"/>
      <c r="E26" s="27"/>
      <c r="F26" s="27"/>
      <c r="G26" s="27"/>
      <c r="H26" s="36"/>
      <c r="I26" s="37"/>
      <c r="J26" s="39"/>
    </row>
    <row r="27" spans="1:15" s="1" customFormat="1" x14ac:dyDescent="0.25"/>
    <row r="28" spans="1:15" s="1" customFormat="1" x14ac:dyDescent="0.25"/>
    <row r="29" spans="1:15" s="1" customFormat="1" x14ac:dyDescent="0.25"/>
    <row r="30" spans="1:15" s="1" customFormat="1" x14ac:dyDescent="0.25"/>
    <row r="31" spans="1:15" s="1" customFormat="1" x14ac:dyDescent="0.25"/>
    <row r="32" spans="1:15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pans="1:16" s="1" customFormat="1" x14ac:dyDescent="0.25"/>
    <row r="322" spans="1:16" s="1" customFormat="1" x14ac:dyDescent="0.25"/>
    <row r="323" spans="1:16" s="1" customFormat="1" x14ac:dyDescent="0.25"/>
    <row r="324" spans="1:16" s="1" customFormat="1" x14ac:dyDescent="0.25"/>
    <row r="325" spans="1:16" s="1" customFormat="1" x14ac:dyDescent="0.25"/>
    <row r="326" spans="1:1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25">
      <c r="A328" s="1"/>
      <c r="B328" s="1"/>
      <c r="C328" s="1"/>
      <c r="D328" s="1"/>
      <c r="E328" s="1"/>
      <c r="F328" s="1"/>
      <c r="M328" s="1"/>
      <c r="N328" s="1"/>
      <c r="O328" s="1"/>
      <c r="P328" s="1"/>
    </row>
    <row r="329" spans="1:16" x14ac:dyDescent="0.25">
      <c r="A329" s="1"/>
    </row>
  </sheetData>
  <mergeCells count="32">
    <mergeCell ref="A7:P7"/>
    <mergeCell ref="A8:A9"/>
    <mergeCell ref="B8:B9"/>
    <mergeCell ref="C8:C9"/>
    <mergeCell ref="D8:D9"/>
    <mergeCell ref="E8:I8"/>
    <mergeCell ref="J8:L8"/>
    <mergeCell ref="M8:P8"/>
    <mergeCell ref="BU5:CJ5"/>
    <mergeCell ref="CK5:CZ5"/>
    <mergeCell ref="HY5:IN5"/>
    <mergeCell ref="EG5:EV5"/>
    <mergeCell ref="EW5:FL5"/>
    <mergeCell ref="FM5:GB5"/>
    <mergeCell ref="GC5:GR5"/>
    <mergeCell ref="GS5:HH5"/>
    <mergeCell ref="HI5:HX5"/>
    <mergeCell ref="DQ5:EF5"/>
    <mergeCell ref="DA5:DP5"/>
    <mergeCell ref="Y5:AN5"/>
    <mergeCell ref="AO5:BD5"/>
    <mergeCell ref="BE5:BT5"/>
    <mergeCell ref="A1:P1"/>
    <mergeCell ref="A2:M2"/>
    <mergeCell ref="A4:P4"/>
    <mergeCell ref="A5:P5"/>
    <mergeCell ref="Q5:X5"/>
    <mergeCell ref="A18:C18"/>
    <mergeCell ref="A13:J13"/>
    <mergeCell ref="A14:O14"/>
    <mergeCell ref="A15:O15"/>
    <mergeCell ref="A16:N16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67" orientation="landscape" horizontalDpi="4294967293" verticalDpi="4294967293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Пшеница аукцион</vt:lpstr>
      <vt:lpstr>'Пшеница аукцион'!Область_печати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Алла</dc:creator>
  <cp:lastModifiedBy>Юрист</cp:lastModifiedBy>
  <cp:lastPrinted>2026-06-16T05:19:02Z</cp:lastPrinted>
  <dcterms:created xsi:type="dcterms:W3CDTF">2018-08-30T12:56:55Z</dcterms:created>
  <dcterms:modified xsi:type="dcterms:W3CDTF">2026-06-22T09:08:59Z</dcterms:modified>
</cp:coreProperties>
</file>