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415-1\shared docs\44-ФЗ\_2026 год\Единственный поставщик\1 Березка\Реактивы (Мария)\"/>
    </mc:Choice>
  </mc:AlternateContent>
  <bookViews>
    <workbookView xWindow="0" yWindow="0" windowWidth="28800" windowHeight="12435"/>
  </bookViews>
  <sheets>
    <sheet name="Расчет цены" sheetId="2" r:id="rId1"/>
  </sheets>
  <definedNames>
    <definedName name="_xlnm._FilterDatabase" localSheetId="0" hidden="1">'Расчет цены'!$A$4:$P$17</definedName>
    <definedName name="_xlnm.Print_Area" localSheetId="0">'Расчет цены'!$A$1:$P$18</definedName>
  </definedNames>
  <calcPr calcId="152511"/>
</workbook>
</file>

<file path=xl/calcChain.xml><?xml version="1.0" encoding="utf-8"?>
<calcChain xmlns="http://schemas.openxmlformats.org/spreadsheetml/2006/main">
  <c r="K13" i="2" l="1"/>
  <c r="J5" i="2"/>
  <c r="I5" i="2"/>
  <c r="P16" i="2"/>
  <c r="O6" i="2"/>
  <c r="O7" i="2"/>
  <c r="O8" i="2"/>
  <c r="O9" i="2"/>
  <c r="O10" i="2"/>
  <c r="O11" i="2"/>
  <c r="O12" i="2"/>
  <c r="O13" i="2"/>
  <c r="O14" i="2"/>
  <c r="O15" i="2"/>
  <c r="O5" i="2"/>
  <c r="A6" i="2" l="1"/>
  <c r="A7" i="2" s="1"/>
  <c r="A8" i="2" s="1"/>
  <c r="A9" i="2" s="1"/>
  <c r="A10" i="2" s="1"/>
  <c r="A11" i="2" s="1"/>
  <c r="A12" i="2" s="1"/>
  <c r="A13" i="2" s="1"/>
  <c r="A14" i="2" s="1"/>
  <c r="A15" i="2" s="1"/>
  <c r="P15" i="2"/>
  <c r="M15" i="2"/>
  <c r="N15" i="2" s="1"/>
  <c r="J15" i="2"/>
  <c r="I15" i="2"/>
  <c r="P14" i="2"/>
  <c r="M14" i="2"/>
  <c r="N14" i="2" s="1"/>
  <c r="J14" i="2"/>
  <c r="I14" i="2"/>
  <c r="P13" i="2"/>
  <c r="M13" i="2"/>
  <c r="N13" i="2" s="1"/>
  <c r="J13" i="2"/>
  <c r="I13" i="2"/>
  <c r="P12" i="2"/>
  <c r="M12" i="2"/>
  <c r="N12" i="2" s="1"/>
  <c r="J12" i="2"/>
  <c r="I12" i="2"/>
  <c r="P11" i="2"/>
  <c r="M11" i="2"/>
  <c r="N11" i="2" s="1"/>
  <c r="J11" i="2"/>
  <c r="I11" i="2"/>
  <c r="P10" i="2"/>
  <c r="M10" i="2"/>
  <c r="N10" i="2" s="1"/>
  <c r="J10" i="2"/>
  <c r="I10" i="2"/>
  <c r="P9" i="2"/>
  <c r="M9" i="2"/>
  <c r="N9" i="2" s="1"/>
  <c r="J9" i="2"/>
  <c r="I9" i="2"/>
  <c r="P8" i="2"/>
  <c r="M8" i="2"/>
  <c r="N8" i="2" s="1"/>
  <c r="J8" i="2"/>
  <c r="I8" i="2"/>
  <c r="P7" i="2"/>
  <c r="M7" i="2"/>
  <c r="N7" i="2" s="1"/>
  <c r="J7" i="2"/>
  <c r="I7" i="2"/>
  <c r="P6" i="2"/>
  <c r="M6" i="2"/>
  <c r="N6" i="2" s="1"/>
  <c r="J6" i="2"/>
  <c r="I6" i="2"/>
  <c r="K8" i="2" l="1"/>
  <c r="L8" i="2" s="1"/>
  <c r="K10" i="2"/>
  <c r="L10" i="2" s="1"/>
  <c r="K11" i="2"/>
  <c r="L11" i="2" s="1"/>
  <c r="K12" i="2"/>
  <c r="L12" i="2" s="1"/>
  <c r="L13" i="2"/>
  <c r="K14" i="2"/>
  <c r="L14" i="2" s="1"/>
  <c r="K15" i="2"/>
  <c r="L15" i="2" s="1"/>
  <c r="K9" i="2"/>
  <c r="L9" i="2" s="1"/>
  <c r="K7" i="2"/>
  <c r="L7" i="2" s="1"/>
  <c r="K6" i="2"/>
  <c r="L6" i="2" s="1"/>
  <c r="P5" i="2"/>
  <c r="M5" i="2"/>
  <c r="N5" i="2" s="1"/>
  <c r="K5" i="2" l="1"/>
  <c r="L5" i="2" s="1"/>
</calcChain>
</file>

<file path=xl/sharedStrings.xml><?xml version="1.0" encoding="utf-8"?>
<sst xmlns="http://schemas.openxmlformats.org/spreadsheetml/2006/main" count="47" uniqueCount="38">
  <si>
    <t>Кол-во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</si>
  <si>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</si>
  <si>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</si>
  <si>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</si>
  <si>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Ценовая информация (руб./ед.изм.)</t>
  </si>
  <si>
    <t xml:space="preserve">Дата составления: </t>
  </si>
  <si>
    <r>
      <t xml:space="preserve">Коэффициент вариации цен V (%)  </t>
    </r>
    <r>
      <rPr>
        <b/>
        <i/>
        <sz val="10"/>
        <color indexed="8"/>
        <rFont val="Times New Roman"/>
        <family val="1"/>
        <charset val="204"/>
      </rPr>
      <t>(не должен превышать 33%)</t>
    </r>
  </si>
  <si>
    <t>Ед. изм.</t>
  </si>
  <si>
    <t>Источник № 1</t>
  </si>
  <si>
    <t>Источник № 2</t>
  </si>
  <si>
    <t>Источник № 3</t>
  </si>
  <si>
    <t>Совокупность значений</t>
  </si>
  <si>
    <t>№ п/п</t>
  </si>
  <si>
    <t>Цена за ед. изм., руб.</t>
  </si>
  <si>
    <t>ЦК, руб.</t>
  </si>
  <si>
    <r>
      <rPr>
        <b/>
        <sz val="10"/>
        <color indexed="8"/>
        <rFont val="Times New Roman"/>
        <family val="1"/>
        <charset val="204"/>
      </rPr>
      <t>Расчет 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</si>
  <si>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ЦК, определяемая методом сопоставимых рыночных цен (анализа рынка)</t>
  </si>
  <si>
    <t>Однородность совокупности значений выявленных цен, используемых в расчете ЦК</t>
  </si>
  <si>
    <t>ОБОСНОВАНИЕ ЦЕНЫ КОНТРАКТА</t>
  </si>
  <si>
    <t>Используемый метод определения ЦК:</t>
  </si>
  <si>
    <t>Наименование предмета контракта</t>
  </si>
  <si>
    <t xml:space="preserve">В результате проведенного расчета ЦК составила:       </t>
  </si>
  <si>
    <t>Минимальное значение за ед. изм., выбранное заказчиком, руб.</t>
  </si>
  <si>
    <t>Метод сопоставимых рыночных цен (анализ рынка)</t>
  </si>
  <si>
    <t>Раствор Трипсина-ЭДТА (0,05%) в DPBS (1Х), 100 мл (-20°)</t>
  </si>
  <si>
    <t>10Х Фосфатно-солевой буферный раствор Дульбекко (DPBS) без кальция, магния и фенолового красного, 500 мл (RT)</t>
  </si>
  <si>
    <t>Раствор Хэнкса (HBSS), с кальцием и магнием, без фенолового красного, 500 мл (RT)</t>
  </si>
  <si>
    <t>Раствор HEPES буфера (1М), 100 мл (+4°)</t>
  </si>
  <si>
    <t>МТТ-тест для анализа клеточной пролиферации/токсичности, 1 набор (500 тестов) (-20°)</t>
  </si>
  <si>
    <t>Агар, порошок, 500 г</t>
  </si>
  <si>
    <t>Краситель dsGreen для ПЦР реального времени 100x, 5 мл (-20°)</t>
  </si>
  <si>
    <t>Биоцитин (ε-биотиноил-L-лизин) гидрохлорид, 250 мг (-20°)</t>
  </si>
  <si>
    <t>Питательная среда DMEM c 4,5 г/л глюкозы, с L-глутамином, с пируватом натрия, 500 мл (+4°)</t>
  </si>
  <si>
    <t>Диметилсульфоксид (DMSO), 99.90%, 100 мл</t>
  </si>
  <si>
    <t>шт</t>
  </si>
  <si>
    <t>набор</t>
  </si>
  <si>
    <t xml:space="preserve">Цена контракта определена как минимальное значение из коммерческих предложений, полученных на запрос заказчика, руководствуясь принципом эффективности использования бюджетных средств (ст. 34, ч. 2 ст. 72 Бюджетного кодекса РФ).
Источниками информации для определения ЦК являются коммерческие (ценовые) предложения, полученные на запросы Заказчика: КП от 29.06.2026 № 2273, КП от 29.06.2026 № 2161, КП от 25.06.2026 № ЦБ-74520. </t>
  </si>
  <si>
    <t>Эмбриональная бычья сыворотка, повышенного качества, 500 мл (-20°)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</si>
</sst>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5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"/>
      <family val="2"/>
      <charset val="1"/>
    </font>
    <font>
      <b/>
      <i/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8" fillId="0" borderId="0"/>
  </cellStyleXfs>
  <cellXfs count="42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2" fillId="0" borderId="0" xfId="0" applyFont="1" applyFill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5" fillId="2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/>
    </xf>
    <xf numFmtId="0" fontId="6" fillId="0" borderId="0" xfId="0" applyFont="1" applyAlignment="1" applyProtection="1">
      <alignment horizontal="left" vertical="top" wrapText="1"/>
      <protection locked="0"/>
    </xf>
    <xf numFmtId="164" fontId="6" fillId="0" borderId="0" xfId="0" applyNumberFormat="1" applyFont="1" applyFill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 vertical="center" wrapText="1"/>
    </xf>
    <xf numFmtId="4" fontId="10" fillId="2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4" fontId="12" fillId="2" borderId="5" xfId="0" applyNumberFormat="1" applyFont="1" applyFill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14" fontId="7" fillId="0" borderId="0" xfId="0" applyNumberFormat="1" applyFont="1" applyFill="1" applyAlignment="1" applyProtection="1">
      <alignment horizontal="center" vertical="center" wrapText="1"/>
      <protection locked="0"/>
    </xf>
    <xf numFmtId="0" fontId="11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 applyAlignment="1">
      <alignment horizontal="center" vertical="center" wrapText="1"/>
    </xf>
    <xf numFmtId="2" fontId="5" fillId="0" borderId="5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13607</xdr:colOff>
      <xdr:row>3</xdr:row>
      <xdr:rowOff>1807029</xdr:rowOff>
    </xdr:from>
    <xdr:to>
      <xdr:col>9</xdr:col>
      <xdr:colOff>1013732</xdr:colOff>
      <xdr:row>3</xdr:row>
      <xdr:rowOff>2245179</xdr:rowOff>
    </xdr:to>
    <xdr:pic>
      <xdr:nvPicPr>
        <xdr:cNvPr id="2102" name="Picture 2">
          <a:extLst>
            <a:ext uri="{FF2B5EF4-FFF2-40B4-BE49-F238E27FC236}">
              <a16:creationId xmlns:a16="http://schemas.microsoft.com/office/drawing/2014/main" xmlns="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2357" y="2650672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32657</xdr:colOff>
      <xdr:row>3</xdr:row>
      <xdr:rowOff>2490108</xdr:rowOff>
    </xdr:from>
    <xdr:to>
      <xdr:col>13</xdr:col>
      <xdr:colOff>23132</xdr:colOff>
      <xdr:row>3</xdr:row>
      <xdr:rowOff>2828926</xdr:rowOff>
    </xdr:to>
    <xdr:pic>
      <xdr:nvPicPr>
        <xdr:cNvPr id="2103" name="Picture 5">
          <a:extLst>
            <a:ext uri="{FF2B5EF4-FFF2-40B4-BE49-F238E27FC236}">
              <a16:creationId xmlns:a16="http://schemas.microsoft.com/office/drawing/2014/main" xmlns="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0728" y="3333751"/>
          <a:ext cx="1323975" cy="338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46264</xdr:colOff>
      <xdr:row>3</xdr:row>
      <xdr:rowOff>1888672</xdr:rowOff>
    </xdr:from>
    <xdr:to>
      <xdr:col>11</xdr:col>
      <xdr:colOff>27214</xdr:colOff>
      <xdr:row>3</xdr:row>
      <xdr:rowOff>2241097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9157" y="2732315"/>
          <a:ext cx="1042307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106136</xdr:colOff>
      <xdr:row>3</xdr:row>
      <xdr:rowOff>2272393</xdr:rowOff>
    </xdr:from>
    <xdr:to>
      <xdr:col>12</xdr:col>
      <xdr:colOff>258536</xdr:colOff>
      <xdr:row>3</xdr:row>
      <xdr:rowOff>2500993</xdr:rowOff>
    </xdr:to>
    <xdr:pic>
      <xdr:nvPicPr>
        <xdr:cNvPr id="1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4207" y="3116036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8"/>
  <sheetViews>
    <sheetView tabSelected="1" view="pageBreakPreview" zoomScale="70" zoomScaleNormal="100" zoomScaleSheetLayoutView="70" workbookViewId="0">
      <selection activeCell="O5" sqref="O5"/>
    </sheetView>
  </sheetViews>
  <sheetFormatPr defaultRowHeight="12.75" x14ac:dyDescent="0.2"/>
  <cols>
    <col min="1" max="1" width="5.28515625" style="2" customWidth="1"/>
    <col min="2" max="2" width="43.42578125" style="2" customWidth="1"/>
    <col min="3" max="3" width="7.28515625" style="2" customWidth="1"/>
    <col min="4" max="4" width="7.7109375" style="2" customWidth="1"/>
    <col min="5" max="5" width="15.85546875" style="2" customWidth="1"/>
    <col min="6" max="6" width="15.7109375" style="2" customWidth="1"/>
    <col min="7" max="7" width="15.140625" style="2" customWidth="1"/>
    <col min="8" max="8" width="9.140625" style="2"/>
    <col min="9" max="9" width="16.85546875" style="2" customWidth="1"/>
    <col min="10" max="10" width="15.42578125" style="2" customWidth="1"/>
    <col min="11" max="11" width="15.85546875" style="2" customWidth="1"/>
    <col min="12" max="12" width="17.7109375" style="2" customWidth="1"/>
    <col min="13" max="13" width="20" style="2" customWidth="1"/>
    <col min="14" max="14" width="13.7109375" style="2" customWidth="1"/>
    <col min="15" max="15" width="16" style="2" customWidth="1"/>
    <col min="16" max="16" width="14.28515625" style="2" customWidth="1"/>
    <col min="17" max="16384" width="9.140625" style="2"/>
  </cols>
  <sheetData>
    <row r="1" spans="1:16" s="1" customFormat="1" ht="27.75" customHeight="1" x14ac:dyDescent="0.3">
      <c r="A1" s="27" t="s">
        <v>18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s="1" customFormat="1" ht="24" customHeight="1" x14ac:dyDescent="0.3">
      <c r="A2" s="30" t="s">
        <v>19</v>
      </c>
      <c r="B2" s="32"/>
      <c r="C2" s="30" t="s">
        <v>23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/>
    </row>
    <row r="3" spans="1:16" ht="29.25" customHeight="1" x14ac:dyDescent="0.2">
      <c r="A3" s="27" t="s">
        <v>12</v>
      </c>
      <c r="B3" s="27" t="s">
        <v>20</v>
      </c>
      <c r="C3" s="27" t="s">
        <v>7</v>
      </c>
      <c r="D3" s="27" t="s">
        <v>0</v>
      </c>
      <c r="E3" s="29" t="s">
        <v>4</v>
      </c>
      <c r="F3" s="29"/>
      <c r="G3" s="29"/>
      <c r="H3" s="29" t="s">
        <v>3</v>
      </c>
      <c r="I3" s="39" t="s">
        <v>17</v>
      </c>
      <c r="J3" s="40"/>
      <c r="K3" s="40"/>
      <c r="L3" s="41"/>
      <c r="M3" s="29" t="s">
        <v>16</v>
      </c>
      <c r="N3" s="29"/>
      <c r="O3" s="29"/>
      <c r="P3" s="29"/>
    </row>
    <row r="4" spans="1:16" ht="233.25" customHeight="1" x14ac:dyDescent="0.2">
      <c r="A4" s="27"/>
      <c r="B4" s="28"/>
      <c r="C4" s="28"/>
      <c r="D4" s="28"/>
      <c r="E4" s="8" t="s">
        <v>8</v>
      </c>
      <c r="F4" s="8" t="s">
        <v>9</v>
      </c>
      <c r="G4" s="8" t="s">
        <v>10</v>
      </c>
      <c r="H4" s="29"/>
      <c r="I4" s="8" t="s">
        <v>2</v>
      </c>
      <c r="J4" s="8" t="s">
        <v>1</v>
      </c>
      <c r="K4" s="7" t="s">
        <v>6</v>
      </c>
      <c r="L4" s="20" t="s">
        <v>11</v>
      </c>
      <c r="M4" s="9" t="s">
        <v>15</v>
      </c>
      <c r="N4" s="8" t="s">
        <v>13</v>
      </c>
      <c r="O4" s="8" t="s">
        <v>22</v>
      </c>
      <c r="P4" s="8" t="s">
        <v>14</v>
      </c>
    </row>
    <row r="5" spans="1:16" s="6" customFormat="1" ht="31.5" customHeight="1" x14ac:dyDescent="0.2">
      <c r="A5" s="22">
        <v>1</v>
      </c>
      <c r="B5" s="24" t="s">
        <v>24</v>
      </c>
      <c r="C5" s="23" t="s">
        <v>34</v>
      </c>
      <c r="D5" s="23">
        <v>2</v>
      </c>
      <c r="E5" s="25">
        <v>2055.98</v>
      </c>
      <c r="F5" s="11">
        <v>2076.77</v>
      </c>
      <c r="G5" s="11">
        <v>1979.38</v>
      </c>
      <c r="H5" s="10">
        <v>1</v>
      </c>
      <c r="I5" s="10">
        <f>AVERAGE(E5:G5)</f>
        <v>2037.3766666666668</v>
      </c>
      <c r="J5" s="11">
        <f>STDEV(E5,F5,G5)</f>
        <v>51.290993686351278</v>
      </c>
      <c r="K5" s="12">
        <f>J5/I5*100</f>
        <v>2.5175017720345254</v>
      </c>
      <c r="L5" s="21" t="str">
        <f>IF(K5&lt;33,"ОДНОРОДНЫЕ","НЕОДНОРОДНЫЕ")</f>
        <v>ОДНОРОДНЫЕ</v>
      </c>
      <c r="M5" s="10">
        <f>((D5/3)*(SUM(E5:G5)))</f>
        <v>4074.7533333333331</v>
      </c>
      <c r="N5" s="10">
        <f>M5/D5</f>
        <v>2037.3766666666666</v>
      </c>
      <c r="O5" s="11">
        <f>G5</f>
        <v>1979.38</v>
      </c>
      <c r="P5" s="11">
        <f>D5*O5</f>
        <v>3958.76</v>
      </c>
    </row>
    <row r="6" spans="1:16" s="6" customFormat="1" ht="46.5" customHeight="1" x14ac:dyDescent="0.2">
      <c r="A6" s="22">
        <f>A5+1</f>
        <v>2</v>
      </c>
      <c r="B6" s="24" t="s">
        <v>25</v>
      </c>
      <c r="C6" s="23" t="s">
        <v>34</v>
      </c>
      <c r="D6" s="23">
        <v>5</v>
      </c>
      <c r="E6" s="25">
        <v>4214.83</v>
      </c>
      <c r="F6" s="11">
        <v>4257.43</v>
      </c>
      <c r="G6" s="11">
        <v>4057.79</v>
      </c>
      <c r="H6" s="10">
        <v>1</v>
      </c>
      <c r="I6" s="10">
        <f>AVERAGE(E6:G6)</f>
        <v>4176.6833333333334</v>
      </c>
      <c r="J6" s="11">
        <f>STDEV(E6,F6,G6)</f>
        <v>105.14470283059131</v>
      </c>
      <c r="K6" s="12">
        <f>J6/I6*100</f>
        <v>2.5174209878793294</v>
      </c>
      <c r="L6" s="21" t="str">
        <f>IF(K6&lt;33,"ОДНОРОДНЫЕ","НЕОДНОРОДНЫЕ")</f>
        <v>ОДНОРОДНЫЕ</v>
      </c>
      <c r="M6" s="10">
        <f>((D6/3)*(SUM(E6:G6)))</f>
        <v>20883.416666666668</v>
      </c>
      <c r="N6" s="10">
        <f>M6/D6</f>
        <v>4176.6833333333334</v>
      </c>
      <c r="O6" s="11">
        <f t="shared" ref="O6:O15" si="0">G6</f>
        <v>4057.79</v>
      </c>
      <c r="P6" s="11">
        <f>D6*O6</f>
        <v>20288.95</v>
      </c>
    </row>
    <row r="7" spans="1:16" s="6" customFormat="1" ht="33.75" customHeight="1" x14ac:dyDescent="0.2">
      <c r="A7" s="22">
        <f t="shared" ref="A7:A15" si="1">A6+1</f>
        <v>3</v>
      </c>
      <c r="B7" s="24" t="s">
        <v>26</v>
      </c>
      <c r="C7" s="23" t="s">
        <v>34</v>
      </c>
      <c r="D7" s="23">
        <v>5</v>
      </c>
      <c r="E7" s="25">
        <v>1987.41</v>
      </c>
      <c r="F7" s="11">
        <v>2007.5</v>
      </c>
      <c r="G7" s="11">
        <v>1913.36</v>
      </c>
      <c r="H7" s="10">
        <v>1</v>
      </c>
      <c r="I7" s="10">
        <f t="shared" ref="I7:I9" si="2">AVERAGE(E7:G7)</f>
        <v>1969.4233333333332</v>
      </c>
      <c r="J7" s="11">
        <f t="shared" ref="J7:J9" si="3">STDEV(E7,F7,G7)</f>
        <v>49.580490450713981</v>
      </c>
      <c r="K7" s="12">
        <f t="shared" ref="K7:K9" si="4">J7/I7*100</f>
        <v>2.5175131020102661</v>
      </c>
      <c r="L7" s="21" t="str">
        <f t="shared" ref="L7:L15" si="5">IF(K7&lt;33,"ОДНОРОДНЫЕ","НЕОДНОРОДНЫЕ")</f>
        <v>ОДНОРОДНЫЕ</v>
      </c>
      <c r="M7" s="10">
        <f t="shared" ref="M7:M9" si="6">((D7/3)*(SUM(E7:G7)))</f>
        <v>9847.1166666666668</v>
      </c>
      <c r="N7" s="10">
        <f t="shared" ref="N7:N9" si="7">M7/D7</f>
        <v>1969.4233333333334</v>
      </c>
      <c r="O7" s="11">
        <f t="shared" si="0"/>
        <v>1913.36</v>
      </c>
      <c r="P7" s="11">
        <f t="shared" ref="P7:P9" si="8">D7*O7</f>
        <v>9566.7999999999993</v>
      </c>
    </row>
    <row r="8" spans="1:16" s="6" customFormat="1" ht="27" customHeight="1" x14ac:dyDescent="0.2">
      <c r="A8" s="22">
        <f t="shared" si="1"/>
        <v>4</v>
      </c>
      <c r="B8" s="24" t="s">
        <v>27</v>
      </c>
      <c r="C8" s="23" t="s">
        <v>34</v>
      </c>
      <c r="D8" s="23">
        <v>3</v>
      </c>
      <c r="E8" s="25">
        <v>4454.82</v>
      </c>
      <c r="F8" s="11">
        <v>4499.8500000000004</v>
      </c>
      <c r="G8" s="11">
        <v>4288.84</v>
      </c>
      <c r="H8" s="10">
        <v>1</v>
      </c>
      <c r="I8" s="10">
        <f t="shared" si="2"/>
        <v>4414.5033333333331</v>
      </c>
      <c r="J8" s="11">
        <f t="shared" si="3"/>
        <v>111.13226459194168</v>
      </c>
      <c r="K8" s="12">
        <f t="shared" si="4"/>
        <v>2.5174352854781326</v>
      </c>
      <c r="L8" s="21" t="str">
        <f t="shared" si="5"/>
        <v>ОДНОРОДНЫЕ</v>
      </c>
      <c r="M8" s="10">
        <f t="shared" si="6"/>
        <v>13243.51</v>
      </c>
      <c r="N8" s="10">
        <f t="shared" si="7"/>
        <v>4414.5033333333331</v>
      </c>
      <c r="O8" s="11">
        <f t="shared" si="0"/>
        <v>4288.84</v>
      </c>
      <c r="P8" s="11">
        <f t="shared" si="8"/>
        <v>12866.52</v>
      </c>
    </row>
    <row r="9" spans="1:16" s="6" customFormat="1" ht="47.25" customHeight="1" x14ac:dyDescent="0.2">
      <c r="A9" s="22">
        <f t="shared" si="1"/>
        <v>5</v>
      </c>
      <c r="B9" s="24" t="s">
        <v>28</v>
      </c>
      <c r="C9" s="23" t="s">
        <v>35</v>
      </c>
      <c r="D9" s="23">
        <v>1</v>
      </c>
      <c r="E9" s="25">
        <v>9744</v>
      </c>
      <c r="F9" s="11">
        <v>9843.35</v>
      </c>
      <c r="G9" s="11">
        <v>9381.77</v>
      </c>
      <c r="H9" s="10">
        <v>1</v>
      </c>
      <c r="I9" s="10">
        <f t="shared" si="2"/>
        <v>9656.373333333333</v>
      </c>
      <c r="J9" s="11">
        <f t="shared" si="3"/>
        <v>242.94618464452839</v>
      </c>
      <c r="K9" s="12">
        <f t="shared" si="4"/>
        <v>2.5159154090065048</v>
      </c>
      <c r="L9" s="21" t="str">
        <f t="shared" si="5"/>
        <v>ОДНОРОДНЫЕ</v>
      </c>
      <c r="M9" s="10">
        <f t="shared" si="6"/>
        <v>9656.373333333333</v>
      </c>
      <c r="N9" s="10">
        <f t="shared" si="7"/>
        <v>9656.373333333333</v>
      </c>
      <c r="O9" s="11">
        <f t="shared" si="0"/>
        <v>9381.77</v>
      </c>
      <c r="P9" s="11">
        <f t="shared" si="8"/>
        <v>9381.77</v>
      </c>
    </row>
    <row r="10" spans="1:16" s="6" customFormat="1" ht="30" customHeight="1" x14ac:dyDescent="0.2">
      <c r="A10" s="22">
        <f t="shared" si="1"/>
        <v>6</v>
      </c>
      <c r="B10" s="24" t="s">
        <v>37</v>
      </c>
      <c r="C10" s="23" t="s">
        <v>34</v>
      </c>
      <c r="D10" s="23">
        <v>2</v>
      </c>
      <c r="E10" s="25">
        <v>35984.85</v>
      </c>
      <c r="F10" s="11">
        <v>36348.61</v>
      </c>
      <c r="G10" s="11">
        <v>34644.120000000003</v>
      </c>
      <c r="H10" s="10">
        <v>1</v>
      </c>
      <c r="I10" s="10">
        <f t="shared" ref="I10:I15" si="9">AVERAGE(E10:G10)</f>
        <v>35659.193333333329</v>
      </c>
      <c r="J10" s="11">
        <f t="shared" ref="J10:J15" si="10">STDEV(E10,F10,G10)</f>
        <v>897.69746486961333</v>
      </c>
      <c r="K10" s="12">
        <f t="shared" ref="K10:K15" si="11">J10/I10*100</f>
        <v>2.5174362652518782</v>
      </c>
      <c r="L10" s="21" t="str">
        <f t="shared" si="5"/>
        <v>ОДНОРОДНЫЕ</v>
      </c>
      <c r="M10" s="10">
        <f t="shared" ref="M10:M15" si="12">((D10/3)*(SUM(E10:G10)))</f>
        <v>71318.386666666658</v>
      </c>
      <c r="N10" s="10">
        <f t="shared" ref="N10:N15" si="13">M10/D10</f>
        <v>35659.193333333329</v>
      </c>
      <c r="O10" s="11">
        <f t="shared" si="0"/>
        <v>34644.120000000003</v>
      </c>
      <c r="P10" s="11">
        <f t="shared" ref="P10:P15" si="14">D10*O10</f>
        <v>69288.240000000005</v>
      </c>
    </row>
    <row r="11" spans="1:16" s="6" customFormat="1" ht="24.75" customHeight="1" x14ac:dyDescent="0.2">
      <c r="A11" s="22">
        <f t="shared" si="1"/>
        <v>7</v>
      </c>
      <c r="B11" s="24" t="s">
        <v>29</v>
      </c>
      <c r="C11" s="23" t="s">
        <v>34</v>
      </c>
      <c r="D11" s="23">
        <v>6</v>
      </c>
      <c r="E11" s="25">
        <v>5604.35</v>
      </c>
      <c r="F11" s="11">
        <v>5661</v>
      </c>
      <c r="G11" s="11">
        <v>5395.54</v>
      </c>
      <c r="H11" s="10">
        <v>1</v>
      </c>
      <c r="I11" s="10">
        <f t="shared" si="9"/>
        <v>5553.63</v>
      </c>
      <c r="J11" s="11">
        <f t="shared" si="10"/>
        <v>139.80930476903183</v>
      </c>
      <c r="K11" s="12">
        <f t="shared" si="11"/>
        <v>2.517440030557164</v>
      </c>
      <c r="L11" s="21" t="str">
        <f t="shared" si="5"/>
        <v>ОДНОРОДНЫЕ</v>
      </c>
      <c r="M11" s="10">
        <f t="shared" si="12"/>
        <v>33321.78</v>
      </c>
      <c r="N11" s="10">
        <f t="shared" si="13"/>
        <v>5553.63</v>
      </c>
      <c r="O11" s="11">
        <f t="shared" si="0"/>
        <v>5395.54</v>
      </c>
      <c r="P11" s="11">
        <f t="shared" si="14"/>
        <v>32373.239999999998</v>
      </c>
    </row>
    <row r="12" spans="1:16" s="6" customFormat="1" ht="33.75" customHeight="1" x14ac:dyDescent="0.2">
      <c r="A12" s="22">
        <f t="shared" si="1"/>
        <v>8</v>
      </c>
      <c r="B12" s="24" t="s">
        <v>30</v>
      </c>
      <c r="C12" s="23" t="s">
        <v>34</v>
      </c>
      <c r="D12" s="23">
        <v>2</v>
      </c>
      <c r="E12" s="25">
        <v>70538.100000000006</v>
      </c>
      <c r="F12" s="11">
        <v>70985</v>
      </c>
      <c r="G12" s="11">
        <v>67910.63</v>
      </c>
      <c r="H12" s="10">
        <v>1</v>
      </c>
      <c r="I12" s="10">
        <f t="shared" si="9"/>
        <v>69811.243333333332</v>
      </c>
      <c r="J12" s="11">
        <f t="shared" si="10"/>
        <v>1661.0774168091409</v>
      </c>
      <c r="K12" s="12">
        <f t="shared" si="11"/>
        <v>2.3793838033765731</v>
      </c>
      <c r="L12" s="21" t="str">
        <f t="shared" si="5"/>
        <v>ОДНОРОДНЫЕ</v>
      </c>
      <c r="M12" s="10">
        <f t="shared" si="12"/>
        <v>139622.48666666666</v>
      </c>
      <c r="N12" s="10">
        <f t="shared" si="13"/>
        <v>69811.243333333332</v>
      </c>
      <c r="O12" s="11">
        <f t="shared" si="0"/>
        <v>67910.63</v>
      </c>
      <c r="P12" s="11">
        <f t="shared" si="14"/>
        <v>135821.26</v>
      </c>
    </row>
    <row r="13" spans="1:16" s="6" customFormat="1" ht="36.75" customHeight="1" x14ac:dyDescent="0.2">
      <c r="A13" s="22">
        <f t="shared" si="1"/>
        <v>9</v>
      </c>
      <c r="B13" s="24" t="s">
        <v>31</v>
      </c>
      <c r="C13" s="23" t="s">
        <v>34</v>
      </c>
      <c r="D13" s="23">
        <v>3</v>
      </c>
      <c r="E13" s="25">
        <v>27700</v>
      </c>
      <c r="F13" s="11">
        <v>28029.73</v>
      </c>
      <c r="G13" s="11">
        <v>26715.34</v>
      </c>
      <c r="H13" s="10">
        <v>1</v>
      </c>
      <c r="I13" s="10">
        <f t="shared" si="9"/>
        <v>27481.69</v>
      </c>
      <c r="J13" s="11">
        <f t="shared" si="10"/>
        <v>683.84918666325814</v>
      </c>
      <c r="K13" s="12">
        <f>J13/I13*100</f>
        <v>2.4883811245351293</v>
      </c>
      <c r="L13" s="21" t="str">
        <f t="shared" si="5"/>
        <v>ОДНОРОДНЫЕ</v>
      </c>
      <c r="M13" s="10">
        <f t="shared" si="12"/>
        <v>82445.069999999992</v>
      </c>
      <c r="N13" s="10">
        <f t="shared" si="13"/>
        <v>27481.69</v>
      </c>
      <c r="O13" s="11">
        <f t="shared" si="0"/>
        <v>26715.34</v>
      </c>
      <c r="P13" s="11">
        <f t="shared" si="14"/>
        <v>80146.02</v>
      </c>
    </row>
    <row r="14" spans="1:16" s="6" customFormat="1" ht="33" customHeight="1" x14ac:dyDescent="0.2">
      <c r="A14" s="22">
        <f t="shared" si="1"/>
        <v>10</v>
      </c>
      <c r="B14" s="24" t="s">
        <v>32</v>
      </c>
      <c r="C14" s="23" t="s">
        <v>34</v>
      </c>
      <c r="D14" s="23">
        <v>5</v>
      </c>
      <c r="E14" s="25">
        <v>2227.5</v>
      </c>
      <c r="F14" s="11">
        <v>2300</v>
      </c>
      <c r="G14" s="11">
        <v>2144.42</v>
      </c>
      <c r="H14" s="10">
        <v>1</v>
      </c>
      <c r="I14" s="10">
        <f t="shared" si="9"/>
        <v>2223.9733333333334</v>
      </c>
      <c r="J14" s="11">
        <f t="shared" si="10"/>
        <v>77.849933418939585</v>
      </c>
      <c r="K14" s="12">
        <f t="shared" si="11"/>
        <v>3.5004886188206505</v>
      </c>
      <c r="L14" s="21" t="str">
        <f t="shared" si="5"/>
        <v>ОДНОРОДНЫЕ</v>
      </c>
      <c r="M14" s="10">
        <f t="shared" si="12"/>
        <v>11119.866666666667</v>
      </c>
      <c r="N14" s="10">
        <f t="shared" si="13"/>
        <v>2223.9733333333334</v>
      </c>
      <c r="O14" s="11">
        <f t="shared" si="0"/>
        <v>2144.42</v>
      </c>
      <c r="P14" s="11">
        <f t="shared" si="14"/>
        <v>10722.1</v>
      </c>
    </row>
    <row r="15" spans="1:16" s="6" customFormat="1" ht="24.75" customHeight="1" x14ac:dyDescent="0.2">
      <c r="A15" s="22">
        <f t="shared" si="1"/>
        <v>11</v>
      </c>
      <c r="B15" s="24" t="s">
        <v>33</v>
      </c>
      <c r="C15" s="23" t="s">
        <v>34</v>
      </c>
      <c r="D15" s="23">
        <v>5</v>
      </c>
      <c r="E15" s="25">
        <v>1714.94</v>
      </c>
      <c r="F15" s="11">
        <v>1732.27</v>
      </c>
      <c r="G15" s="11">
        <v>1651.04</v>
      </c>
      <c r="H15" s="10">
        <v>1</v>
      </c>
      <c r="I15" s="10">
        <f t="shared" si="9"/>
        <v>1699.4166666666667</v>
      </c>
      <c r="J15" s="11">
        <f t="shared" si="10"/>
        <v>42.782106462086873</v>
      </c>
      <c r="K15" s="12">
        <f t="shared" si="11"/>
        <v>2.5174583315110204</v>
      </c>
      <c r="L15" s="21" t="str">
        <f t="shared" si="5"/>
        <v>ОДНОРОДНЫЕ</v>
      </c>
      <c r="M15" s="10">
        <f t="shared" si="12"/>
        <v>8497.0833333333339</v>
      </c>
      <c r="N15" s="10">
        <f t="shared" si="13"/>
        <v>1699.4166666666667</v>
      </c>
      <c r="O15" s="11">
        <f t="shared" si="0"/>
        <v>1651.04</v>
      </c>
      <c r="P15" s="11">
        <f t="shared" si="14"/>
        <v>8255.2000000000007</v>
      </c>
    </row>
    <row r="16" spans="1:16" ht="21" customHeight="1" x14ac:dyDescent="0.2">
      <c r="A16" s="33" t="s">
        <v>21</v>
      </c>
      <c r="B16" s="34"/>
      <c r="C16" s="34"/>
      <c r="D16" s="34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5"/>
      <c r="P16" s="19">
        <f>SUM(P5:P15)</f>
        <v>392668.86000000004</v>
      </c>
    </row>
    <row r="17" spans="1:16" ht="42" customHeight="1" x14ac:dyDescent="0.2">
      <c r="A17" s="18"/>
      <c r="B17" s="38" t="s">
        <v>36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</row>
    <row r="18" spans="1:16" ht="23.25" customHeight="1" x14ac:dyDescent="0.25">
      <c r="A18" s="13"/>
      <c r="B18" s="17" t="s">
        <v>5</v>
      </c>
      <c r="C18" s="36">
        <v>46220</v>
      </c>
      <c r="D18" s="37"/>
      <c r="E18" s="37"/>
      <c r="F18" s="14"/>
      <c r="G18" s="15"/>
      <c r="H18" s="16"/>
      <c r="I18" s="16"/>
      <c r="J18" s="16"/>
      <c r="K18" s="16"/>
      <c r="L18" s="16"/>
      <c r="M18" s="16"/>
      <c r="N18" s="16"/>
      <c r="O18" s="16"/>
      <c r="P18" s="16"/>
    </row>
    <row r="19" spans="1:16" ht="12.75" customHeight="1" x14ac:dyDescent="0.2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</row>
    <row r="20" spans="1:16" ht="36" customHeight="1" x14ac:dyDescent="0.2"/>
    <row r="21" spans="1:16" ht="46.5" customHeight="1" x14ac:dyDescent="0.2"/>
    <row r="22" spans="1:16" ht="36" customHeight="1" x14ac:dyDescent="0.2"/>
    <row r="23" spans="1:16" ht="36" customHeight="1" x14ac:dyDescent="0.2"/>
    <row r="24" spans="1:16" ht="36" customHeight="1" x14ac:dyDescent="0.2"/>
    <row r="25" spans="1:16" ht="36" customHeight="1" x14ac:dyDescent="0.2"/>
    <row r="26" spans="1:16" ht="55.5" customHeight="1" x14ac:dyDescent="0.2"/>
    <row r="27" spans="1:16" ht="36" customHeight="1" x14ac:dyDescent="0.2"/>
    <row r="28" spans="1:16" ht="36" customHeight="1" x14ac:dyDescent="0.2"/>
    <row r="29" spans="1:16" ht="52.5" customHeight="1" x14ac:dyDescent="0.2"/>
    <row r="30" spans="1:16" ht="51" customHeight="1" x14ac:dyDescent="0.2"/>
    <row r="31" spans="1:16" s="3" customFormat="1" ht="32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s="3" customFormat="1" ht="52.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5.75" customHeight="1" x14ac:dyDescent="0.2"/>
    <row r="34" spans="1:16" s="4" customFormat="1" ht="14.25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s="4" customFormat="1" ht="14.25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s="4" customFormat="1" ht="32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s="5" customFormat="1" ht="21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s="4" customFormat="1" ht="14.25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</sheetData>
  <autoFilter ref="A4:P17"/>
  <mergeCells count="15">
    <mergeCell ref="A19:P19"/>
    <mergeCell ref="A1:P1"/>
    <mergeCell ref="A3:A4"/>
    <mergeCell ref="B3:B4"/>
    <mergeCell ref="C3:C4"/>
    <mergeCell ref="D3:D4"/>
    <mergeCell ref="E3:G3"/>
    <mergeCell ref="C2:P2"/>
    <mergeCell ref="A16:O16"/>
    <mergeCell ref="A2:B2"/>
    <mergeCell ref="M3:P3"/>
    <mergeCell ref="C18:E18"/>
    <mergeCell ref="H3:H4"/>
    <mergeCell ref="B17:P17"/>
    <mergeCell ref="I3:L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lastPrinted>2025-02-26T06:27:26Z</cp:lastPrinted>
  <dcterms:created xsi:type="dcterms:W3CDTF">2014-01-15T18:15:09Z</dcterms:created>
  <dcterms:modified xsi:type="dcterms:W3CDTF">2026-07-17T13:02:21Z</dcterms:modified>
</cp:coreProperties>
</file>