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9" yWindow="-109" windowWidth="25825" windowHeight="13897"/>
  </bookViews>
  <sheets>
    <sheet name="Смета по ФСНБ 421+557прРИМ" sheetId="7" r:id="rId1"/>
    <sheet name="Source" sheetId="1" r:id="rId2"/>
    <sheet name="SourceObSm" sheetId="2" r:id="rId3"/>
    <sheet name="SmtRes" sheetId="3" r:id="rId4"/>
    <sheet name="EtalonRes" sheetId="4" r:id="rId5"/>
    <sheet name="SrcPoprs" sheetId="5" r:id="rId6"/>
    <sheet name="SrcKA" sheetId="6" r:id="rId7"/>
  </sheets>
  <definedNames>
    <definedName name="_xlnm.Print_Titles" localSheetId="0">'Смета по ФСНБ 421+557прРИМ'!$59:$59</definedName>
    <definedName name="_xlnm.Print_Area" localSheetId="0">'Смета по ФСНБ 421+557прРИМ'!$A$1:$L$260</definedName>
  </definedName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8" i="7"/>
  <c r="H255"/>
  <c r="C258"/>
  <c r="C255"/>
  <c r="C51"/>
  <c r="C252"/>
  <c r="L252"/>
  <c r="L251"/>
  <c r="C251"/>
  <c r="L250"/>
  <c r="C250"/>
  <c r="L246"/>
  <c r="L242"/>
  <c r="L241"/>
  <c r="L239" s="1"/>
  <c r="L235"/>
  <c r="L234"/>
  <c r="L230"/>
  <c r="L218"/>
  <c r="L217"/>
  <c r="L216"/>
  <c r="L215"/>
  <c r="L214"/>
  <c r="L213"/>
  <c r="L211" s="1"/>
  <c r="L210"/>
  <c r="L209"/>
  <c r="L207"/>
  <c r="L205" s="1"/>
  <c r="L204"/>
  <c r="L199"/>
  <c r="L198"/>
  <c r="L197"/>
  <c r="L192"/>
  <c r="L191"/>
  <c r="L189" s="1"/>
  <c r="L184"/>
  <c r="L183"/>
  <c r="L179"/>
  <c r="L164"/>
  <c r="L163"/>
  <c r="L159"/>
  <c r="L156"/>
  <c r="L154" s="1"/>
  <c r="L145"/>
  <c r="C145"/>
  <c r="L144"/>
  <c r="C144"/>
  <c r="L143"/>
  <c r="C143"/>
  <c r="L142"/>
  <c r="C142"/>
  <c r="L141"/>
  <c r="C141"/>
  <c r="L137"/>
  <c r="L133"/>
  <c r="L132"/>
  <c r="L130"/>
  <c r="L129"/>
  <c r="L127" s="1"/>
  <c r="L123"/>
  <c r="L122"/>
  <c r="L118"/>
  <c r="C108"/>
  <c r="C107"/>
  <c r="C106"/>
  <c r="C105"/>
  <c r="C104"/>
  <c r="C103"/>
  <c r="C102"/>
  <c r="AT101"/>
  <c r="AR101"/>
  <c r="AO101"/>
  <c r="AN101"/>
  <c r="BA101"/>
  <c r="AZ101"/>
  <c r="L166" s="1"/>
  <c r="AE101"/>
  <c r="AD101"/>
  <c r="K101"/>
  <c r="I101" s="1"/>
  <c r="L100"/>
  <c r="AW101" s="1"/>
  <c r="J100"/>
  <c r="E100"/>
  <c r="G100"/>
  <c r="D100"/>
  <c r="B100"/>
  <c r="AT99"/>
  <c r="AO99"/>
  <c r="AE99"/>
  <c r="AD99"/>
  <c r="G98"/>
  <c r="E98"/>
  <c r="G97"/>
  <c r="E97"/>
  <c r="BA95"/>
  <c r="AZ95"/>
  <c r="AE95"/>
  <c r="AD95"/>
  <c r="E95"/>
  <c r="G95"/>
  <c r="D95"/>
  <c r="C95"/>
  <c r="B95"/>
  <c r="C94"/>
  <c r="L92"/>
  <c r="H92"/>
  <c r="G92"/>
  <c r="L91"/>
  <c r="H91"/>
  <c r="G91"/>
  <c r="L90"/>
  <c r="H90"/>
  <c r="G90"/>
  <c r="L89"/>
  <c r="J89"/>
  <c r="G89"/>
  <c r="L88"/>
  <c r="H88"/>
  <c r="G88"/>
  <c r="L86"/>
  <c r="L85" s="1"/>
  <c r="J86"/>
  <c r="G86"/>
  <c r="E84"/>
  <c r="G84"/>
  <c r="D84"/>
  <c r="C84"/>
  <c r="C83"/>
  <c r="C82"/>
  <c r="C81"/>
  <c r="AX80"/>
  <c r="AT80"/>
  <c r="L158" s="1"/>
  <c r="AR80"/>
  <c r="AO80"/>
  <c r="BA80"/>
  <c r="L167" s="1"/>
  <c r="AZ80"/>
  <c r="AE80"/>
  <c r="AD80"/>
  <c r="L79"/>
  <c r="AN80" s="1"/>
  <c r="J79"/>
  <c r="E79"/>
  <c r="G79"/>
  <c r="D79"/>
  <c r="B79"/>
  <c r="AT78"/>
  <c r="AO78"/>
  <c r="L115" s="1"/>
  <c r="AE78"/>
  <c r="AD78"/>
  <c r="G77"/>
  <c r="E77"/>
  <c r="G76"/>
  <c r="E76"/>
  <c r="BA74"/>
  <c r="AZ74"/>
  <c r="AE74"/>
  <c r="AD74"/>
  <c r="E74"/>
  <c r="G74"/>
  <c r="D74"/>
  <c r="C74"/>
  <c r="B74"/>
  <c r="C73"/>
  <c r="L71"/>
  <c r="H71"/>
  <c r="G71"/>
  <c r="L70"/>
  <c r="H70"/>
  <c r="G70"/>
  <c r="L69"/>
  <c r="H69"/>
  <c r="G69"/>
  <c r="L68"/>
  <c r="J68"/>
  <c r="G68"/>
  <c r="L67"/>
  <c r="L66" s="1"/>
  <c r="AW78" s="1"/>
  <c r="H67"/>
  <c r="G67"/>
  <c r="L65"/>
  <c r="L64" s="1"/>
  <c r="J65"/>
  <c r="G65"/>
  <c r="E63"/>
  <c r="G63"/>
  <c r="D63"/>
  <c r="C63"/>
  <c r="C62"/>
  <c r="F24"/>
  <c r="F22"/>
  <c r="CO14"/>
  <c r="F14"/>
  <c r="CO12"/>
  <c r="F12"/>
  <c r="H6"/>
  <c r="B6"/>
  <c r="A1"/>
  <c r="A1" i="4"/>
  <c r="A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1" i="3"/>
  <c r="Y1"/>
  <c r="CU1"/>
  <c r="CV1"/>
  <c r="U28" i="1" s="1"/>
  <c r="CX1" i="3"/>
  <c r="DF1" s="1"/>
  <c r="CY1"/>
  <c r="CZ1"/>
  <c r="DA1"/>
  <c r="DB1"/>
  <c r="DC1"/>
  <c r="DG1"/>
  <c r="DH1"/>
  <c r="A2"/>
  <c r="Y2"/>
  <c r="CX2"/>
  <c r="CY2"/>
  <c r="CZ2"/>
  <c r="DA2"/>
  <c r="DB2"/>
  <c r="DC2"/>
  <c r="DI2"/>
  <c r="A3"/>
  <c r="Y3"/>
  <c r="CX3" s="1"/>
  <c r="CY3"/>
  <c r="CZ3"/>
  <c r="DB3" s="1"/>
  <c r="DA3"/>
  <c r="DC3"/>
  <c r="A4"/>
  <c r="Y4"/>
  <c r="CX4" s="1"/>
  <c r="CY4"/>
  <c r="CZ4"/>
  <c r="DB4" s="1"/>
  <c r="DA4"/>
  <c r="DC4"/>
  <c r="DG4"/>
  <c r="DH4"/>
  <c r="A5"/>
  <c r="Y5"/>
  <c r="CX5"/>
  <c r="DH5" s="1"/>
  <c r="CY5"/>
  <c r="CZ5"/>
  <c r="DA5"/>
  <c r="DB5"/>
  <c r="DC5"/>
  <c r="DF5"/>
  <c r="DJ5" s="1"/>
  <c r="DG5"/>
  <c r="DI5"/>
  <c r="A6"/>
  <c r="Y6"/>
  <c r="CX6" s="1"/>
  <c r="CY6"/>
  <c r="CZ6"/>
  <c r="DB6" s="1"/>
  <c r="DA6"/>
  <c r="DC6"/>
  <c r="DF6"/>
  <c r="DJ6" s="1"/>
  <c r="DH6"/>
  <c r="A7"/>
  <c r="Y7"/>
  <c r="CV7" s="1"/>
  <c r="U32" i="1" s="1"/>
  <c r="G64" i="7" s="1"/>
  <c r="CU7" i="3"/>
  <c r="CX7"/>
  <c r="DF7" s="1"/>
  <c r="CY7"/>
  <c r="CZ7"/>
  <c r="DB7" s="1"/>
  <c r="DA7"/>
  <c r="DC7"/>
  <c r="DH7"/>
  <c r="A8"/>
  <c r="Y8"/>
  <c r="CX8" s="1"/>
  <c r="CY8"/>
  <c r="CZ8"/>
  <c r="DA8"/>
  <c r="DB8"/>
  <c r="DC8"/>
  <c r="A9"/>
  <c r="Y9"/>
  <c r="CX9"/>
  <c r="CY9"/>
  <c r="CZ9"/>
  <c r="DB9" s="1"/>
  <c r="DA9"/>
  <c r="DC9"/>
  <c r="DF9"/>
  <c r="DJ9" s="1"/>
  <c r="A10"/>
  <c r="Y10"/>
  <c r="CX10" s="1"/>
  <c r="CY10"/>
  <c r="CZ10"/>
  <c r="DB10" s="1"/>
  <c r="DA10"/>
  <c r="DC10"/>
  <c r="A11"/>
  <c r="Y11"/>
  <c r="CX11" s="1"/>
  <c r="CY11"/>
  <c r="CZ11"/>
  <c r="DA11"/>
  <c r="DB11"/>
  <c r="DC11"/>
  <c r="A12"/>
  <c r="Y12"/>
  <c r="CX12"/>
  <c r="CY12"/>
  <c r="CZ12"/>
  <c r="DA12"/>
  <c r="DB12"/>
  <c r="DC12"/>
  <c r="DI12"/>
  <c r="A13"/>
  <c r="Y13"/>
  <c r="CX13" s="1"/>
  <c r="DH13" s="1"/>
  <c r="CY13"/>
  <c r="CZ13"/>
  <c r="DB13" s="1"/>
  <c r="DA13"/>
  <c r="DC13"/>
  <c r="A14"/>
  <c r="Y14"/>
  <c r="CU14"/>
  <c r="CV14"/>
  <c r="CX14"/>
  <c r="DG14" s="1"/>
  <c r="CY14"/>
  <c r="CZ14"/>
  <c r="DB14" s="1"/>
  <c r="DA14"/>
  <c r="DC14"/>
  <c r="DF14"/>
  <c r="DH14"/>
  <c r="A15"/>
  <c r="Y15"/>
  <c r="CX15" s="1"/>
  <c r="CY15"/>
  <c r="CZ15"/>
  <c r="DA15"/>
  <c r="DB15"/>
  <c r="DC15"/>
  <c r="A16"/>
  <c r="Y16"/>
  <c r="CX16"/>
  <c r="DG16" s="1"/>
  <c r="CY16"/>
  <c r="CZ16"/>
  <c r="DA16"/>
  <c r="DB16"/>
  <c r="DC16"/>
  <c r="DF16"/>
  <c r="DJ16" s="1"/>
  <c r="DI16"/>
  <c r="A17"/>
  <c r="Y17"/>
  <c r="CX17"/>
  <c r="DF17" s="1"/>
  <c r="DJ17" s="1"/>
  <c r="CY17"/>
  <c r="CZ17"/>
  <c r="DB17" s="1"/>
  <c r="DA17"/>
  <c r="DC17"/>
  <c r="DH17"/>
  <c r="DI17"/>
  <c r="A18"/>
  <c r="Y18"/>
  <c r="CX18" s="1"/>
  <c r="CY18"/>
  <c r="CZ18"/>
  <c r="DA18"/>
  <c r="DB18"/>
  <c r="DC18"/>
  <c r="A19"/>
  <c r="Y19"/>
  <c r="CX19"/>
  <c r="CY19"/>
  <c r="CZ19"/>
  <c r="DB19" s="1"/>
  <c r="DA19"/>
  <c r="DC19"/>
  <c r="A20"/>
  <c r="Y20"/>
  <c r="CV20" s="1"/>
  <c r="CU20"/>
  <c r="CX20"/>
  <c r="CY20"/>
  <c r="CZ20"/>
  <c r="DA20"/>
  <c r="DB20"/>
  <c r="DC20"/>
  <c r="DI20"/>
  <c r="DJ20"/>
  <c r="A21"/>
  <c r="Y21"/>
  <c r="CX21" s="1"/>
  <c r="CY21"/>
  <c r="CZ21"/>
  <c r="DB21" s="1"/>
  <c r="DA21"/>
  <c r="DC21"/>
  <c r="DH21"/>
  <c r="DI21"/>
  <c r="A22"/>
  <c r="Y22"/>
  <c r="CX22" s="1"/>
  <c r="CY22"/>
  <c r="CZ22"/>
  <c r="DB22" s="1"/>
  <c r="DA22"/>
  <c r="DC22"/>
  <c r="A23"/>
  <c r="Y23"/>
  <c r="CX23"/>
  <c r="DH23" s="1"/>
  <c r="CY23"/>
  <c r="CZ23"/>
  <c r="DA23"/>
  <c r="DB23"/>
  <c r="DC23"/>
  <c r="A24"/>
  <c r="Y24"/>
  <c r="CX24" s="1"/>
  <c r="CY24"/>
  <c r="CZ24"/>
  <c r="DB24" s="1"/>
  <c r="DA24"/>
  <c r="DC24"/>
  <c r="DF24"/>
  <c r="DJ24" s="1"/>
  <c r="DH24"/>
  <c r="A25"/>
  <c r="Y25"/>
  <c r="CX25" s="1"/>
  <c r="CY25"/>
  <c r="CZ25"/>
  <c r="DA25"/>
  <c r="DB25"/>
  <c r="DC25"/>
  <c r="DG25"/>
  <c r="A26"/>
  <c r="Y26"/>
  <c r="CX26"/>
  <c r="DG26" s="1"/>
  <c r="CY26"/>
  <c r="CZ26"/>
  <c r="DA26"/>
  <c r="DB26"/>
  <c r="DC26"/>
  <c r="DF26"/>
  <c r="DJ26" s="1"/>
  <c r="DI26"/>
  <c r="A27"/>
  <c r="Y27"/>
  <c r="CV27" s="1"/>
  <c r="CU27"/>
  <c r="CX27"/>
  <c r="CY27"/>
  <c r="CZ27"/>
  <c r="DB27" s="1"/>
  <c r="DA27"/>
  <c r="DC27"/>
  <c r="A28"/>
  <c r="Y28"/>
  <c r="CX28"/>
  <c r="CY28"/>
  <c r="CZ28"/>
  <c r="DB28" s="1"/>
  <c r="DA28"/>
  <c r="DC28"/>
  <c r="A29"/>
  <c r="Y29"/>
  <c r="CW29" s="1"/>
  <c r="CX29"/>
  <c r="CY29"/>
  <c r="CZ29"/>
  <c r="DA29"/>
  <c r="DB29"/>
  <c r="DC29"/>
  <c r="DI29"/>
  <c r="A30"/>
  <c r="Y30"/>
  <c r="CX30" s="1"/>
  <c r="CY30"/>
  <c r="CZ30"/>
  <c r="DB30" s="1"/>
  <c r="DA30"/>
  <c r="DC30"/>
  <c r="A31"/>
  <c r="Y31"/>
  <c r="CU31"/>
  <c r="CV31"/>
  <c r="U49" i="1" s="1"/>
  <c r="G85" i="7" s="1"/>
  <c r="CX31" i="3"/>
  <c r="DG31" s="1"/>
  <c r="CY31"/>
  <c r="CZ31"/>
  <c r="DB31" s="1"/>
  <c r="DA31"/>
  <c r="DC31"/>
  <c r="DF31"/>
  <c r="DH31"/>
  <c r="A32"/>
  <c r="Y32"/>
  <c r="CX32" s="1"/>
  <c r="CY32"/>
  <c r="CZ32"/>
  <c r="DA32"/>
  <c r="DB32"/>
  <c r="DC32"/>
  <c r="DG32"/>
  <c r="A33"/>
  <c r="Y33"/>
  <c r="CX33"/>
  <c r="DG33" s="1"/>
  <c r="CY33"/>
  <c r="CZ33"/>
  <c r="DA33"/>
  <c r="DB33"/>
  <c r="DC33"/>
  <c r="DF33"/>
  <c r="DJ33" s="1"/>
  <c r="DI33"/>
  <c r="A34"/>
  <c r="Y34"/>
  <c r="CX34"/>
  <c r="DF34" s="1"/>
  <c r="DJ34" s="1"/>
  <c r="CY34"/>
  <c r="CZ34"/>
  <c r="DB34" s="1"/>
  <c r="DA34"/>
  <c r="DC34"/>
  <c r="DH34"/>
  <c r="DI34"/>
  <c r="A35"/>
  <c r="Y35"/>
  <c r="CX35" s="1"/>
  <c r="CY35"/>
  <c r="CZ35"/>
  <c r="DB35" s="1"/>
  <c r="DA35"/>
  <c r="DC35"/>
  <c r="A36"/>
  <c r="Y36"/>
  <c r="CX36"/>
  <c r="CY36"/>
  <c r="CZ36"/>
  <c r="DB36" s="1"/>
  <c r="DA36"/>
  <c r="DC36"/>
  <c r="DF36"/>
  <c r="DJ36" s="1"/>
  <c r="A37"/>
  <c r="Y37"/>
  <c r="CX37"/>
  <c r="CY37"/>
  <c r="CZ37"/>
  <c r="DB37" s="1"/>
  <c r="DA37"/>
  <c r="DC37"/>
  <c r="A38"/>
  <c r="Y38"/>
  <c r="CX38" s="1"/>
  <c r="CU38"/>
  <c r="CV38"/>
  <c r="CY38"/>
  <c r="CZ38"/>
  <c r="DB38" s="1"/>
  <c r="DA38"/>
  <c r="DC38"/>
  <c r="A39"/>
  <c r="Y39"/>
  <c r="CX39" s="1"/>
  <c r="CY39"/>
  <c r="CZ39"/>
  <c r="DB39" s="1"/>
  <c r="DA39"/>
  <c r="DC39"/>
  <c r="DG39"/>
  <c r="A40"/>
  <c r="Y40"/>
  <c r="CX40"/>
  <c r="DH40" s="1"/>
  <c r="CY40"/>
  <c r="CZ40"/>
  <c r="DA40"/>
  <c r="DB40"/>
  <c r="DC40"/>
  <c r="DF40"/>
  <c r="DJ40" s="1"/>
  <c r="DG40"/>
  <c r="A41"/>
  <c r="Y41"/>
  <c r="CX41" s="1"/>
  <c r="CY41"/>
  <c r="CZ41"/>
  <c r="DB41" s="1"/>
  <c r="DA41"/>
  <c r="DC41"/>
  <c r="DF41"/>
  <c r="DJ41" s="1"/>
  <c r="DH41"/>
  <c r="A42"/>
  <c r="Y42"/>
  <c r="CX42" s="1"/>
  <c r="CY42"/>
  <c r="CZ42"/>
  <c r="DA42"/>
  <c r="DB42"/>
  <c r="DC42"/>
  <c r="A43"/>
  <c r="Y43"/>
  <c r="CX43"/>
  <c r="DG43" s="1"/>
  <c r="CY43"/>
  <c r="CZ43"/>
  <c r="DA43"/>
  <c r="DB43"/>
  <c r="DC43"/>
  <c r="DF43"/>
  <c r="DJ43" s="1"/>
  <c r="DI43"/>
  <c r="A44"/>
  <c r="Y44"/>
  <c r="CX44"/>
  <c r="DF44" s="1"/>
  <c r="DJ44" s="1"/>
  <c r="CY44"/>
  <c r="CZ44"/>
  <c r="DB44" s="1"/>
  <c r="DA44"/>
  <c r="DC44"/>
  <c r="DH44"/>
  <c r="DI44"/>
  <c r="A45"/>
  <c r="Y45"/>
  <c r="CU45"/>
  <c r="CV45"/>
  <c r="CX45"/>
  <c r="CY45"/>
  <c r="CZ45"/>
  <c r="DB45" s="1"/>
  <c r="DA45"/>
  <c r="DC45"/>
  <c r="A46"/>
  <c r="Y46"/>
  <c r="CX46" s="1"/>
  <c r="CY46"/>
  <c r="CZ46"/>
  <c r="DA46"/>
  <c r="DB46"/>
  <c r="DC46"/>
  <c r="A47"/>
  <c r="Y47"/>
  <c r="CX47"/>
  <c r="CY47"/>
  <c r="CZ47"/>
  <c r="DA47"/>
  <c r="DB47"/>
  <c r="DC47"/>
  <c r="A48"/>
  <c r="Y48"/>
  <c r="CX48" s="1"/>
  <c r="CY48"/>
  <c r="CZ48"/>
  <c r="DB48" s="1"/>
  <c r="DA48"/>
  <c r="DC48"/>
  <c r="DH48"/>
  <c r="DI48"/>
  <c r="A49"/>
  <c r="Y49"/>
  <c r="CX49" s="1"/>
  <c r="CY49"/>
  <c r="CZ49"/>
  <c r="DB49" s="1"/>
  <c r="DA49"/>
  <c r="DC49"/>
  <c r="DG49"/>
  <c r="DH49"/>
  <c r="A50"/>
  <c r="Y50"/>
  <c r="CX50"/>
  <c r="CY50"/>
  <c r="CZ50"/>
  <c r="DA50"/>
  <c r="DB50"/>
  <c r="DC50"/>
  <c r="DG50"/>
  <c r="A51"/>
  <c r="Y51"/>
  <c r="CX51" s="1"/>
  <c r="CY51"/>
  <c r="CZ51"/>
  <c r="DB51" s="1"/>
  <c r="DA51"/>
  <c r="DC51"/>
  <c r="A52"/>
  <c r="Y52"/>
  <c r="CV52" s="1"/>
  <c r="CU52"/>
  <c r="CY52"/>
  <c r="CZ52"/>
  <c r="DB52" s="1"/>
  <c r="DA52"/>
  <c r="DC52"/>
  <c r="A53"/>
  <c r="Y53"/>
  <c r="CX53" s="1"/>
  <c r="CY53"/>
  <c r="CZ53"/>
  <c r="DA53"/>
  <c r="DB53"/>
  <c r="DC53"/>
  <c r="DG53"/>
  <c r="A54"/>
  <c r="Y54"/>
  <c r="CX54"/>
  <c r="CY54"/>
  <c r="CZ54"/>
  <c r="DB54" s="1"/>
  <c r="DA54"/>
  <c r="DC54"/>
  <c r="A55"/>
  <c r="Y55"/>
  <c r="CX55"/>
  <c r="CY55"/>
  <c r="CZ55"/>
  <c r="DB55" s="1"/>
  <c r="DA55"/>
  <c r="DC55"/>
  <c r="A56"/>
  <c r="Y56"/>
  <c r="CX56" s="1"/>
  <c r="CY56"/>
  <c r="CZ56"/>
  <c r="DA56"/>
  <c r="DB56"/>
  <c r="DC56"/>
  <c r="A57"/>
  <c r="Y57"/>
  <c r="CX57"/>
  <c r="CY57"/>
  <c r="CZ57"/>
  <c r="DA57"/>
  <c r="DB57"/>
  <c r="DC57"/>
  <c r="A58"/>
  <c r="Y58"/>
  <c r="CX58" s="1"/>
  <c r="CY58"/>
  <c r="CZ58"/>
  <c r="DB58" s="1"/>
  <c r="DA58"/>
  <c r="DC58"/>
  <c r="DH58"/>
  <c r="A59"/>
  <c r="Y59"/>
  <c r="CU59"/>
  <c r="CV59"/>
  <c r="CX59"/>
  <c r="DG59" s="1"/>
  <c r="CY59"/>
  <c r="CZ59"/>
  <c r="DB59" s="1"/>
  <c r="DA59"/>
  <c r="DC59"/>
  <c r="DF59"/>
  <c r="DH59"/>
  <c r="A60"/>
  <c r="Y60"/>
  <c r="CW60" s="1"/>
  <c r="CY60"/>
  <c r="CZ60"/>
  <c r="DA60"/>
  <c r="DB60"/>
  <c r="DC60"/>
  <c r="A61"/>
  <c r="Y61"/>
  <c r="CX61"/>
  <c r="DF61" s="1"/>
  <c r="DJ61" s="1"/>
  <c r="CY61"/>
  <c r="CZ61"/>
  <c r="DB61" s="1"/>
  <c r="DA61"/>
  <c r="DC61"/>
  <c r="DH61"/>
  <c r="DI61"/>
  <c r="A62"/>
  <c r="Y62"/>
  <c r="CX62" s="1"/>
  <c r="CY62"/>
  <c r="CZ62"/>
  <c r="DA62"/>
  <c r="DB62"/>
  <c r="DC62"/>
  <c r="A63"/>
  <c r="Y63"/>
  <c r="CX63"/>
  <c r="CY63"/>
  <c r="CZ63"/>
  <c r="DB63" s="1"/>
  <c r="DA63"/>
  <c r="DC63"/>
  <c r="DF63"/>
  <c r="DJ63" s="1"/>
  <c r="A64"/>
  <c r="Y64"/>
  <c r="CX64" s="1"/>
  <c r="CY64"/>
  <c r="CZ64"/>
  <c r="DB64" s="1"/>
  <c r="DA64"/>
  <c r="DC64"/>
  <c r="A65"/>
  <c r="Y65"/>
  <c r="CX65" s="1"/>
  <c r="CU65"/>
  <c r="CV65"/>
  <c r="U71" i="1" s="1"/>
  <c r="CY65" i="3"/>
  <c r="CZ65"/>
  <c r="DB65" s="1"/>
  <c r="DA65"/>
  <c r="DC65"/>
  <c r="A66"/>
  <c r="Y66"/>
  <c r="CX66" s="1"/>
  <c r="CY66"/>
  <c r="CZ66"/>
  <c r="DB66" s="1"/>
  <c r="DA66"/>
  <c r="DC66"/>
  <c r="DG66"/>
  <c r="DH66"/>
  <c r="A67"/>
  <c r="Y67"/>
  <c r="CX67"/>
  <c r="DH67" s="1"/>
  <c r="CY67"/>
  <c r="CZ67"/>
  <c r="DA67"/>
  <c r="DB67"/>
  <c r="DC67"/>
  <c r="DF67"/>
  <c r="DJ67" s="1"/>
  <c r="DG67"/>
  <c r="DI67"/>
  <c r="A68"/>
  <c r="Y68"/>
  <c r="CU68"/>
  <c r="CY68"/>
  <c r="CZ68"/>
  <c r="DA68"/>
  <c r="DB68"/>
  <c r="DC68"/>
  <c r="A69"/>
  <c r="Y69"/>
  <c r="CX69"/>
  <c r="DF69" s="1"/>
  <c r="CY69"/>
  <c r="CZ69"/>
  <c r="DB69" s="1"/>
  <c r="DA69"/>
  <c r="DC69"/>
  <c r="DH69"/>
  <c r="DI69"/>
  <c r="DJ69" s="1"/>
  <c r="A70"/>
  <c r="Y70"/>
  <c r="CW70" s="1"/>
  <c r="CX70"/>
  <c r="CY70"/>
  <c r="CZ70"/>
  <c r="DB70" s="1"/>
  <c r="DA70"/>
  <c r="DC70"/>
  <c r="A71"/>
  <c r="Y71"/>
  <c r="CX71"/>
  <c r="CY71"/>
  <c r="CZ71"/>
  <c r="DB71" s="1"/>
  <c r="DA71"/>
  <c r="DC71"/>
  <c r="A72"/>
  <c r="Y72"/>
  <c r="CX72" s="1"/>
  <c r="CY72"/>
  <c r="CZ72"/>
  <c r="DA72"/>
  <c r="DB72"/>
  <c r="DC72"/>
  <c r="A73"/>
  <c r="Y73"/>
  <c r="CX73"/>
  <c r="CY73"/>
  <c r="CZ73"/>
  <c r="DA73"/>
  <c r="DB73"/>
  <c r="DC73"/>
  <c r="A74"/>
  <c r="Y74"/>
  <c r="CX74" s="1"/>
  <c r="CY74"/>
  <c r="CZ74"/>
  <c r="DB74" s="1"/>
  <c r="DA74"/>
  <c r="DC74"/>
  <c r="DH74"/>
  <c r="DI74"/>
  <c r="A75"/>
  <c r="Y75"/>
  <c r="CU75"/>
  <c r="CV75"/>
  <c r="CX75"/>
  <c r="DG75" s="1"/>
  <c r="CY75"/>
  <c r="CZ75"/>
  <c r="DB75" s="1"/>
  <c r="DA75"/>
  <c r="DC75"/>
  <c r="DF75"/>
  <c r="DH75"/>
  <c r="A76"/>
  <c r="Y76"/>
  <c r="CX76" s="1"/>
  <c r="CY76"/>
  <c r="CZ76"/>
  <c r="DA76"/>
  <c r="DB76"/>
  <c r="DC76"/>
  <c r="A77"/>
  <c r="Y77"/>
  <c r="CW77"/>
  <c r="CX77"/>
  <c r="DF77" s="1"/>
  <c r="CY77"/>
  <c r="CZ77"/>
  <c r="DB77" s="1"/>
  <c r="DA77"/>
  <c r="DC77"/>
  <c r="DH77"/>
  <c r="DI77"/>
  <c r="A78"/>
  <c r="Y78"/>
  <c r="CW78" s="1"/>
  <c r="CX78"/>
  <c r="CY78"/>
  <c r="CZ78"/>
  <c r="DB78" s="1"/>
  <c r="DA78"/>
  <c r="DC78"/>
  <c r="A79"/>
  <c r="Y79"/>
  <c r="CX79"/>
  <c r="CY79"/>
  <c r="CZ79"/>
  <c r="DB79" s="1"/>
  <c r="DA79"/>
  <c r="DC79"/>
  <c r="A80"/>
  <c r="Y80"/>
  <c r="CX80" s="1"/>
  <c r="CY80"/>
  <c r="CZ80"/>
  <c r="DA80"/>
  <c r="DB80"/>
  <c r="DC80"/>
  <c r="A81"/>
  <c r="Y81"/>
  <c r="CX81"/>
  <c r="CY81"/>
  <c r="CZ81"/>
  <c r="DA81"/>
  <c r="DB81"/>
  <c r="DC81"/>
  <c r="A82"/>
  <c r="Y82"/>
  <c r="CX82" s="1"/>
  <c r="CY82"/>
  <c r="CZ82"/>
  <c r="DB82" s="1"/>
  <c r="DA82"/>
  <c r="DC82"/>
  <c r="DH82"/>
  <c r="DI82"/>
  <c r="D12" i="1"/>
  <c r="E18"/>
  <c r="Z18"/>
  <c r="AA18"/>
  <c r="AB18"/>
  <c r="AC18"/>
  <c r="AD18"/>
  <c r="AE18"/>
  <c r="AF18"/>
  <c r="AG18"/>
  <c r="AH18"/>
  <c r="AI18"/>
  <c r="AJ18"/>
  <c r="AK18"/>
  <c r="AL18"/>
  <c r="AM18"/>
  <c r="AN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CK18"/>
  <c r="CL18"/>
  <c r="CM18"/>
  <c r="CN18"/>
  <c r="CO18"/>
  <c r="CP18"/>
  <c r="CQ18"/>
  <c r="CR18"/>
  <c r="CS18"/>
  <c r="CT18"/>
  <c r="CU18"/>
  <c r="CV18"/>
  <c r="CW18"/>
  <c r="CX18"/>
  <c r="CY18"/>
  <c r="CZ18"/>
  <c r="DA18"/>
  <c r="DB18"/>
  <c r="DC18"/>
  <c r="DD18"/>
  <c r="DE18"/>
  <c r="DF18"/>
  <c r="DG18"/>
  <c r="DH18"/>
  <c r="DI18"/>
  <c r="DJ18"/>
  <c r="DK18"/>
  <c r="DL18"/>
  <c r="DM18"/>
  <c r="DN18"/>
  <c r="DO18"/>
  <c r="DP18"/>
  <c r="DQ18"/>
  <c r="DR18"/>
  <c r="DS18"/>
  <c r="DT18"/>
  <c r="DU18"/>
  <c r="DV18"/>
  <c r="DW18"/>
  <c r="DX18"/>
  <c r="DY18"/>
  <c r="DZ18"/>
  <c r="EA18"/>
  <c r="EB18"/>
  <c r="EC18"/>
  <c r="ED18"/>
  <c r="EE18"/>
  <c r="EF18"/>
  <c r="EG18"/>
  <c r="EH18"/>
  <c r="EI18"/>
  <c r="EJ18"/>
  <c r="EK18"/>
  <c r="EL18"/>
  <c r="EM18"/>
  <c r="EN18"/>
  <c r="EO18"/>
  <c r="EP18"/>
  <c r="EQ18"/>
  <c r="ER18"/>
  <c r="ES18"/>
  <c r="ET18"/>
  <c r="EU18"/>
  <c r="EV18"/>
  <c r="EW18"/>
  <c r="EX18"/>
  <c r="EY18"/>
  <c r="EZ18"/>
  <c r="FA18"/>
  <c r="FB18"/>
  <c r="FC18"/>
  <c r="FD18"/>
  <c r="FE18"/>
  <c r="FF18"/>
  <c r="FG18"/>
  <c r="FH18"/>
  <c r="FI18"/>
  <c r="FJ18"/>
  <c r="FK18"/>
  <c r="FL18"/>
  <c r="FM18"/>
  <c r="FN18"/>
  <c r="FO18"/>
  <c r="FP18"/>
  <c r="FQ18"/>
  <c r="FR18"/>
  <c r="FS18"/>
  <c r="FT18"/>
  <c r="FU18"/>
  <c r="FV18"/>
  <c r="FW18"/>
  <c r="FX18"/>
  <c r="FY18"/>
  <c r="FZ18"/>
  <c r="GA18"/>
  <c r="GB18"/>
  <c r="GC18"/>
  <c r="GD18"/>
  <c r="GE18"/>
  <c r="GF18"/>
  <c r="GG18"/>
  <c r="GH18"/>
  <c r="GI18"/>
  <c r="GJ18"/>
  <c r="GK18"/>
  <c r="GL18"/>
  <c r="GM18"/>
  <c r="GN18"/>
  <c r="GO18"/>
  <c r="GP18"/>
  <c r="GQ18"/>
  <c r="GR18"/>
  <c r="GS18"/>
  <c r="GT18"/>
  <c r="GU18"/>
  <c r="GV18"/>
  <c r="GW18"/>
  <c r="GX18"/>
  <c r="D20"/>
  <c r="E22"/>
  <c r="Z22"/>
  <c r="AA22"/>
  <c r="AB22"/>
  <c r="AC22"/>
  <c r="AD22"/>
  <c r="AE22"/>
  <c r="AF22"/>
  <c r="AG22"/>
  <c r="AH22"/>
  <c r="AI22"/>
  <c r="AJ22"/>
  <c r="AK22"/>
  <c r="AL22"/>
  <c r="AM22"/>
  <c r="AN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CK22"/>
  <c r="CL22"/>
  <c r="CM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M22"/>
  <c r="DN22"/>
  <c r="DO22"/>
  <c r="DP22"/>
  <c r="DQ22"/>
  <c r="DR22"/>
  <c r="DS22"/>
  <c r="DT22"/>
  <c r="DU22"/>
  <c r="DV22"/>
  <c r="DW22"/>
  <c r="DX22"/>
  <c r="DY22"/>
  <c r="DZ22"/>
  <c r="EA22"/>
  <c r="EB22"/>
  <c r="EC22"/>
  <c r="ED22"/>
  <c r="EE22"/>
  <c r="EF22"/>
  <c r="EG22"/>
  <c r="EH22"/>
  <c r="EI22"/>
  <c r="EJ22"/>
  <c r="EK22"/>
  <c r="EL22"/>
  <c r="EM22"/>
  <c r="EN22"/>
  <c r="EO22"/>
  <c r="EP22"/>
  <c r="EQ22"/>
  <c r="ER22"/>
  <c r="ES22"/>
  <c r="ET22"/>
  <c r="EU22"/>
  <c r="EV22"/>
  <c r="EW22"/>
  <c r="EX22"/>
  <c r="EY22"/>
  <c r="EZ22"/>
  <c r="FA22"/>
  <c r="FB22"/>
  <c r="FC22"/>
  <c r="FD22"/>
  <c r="FE22"/>
  <c r="FF22"/>
  <c r="FG22"/>
  <c r="FH22"/>
  <c r="FI22"/>
  <c r="FJ22"/>
  <c r="FK22"/>
  <c r="FL22"/>
  <c r="FM22"/>
  <c r="FN22"/>
  <c r="FO22"/>
  <c r="FP22"/>
  <c r="FQ22"/>
  <c r="FR22"/>
  <c r="FS22"/>
  <c r="FT22"/>
  <c r="FU22"/>
  <c r="FV22"/>
  <c r="FW22"/>
  <c r="FX22"/>
  <c r="FY22"/>
  <c r="FZ22"/>
  <c r="GA22"/>
  <c r="GB22"/>
  <c r="GC22"/>
  <c r="GD22"/>
  <c r="GE22"/>
  <c r="GF22"/>
  <c r="GG22"/>
  <c r="GH22"/>
  <c r="GI22"/>
  <c r="GJ22"/>
  <c r="GK22"/>
  <c r="GL22"/>
  <c r="GM22"/>
  <c r="GN22"/>
  <c r="GO22"/>
  <c r="GP22"/>
  <c r="GQ22"/>
  <c r="GR22"/>
  <c r="GS22"/>
  <c r="GT22"/>
  <c r="GU22"/>
  <c r="GV22"/>
  <c r="GW22"/>
  <c r="GX22"/>
  <c r="D24"/>
  <c r="E26"/>
  <c r="Z26"/>
  <c r="AA26"/>
  <c r="AM26"/>
  <c r="AN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CN26"/>
  <c r="CO26"/>
  <c r="CP26"/>
  <c r="CQ26"/>
  <c r="CR26"/>
  <c r="CS26"/>
  <c r="CT26"/>
  <c r="CU26"/>
  <c r="CV26"/>
  <c r="CW26"/>
  <c r="CX26"/>
  <c r="CY26"/>
  <c r="CZ26"/>
  <c r="DA26"/>
  <c r="DB26"/>
  <c r="DC26"/>
  <c r="DD26"/>
  <c r="DE26"/>
  <c r="DF26"/>
  <c r="DG26"/>
  <c r="DH26"/>
  <c r="DI26"/>
  <c r="DJ26"/>
  <c r="DK26"/>
  <c r="DL26"/>
  <c r="DM26"/>
  <c r="DN26"/>
  <c r="DO26"/>
  <c r="DP26"/>
  <c r="DQ26"/>
  <c r="DR26"/>
  <c r="DS26"/>
  <c r="DT26"/>
  <c r="DU26"/>
  <c r="DV26"/>
  <c r="DW26"/>
  <c r="DX26"/>
  <c r="DY26"/>
  <c r="DZ26"/>
  <c r="EA26"/>
  <c r="EB26"/>
  <c r="EC26"/>
  <c r="ED26"/>
  <c r="EE26"/>
  <c r="EF26"/>
  <c r="EG26"/>
  <c r="EH26"/>
  <c r="EI26"/>
  <c r="EJ26"/>
  <c r="EK26"/>
  <c r="EL26"/>
  <c r="EM26"/>
  <c r="EN26"/>
  <c r="EO26"/>
  <c r="EP26"/>
  <c r="EQ26"/>
  <c r="ER26"/>
  <c r="ES26"/>
  <c r="ET26"/>
  <c r="EU26"/>
  <c r="EV26"/>
  <c r="EW26"/>
  <c r="EX26"/>
  <c r="EY26"/>
  <c r="EZ26"/>
  <c r="FA26"/>
  <c r="FB26"/>
  <c r="FC26"/>
  <c r="FD26"/>
  <c r="FE26"/>
  <c r="FF26"/>
  <c r="FG26"/>
  <c r="FH26"/>
  <c r="FI26"/>
  <c r="FJ26"/>
  <c r="FK26"/>
  <c r="FL26"/>
  <c r="FM26"/>
  <c r="FN26"/>
  <c r="FO26"/>
  <c r="FP26"/>
  <c r="FQ26"/>
  <c r="FR26"/>
  <c r="FS26"/>
  <c r="FT26"/>
  <c r="FU26"/>
  <c r="FV26"/>
  <c r="FW26"/>
  <c r="FX26"/>
  <c r="FY26"/>
  <c r="FZ26"/>
  <c r="GA26"/>
  <c r="GB26"/>
  <c r="GC26"/>
  <c r="GD26"/>
  <c r="GE26"/>
  <c r="GF26"/>
  <c r="GG26"/>
  <c r="GH26"/>
  <c r="GI26"/>
  <c r="GJ26"/>
  <c r="GK26"/>
  <c r="GL26"/>
  <c r="GM26"/>
  <c r="GN26"/>
  <c r="GO26"/>
  <c r="GP26"/>
  <c r="GQ26"/>
  <c r="GR26"/>
  <c r="GS26"/>
  <c r="GT26"/>
  <c r="GU26"/>
  <c r="GV26"/>
  <c r="GW26"/>
  <c r="GX26"/>
  <c r="C28"/>
  <c r="D28"/>
  <c r="V28"/>
  <c r="AC28"/>
  <c r="AD28"/>
  <c r="AE28"/>
  <c r="AF28"/>
  <c r="AG28"/>
  <c r="CU28" s="1"/>
  <c r="T28" s="1"/>
  <c r="AH28"/>
  <c r="AI28"/>
  <c r="AJ28"/>
  <c r="CQ28"/>
  <c r="CR28"/>
  <c r="CS28"/>
  <c r="CT28"/>
  <c r="CV28"/>
  <c r="CW28"/>
  <c r="CX28"/>
  <c r="W28" s="1"/>
  <c r="GL28"/>
  <c r="GN28"/>
  <c r="GP28"/>
  <c r="GV28"/>
  <c r="GX28"/>
  <c r="HC28"/>
  <c r="I30"/>
  <c r="T30"/>
  <c r="U30"/>
  <c r="V30"/>
  <c r="X30"/>
  <c r="Y30"/>
  <c r="AB30"/>
  <c r="AC30"/>
  <c r="AD30"/>
  <c r="AE30"/>
  <c r="AF30"/>
  <c r="AG30"/>
  <c r="AH30"/>
  <c r="AI30"/>
  <c r="AJ30"/>
  <c r="CP30"/>
  <c r="CQ30"/>
  <c r="CR30"/>
  <c r="Q30" s="1"/>
  <c r="CS30"/>
  <c r="R30" s="1"/>
  <c r="CT30"/>
  <c r="CU30"/>
  <c r="CV30"/>
  <c r="CW30"/>
  <c r="CX30"/>
  <c r="CY30"/>
  <c r="CZ30"/>
  <c r="GL30"/>
  <c r="GN30"/>
  <c r="GP30"/>
  <c r="GV30"/>
  <c r="HC30"/>
  <c r="P31"/>
  <c r="Q31"/>
  <c r="CP31" s="1"/>
  <c r="O31" s="1"/>
  <c r="R31"/>
  <c r="S31"/>
  <c r="U31"/>
  <c r="V31"/>
  <c r="AC31"/>
  <c r="AB31" s="1"/>
  <c r="AE31"/>
  <c r="AD31" s="1"/>
  <c r="AF31"/>
  <c r="AG31"/>
  <c r="CU31" s="1"/>
  <c r="T31" s="1"/>
  <c r="AH31"/>
  <c r="AI31"/>
  <c r="AJ31"/>
  <c r="CQ31"/>
  <c r="CR31"/>
  <c r="CS31"/>
  <c r="CT31"/>
  <c r="CV31"/>
  <c r="CW31"/>
  <c r="CX31"/>
  <c r="W31" s="1"/>
  <c r="GL31"/>
  <c r="GN31"/>
  <c r="GO31"/>
  <c r="GV31"/>
  <c r="HC31"/>
  <c r="GX31" s="1"/>
  <c r="C32"/>
  <c r="D32"/>
  <c r="V32"/>
  <c r="AC32"/>
  <c r="AD32"/>
  <c r="AE32"/>
  <c r="AF32"/>
  <c r="AG32"/>
  <c r="CU32" s="1"/>
  <c r="T32" s="1"/>
  <c r="AH32"/>
  <c r="AI32"/>
  <c r="AJ32"/>
  <c r="CQ32"/>
  <c r="CR32"/>
  <c r="CS32"/>
  <c r="CT32"/>
  <c r="CV32"/>
  <c r="CW32"/>
  <c r="CX32"/>
  <c r="W32" s="1"/>
  <c r="GL32"/>
  <c r="GN32"/>
  <c r="GP32"/>
  <c r="GV32"/>
  <c r="GX32"/>
  <c r="HC32"/>
  <c r="I34"/>
  <c r="R34"/>
  <c r="T34"/>
  <c r="U34"/>
  <c r="V34"/>
  <c r="X34"/>
  <c r="Y34"/>
  <c r="AC34"/>
  <c r="AB34" s="1"/>
  <c r="AD34"/>
  <c r="AE34"/>
  <c r="AF34"/>
  <c r="AG34"/>
  <c r="AH34"/>
  <c r="AI34"/>
  <c r="AJ34"/>
  <c r="CP34"/>
  <c r="CQ34"/>
  <c r="CR34"/>
  <c r="Q34" s="1"/>
  <c r="CS34"/>
  <c r="CT34"/>
  <c r="CU34"/>
  <c r="CV34"/>
  <c r="CW34"/>
  <c r="CX34"/>
  <c r="CY34"/>
  <c r="CZ34"/>
  <c r="GL34"/>
  <c r="GN34"/>
  <c r="GP34"/>
  <c r="GV34"/>
  <c r="HC34"/>
  <c r="Q35"/>
  <c r="R35"/>
  <c r="AC35"/>
  <c r="AB35" s="1"/>
  <c r="AE35"/>
  <c r="AD35" s="1"/>
  <c r="AF35"/>
  <c r="AG35"/>
  <c r="CU35" s="1"/>
  <c r="T35" s="1"/>
  <c r="AH35"/>
  <c r="AI35"/>
  <c r="AJ35"/>
  <c r="CX35" s="1"/>
  <c r="W35" s="1"/>
  <c r="CQ35"/>
  <c r="P35" s="1"/>
  <c r="CR35"/>
  <c r="CS35"/>
  <c r="CT35"/>
  <c r="S35" s="1"/>
  <c r="CV35"/>
  <c r="U35" s="1"/>
  <c r="CW35"/>
  <c r="V35" s="1"/>
  <c r="GL35"/>
  <c r="GO35"/>
  <c r="GP35"/>
  <c r="GV35"/>
  <c r="HC35"/>
  <c r="GX35" s="1"/>
  <c r="HG35"/>
  <c r="P36"/>
  <c r="AC36"/>
  <c r="AE36"/>
  <c r="AD36" s="1"/>
  <c r="AB36" s="1"/>
  <c r="AF36"/>
  <c r="AG36"/>
  <c r="CU36" s="1"/>
  <c r="T36" s="1"/>
  <c r="AH36"/>
  <c r="CV36" s="1"/>
  <c r="U36" s="1"/>
  <c r="AI36"/>
  <c r="AJ36"/>
  <c r="CQ36"/>
  <c r="CR36"/>
  <c r="Q36" s="1"/>
  <c r="CP36" s="1"/>
  <c r="O36" s="1"/>
  <c r="GM36" s="1"/>
  <c r="GN36" s="1"/>
  <c r="CS36"/>
  <c r="R36" s="1"/>
  <c r="CT36"/>
  <c r="S36" s="1"/>
  <c r="CZ36" s="1"/>
  <c r="Y36" s="1"/>
  <c r="CW36"/>
  <c r="V36" s="1"/>
  <c r="CX36"/>
  <c r="W36" s="1"/>
  <c r="CY36"/>
  <c r="X36" s="1"/>
  <c r="GL36"/>
  <c r="GO36"/>
  <c r="GP36"/>
  <c r="GV36"/>
  <c r="HC36" s="1"/>
  <c r="GX36" s="1"/>
  <c r="HG36"/>
  <c r="C37"/>
  <c r="D37"/>
  <c r="U37"/>
  <c r="V37"/>
  <c r="AC37"/>
  <c r="AE37"/>
  <c r="AD37" s="1"/>
  <c r="AF37"/>
  <c r="AG37"/>
  <c r="CU37" s="1"/>
  <c r="T37" s="1"/>
  <c r="AH37"/>
  <c r="AI37"/>
  <c r="AJ37"/>
  <c r="CQ37"/>
  <c r="CR37"/>
  <c r="CS37"/>
  <c r="CT37"/>
  <c r="CV37"/>
  <c r="CW37"/>
  <c r="CX37"/>
  <c r="W37" s="1"/>
  <c r="GL37"/>
  <c r="GN37"/>
  <c r="GP37"/>
  <c r="GV37"/>
  <c r="HC37" s="1"/>
  <c r="GX37" s="1"/>
  <c r="I39"/>
  <c r="Q39"/>
  <c r="S39"/>
  <c r="AC39"/>
  <c r="AD39"/>
  <c r="AB39" s="1"/>
  <c r="AE39"/>
  <c r="AF39"/>
  <c r="AG39"/>
  <c r="AH39"/>
  <c r="AI39"/>
  <c r="AJ39"/>
  <c r="CP39"/>
  <c r="CQ39"/>
  <c r="CR39"/>
  <c r="CS39"/>
  <c r="CT39"/>
  <c r="CU39"/>
  <c r="T39" s="1"/>
  <c r="CV39"/>
  <c r="U39" s="1"/>
  <c r="CW39"/>
  <c r="CX39"/>
  <c r="CY39"/>
  <c r="X39" s="1"/>
  <c r="CZ39"/>
  <c r="Y39" s="1"/>
  <c r="GL39"/>
  <c r="GN39"/>
  <c r="GP39"/>
  <c r="GV39"/>
  <c r="HC39"/>
  <c r="GX39" s="1"/>
  <c r="P40"/>
  <c r="Q40"/>
  <c r="CP40" s="1"/>
  <c r="O40" s="1"/>
  <c r="R40"/>
  <c r="S40"/>
  <c r="U40"/>
  <c r="V40"/>
  <c r="AC40"/>
  <c r="AE40"/>
  <c r="AD40" s="1"/>
  <c r="AB40" s="1"/>
  <c r="AF40"/>
  <c r="AG40"/>
  <c r="CU40" s="1"/>
  <c r="T40" s="1"/>
  <c r="AH40"/>
  <c r="AI40"/>
  <c r="AJ40"/>
  <c r="CQ40"/>
  <c r="CR40"/>
  <c r="CS40"/>
  <c r="CT40"/>
  <c r="CV40"/>
  <c r="CW40"/>
  <c r="CX40"/>
  <c r="W40" s="1"/>
  <c r="CY40"/>
  <c r="X40" s="1"/>
  <c r="GL40"/>
  <c r="GN40"/>
  <c r="GO40"/>
  <c r="GV40"/>
  <c r="GX40"/>
  <c r="HC40"/>
  <c r="C41"/>
  <c r="D41"/>
  <c r="T41"/>
  <c r="U41"/>
  <c r="V41"/>
  <c r="AC41"/>
  <c r="AE41"/>
  <c r="AD41" s="1"/>
  <c r="AF41"/>
  <c r="AG41"/>
  <c r="CU41" s="1"/>
  <c r="AH41"/>
  <c r="AI41"/>
  <c r="AJ41"/>
  <c r="CX41" s="1"/>
  <c r="W41" s="1"/>
  <c r="CQ41"/>
  <c r="CR41"/>
  <c r="CS41"/>
  <c r="CT41"/>
  <c r="CV41"/>
  <c r="CW41"/>
  <c r="GL41"/>
  <c r="GN41"/>
  <c r="GP41"/>
  <c r="GV41"/>
  <c r="HC41"/>
  <c r="GX41" s="1"/>
  <c r="I43"/>
  <c r="AC43"/>
  <c r="AB43" s="1"/>
  <c r="AD43"/>
  <c r="AE43"/>
  <c r="AF43"/>
  <c r="AG43"/>
  <c r="AH43"/>
  <c r="AI43"/>
  <c r="AJ43"/>
  <c r="CP43"/>
  <c r="CQ43"/>
  <c r="CR43"/>
  <c r="CS43"/>
  <c r="CT43"/>
  <c r="S43" s="1"/>
  <c r="CU43"/>
  <c r="T43" s="1"/>
  <c r="CV43"/>
  <c r="CW43"/>
  <c r="CX43"/>
  <c r="CY43"/>
  <c r="X43" s="1"/>
  <c r="CZ43"/>
  <c r="Y43" s="1"/>
  <c r="GL43"/>
  <c r="GN43"/>
  <c r="GP43"/>
  <c r="GV43"/>
  <c r="HC43"/>
  <c r="P44"/>
  <c r="Q44"/>
  <c r="CP44" s="1"/>
  <c r="O44" s="1"/>
  <c r="R44"/>
  <c r="CY44" s="1"/>
  <c r="X44" s="1"/>
  <c r="S44"/>
  <c r="U44"/>
  <c r="V44"/>
  <c r="W44"/>
  <c r="AC44"/>
  <c r="AE44"/>
  <c r="AD44" s="1"/>
  <c r="AF44"/>
  <c r="AB44" s="1"/>
  <c r="AG44"/>
  <c r="CU44" s="1"/>
  <c r="T44" s="1"/>
  <c r="AH44"/>
  <c r="AI44"/>
  <c r="AJ44"/>
  <c r="CX44" s="1"/>
  <c r="CQ44"/>
  <c r="CR44"/>
  <c r="CS44"/>
  <c r="CT44"/>
  <c r="CV44"/>
  <c r="CW44"/>
  <c r="GL44"/>
  <c r="GN44"/>
  <c r="GO44"/>
  <c r="GV44"/>
  <c r="HC44" s="1"/>
  <c r="GX44" s="1"/>
  <c r="C45"/>
  <c r="D45"/>
  <c r="U45"/>
  <c r="V45"/>
  <c r="AC45"/>
  <c r="AE45"/>
  <c r="AD45" s="1"/>
  <c r="AF45"/>
  <c r="AG45"/>
  <c r="CU45" s="1"/>
  <c r="T45" s="1"/>
  <c r="AH45"/>
  <c r="AI45"/>
  <c r="AJ45"/>
  <c r="CX45" s="1"/>
  <c r="W45" s="1"/>
  <c r="CQ45"/>
  <c r="CR45"/>
  <c r="CS45"/>
  <c r="CT45"/>
  <c r="CV45"/>
  <c r="CW45"/>
  <c r="GL45"/>
  <c r="GN45"/>
  <c r="GP45"/>
  <c r="GV45"/>
  <c r="GX45"/>
  <c r="HC45"/>
  <c r="I47"/>
  <c r="W47" s="1"/>
  <c r="P47"/>
  <c r="O47" s="1"/>
  <c r="GM47" s="1"/>
  <c r="GO47" s="1"/>
  <c r="R47"/>
  <c r="U47"/>
  <c r="V47"/>
  <c r="X47"/>
  <c r="Y47"/>
  <c r="AC47"/>
  <c r="AB47" s="1"/>
  <c r="AD47"/>
  <c r="AE47"/>
  <c r="AF47"/>
  <c r="AG47"/>
  <c r="AH47"/>
  <c r="AI47"/>
  <c r="AJ47"/>
  <c r="CP47"/>
  <c r="CQ47"/>
  <c r="CR47"/>
  <c r="Q47" s="1"/>
  <c r="CS47"/>
  <c r="CT47"/>
  <c r="S47" s="1"/>
  <c r="CU47"/>
  <c r="T47" s="1"/>
  <c r="CV47"/>
  <c r="CW47"/>
  <c r="CX47"/>
  <c r="CY47"/>
  <c r="CZ47"/>
  <c r="GL47"/>
  <c r="GN47"/>
  <c r="GP47"/>
  <c r="GV47"/>
  <c r="GX47"/>
  <c r="HC47"/>
  <c r="P48"/>
  <c r="Q48"/>
  <c r="R48"/>
  <c r="S48"/>
  <c r="U48"/>
  <c r="V48"/>
  <c r="AB48"/>
  <c r="AC48"/>
  <c r="AE48"/>
  <c r="AD48" s="1"/>
  <c r="AF48"/>
  <c r="AG48"/>
  <c r="CU48" s="1"/>
  <c r="T48" s="1"/>
  <c r="AH48"/>
  <c r="AI48"/>
  <c r="AJ48"/>
  <c r="CQ48"/>
  <c r="CR48"/>
  <c r="CS48"/>
  <c r="CT48"/>
  <c r="CV48"/>
  <c r="CW48"/>
  <c r="CX48"/>
  <c r="W48" s="1"/>
  <c r="GL48"/>
  <c r="GN48"/>
  <c r="GO48"/>
  <c r="GV48"/>
  <c r="HC48" s="1"/>
  <c r="GX48" s="1"/>
  <c r="C49"/>
  <c r="D49"/>
  <c r="V49"/>
  <c r="AC49"/>
  <c r="AD49"/>
  <c r="AE49"/>
  <c r="AF49"/>
  <c r="AG49"/>
  <c r="CU49" s="1"/>
  <c r="T49" s="1"/>
  <c r="AH49"/>
  <c r="AI49"/>
  <c r="AJ49"/>
  <c r="CQ49"/>
  <c r="CR49"/>
  <c r="CS49"/>
  <c r="CT49"/>
  <c r="CV49"/>
  <c r="CW49"/>
  <c r="CX49"/>
  <c r="W49" s="1"/>
  <c r="GL49"/>
  <c r="GN49"/>
  <c r="GP49"/>
  <c r="GV49"/>
  <c r="GX49"/>
  <c r="HC49"/>
  <c r="I51"/>
  <c r="W51" s="1"/>
  <c r="P51"/>
  <c r="O51" s="1"/>
  <c r="Q51"/>
  <c r="R51"/>
  <c r="U51"/>
  <c r="X51"/>
  <c r="AC51"/>
  <c r="AD51"/>
  <c r="AE51"/>
  <c r="AF51"/>
  <c r="AG51"/>
  <c r="AH51"/>
  <c r="AI51"/>
  <c r="AJ51"/>
  <c r="CP51"/>
  <c r="CQ51"/>
  <c r="CR51"/>
  <c r="CS51"/>
  <c r="CT51"/>
  <c r="S51" s="1"/>
  <c r="CU51"/>
  <c r="T51" s="1"/>
  <c r="CV51"/>
  <c r="CW51"/>
  <c r="V51" s="1"/>
  <c r="CX51"/>
  <c r="CY51"/>
  <c r="CZ51"/>
  <c r="Y51" s="1"/>
  <c r="GL51"/>
  <c r="GN51"/>
  <c r="GP51"/>
  <c r="GV51"/>
  <c r="HC51"/>
  <c r="GX51" s="1"/>
  <c r="R52"/>
  <c r="S52"/>
  <c r="U52"/>
  <c r="W52"/>
  <c r="AC52"/>
  <c r="AB52" s="1"/>
  <c r="AE52"/>
  <c r="AD52" s="1"/>
  <c r="AF52"/>
  <c r="AG52"/>
  <c r="CU52" s="1"/>
  <c r="T52" s="1"/>
  <c r="AH52"/>
  <c r="AI52"/>
  <c r="CW52" s="1"/>
  <c r="V52" s="1"/>
  <c r="AJ52"/>
  <c r="CX52" s="1"/>
  <c r="CQ52"/>
  <c r="P52" s="1"/>
  <c r="CP52" s="1"/>
  <c r="O52" s="1"/>
  <c r="CR52"/>
  <c r="Q52" s="1"/>
  <c r="CS52"/>
  <c r="CT52"/>
  <c r="CV52"/>
  <c r="GL52"/>
  <c r="GO52"/>
  <c r="GP52"/>
  <c r="GV52"/>
  <c r="HC52" s="1"/>
  <c r="GX52" s="1"/>
  <c r="HG52"/>
  <c r="P53"/>
  <c r="Q53"/>
  <c r="R53"/>
  <c r="CY53" s="1"/>
  <c r="X53" s="1"/>
  <c r="S53"/>
  <c r="T53"/>
  <c r="U53"/>
  <c r="V53"/>
  <c r="AB53"/>
  <c r="AC53"/>
  <c r="AE53"/>
  <c r="AD53" s="1"/>
  <c r="AF53"/>
  <c r="AG53"/>
  <c r="CU53" s="1"/>
  <c r="AH53"/>
  <c r="AI53"/>
  <c r="AJ53"/>
  <c r="CX53" s="1"/>
  <c r="W53" s="1"/>
  <c r="CP53"/>
  <c r="O53" s="1"/>
  <c r="CQ53"/>
  <c r="CR53"/>
  <c r="CS53"/>
  <c r="CT53"/>
  <c r="CV53"/>
  <c r="CW53"/>
  <c r="GL53"/>
  <c r="GN53"/>
  <c r="GO53"/>
  <c r="GV53"/>
  <c r="HC53"/>
  <c r="GX53" s="1"/>
  <c r="C54"/>
  <c r="D54"/>
  <c r="U54"/>
  <c r="V54"/>
  <c r="AC54"/>
  <c r="AD54"/>
  <c r="AE54"/>
  <c r="AF54"/>
  <c r="AG54"/>
  <c r="AH54"/>
  <c r="AI54"/>
  <c r="AJ54"/>
  <c r="CX54" s="1"/>
  <c r="W54" s="1"/>
  <c r="CQ54"/>
  <c r="CR54"/>
  <c r="CS54"/>
  <c r="CT54"/>
  <c r="CU54"/>
  <c r="T54" s="1"/>
  <c r="CV54"/>
  <c r="CW54"/>
  <c r="GL54"/>
  <c r="GN54"/>
  <c r="GP54"/>
  <c r="GV54"/>
  <c r="HC54"/>
  <c r="GX54" s="1"/>
  <c r="I56"/>
  <c r="X56"/>
  <c r="Y56"/>
  <c r="AC56"/>
  <c r="AD56"/>
  <c r="AB56" s="1"/>
  <c r="AE56"/>
  <c r="AF56"/>
  <c r="AG56"/>
  <c r="AH56"/>
  <c r="AI56"/>
  <c r="AJ56"/>
  <c r="CP56"/>
  <c r="CQ56"/>
  <c r="CR56"/>
  <c r="Q56" s="1"/>
  <c r="CS56"/>
  <c r="R56" s="1"/>
  <c r="CT56"/>
  <c r="CU56"/>
  <c r="T56" s="1"/>
  <c r="CV56"/>
  <c r="U56" s="1"/>
  <c r="CW56"/>
  <c r="CX56"/>
  <c r="CY56"/>
  <c r="CZ56"/>
  <c r="GL56"/>
  <c r="GN56"/>
  <c r="GP56"/>
  <c r="GV56"/>
  <c r="GX56"/>
  <c r="HC56"/>
  <c r="P57"/>
  <c r="Q57"/>
  <c r="R57"/>
  <c r="S57"/>
  <c r="CY57" s="1"/>
  <c r="X57" s="1"/>
  <c r="U57"/>
  <c r="V57"/>
  <c r="W57"/>
  <c r="Y57"/>
  <c r="AB57"/>
  <c r="AC57"/>
  <c r="AE57"/>
  <c r="AD57" s="1"/>
  <c r="AF57"/>
  <c r="AG57"/>
  <c r="AH57"/>
  <c r="AI57"/>
  <c r="AJ57"/>
  <c r="CP57"/>
  <c r="O57" s="1"/>
  <c r="CQ57"/>
  <c r="CR57"/>
  <c r="CS57"/>
  <c r="CT57"/>
  <c r="CU57"/>
  <c r="T57" s="1"/>
  <c r="CV57"/>
  <c r="CW57"/>
  <c r="CX57"/>
  <c r="CZ57"/>
  <c r="GL57"/>
  <c r="GN57"/>
  <c r="GO57"/>
  <c r="GV57"/>
  <c r="HC57" s="1"/>
  <c r="GX57" s="1"/>
  <c r="C58"/>
  <c r="D58"/>
  <c r="T58"/>
  <c r="U58"/>
  <c r="V58"/>
  <c r="W58"/>
  <c r="AC58"/>
  <c r="AE58"/>
  <c r="AD58" s="1"/>
  <c r="AF58"/>
  <c r="AG58"/>
  <c r="AH58"/>
  <c r="AI58"/>
  <c r="AJ58"/>
  <c r="CX58" s="1"/>
  <c r="CQ58"/>
  <c r="CR58"/>
  <c r="CS58"/>
  <c r="CT58"/>
  <c r="CU58"/>
  <c r="CV58"/>
  <c r="CW58"/>
  <c r="GL58"/>
  <c r="GN58"/>
  <c r="GP58"/>
  <c r="GV58"/>
  <c r="GX58"/>
  <c r="HC58"/>
  <c r="I60"/>
  <c r="P60" s="1"/>
  <c r="O60" s="1"/>
  <c r="Q60"/>
  <c r="T60"/>
  <c r="U60"/>
  <c r="V60"/>
  <c r="AC60"/>
  <c r="AE60"/>
  <c r="AD60" s="1"/>
  <c r="AB60" s="1"/>
  <c r="AF60"/>
  <c r="AG60"/>
  <c r="AH60"/>
  <c r="AI60"/>
  <c r="AJ60"/>
  <c r="CP60"/>
  <c r="CQ60"/>
  <c r="CR60"/>
  <c r="CS60"/>
  <c r="CT60"/>
  <c r="CU60"/>
  <c r="CV60"/>
  <c r="CW60"/>
  <c r="CX60"/>
  <c r="W60" s="1"/>
  <c r="CY60"/>
  <c r="X60" s="1"/>
  <c r="CZ60"/>
  <c r="Y60" s="1"/>
  <c r="GL60"/>
  <c r="GN60"/>
  <c r="GP60"/>
  <c r="GV60"/>
  <c r="HC60"/>
  <c r="GX60" s="1"/>
  <c r="P61"/>
  <c r="Q61"/>
  <c r="R61"/>
  <c r="S61"/>
  <c r="CZ61" s="1"/>
  <c r="Y61" s="1"/>
  <c r="U61"/>
  <c r="V61"/>
  <c r="AC61"/>
  <c r="AB61" s="1"/>
  <c r="AE61"/>
  <c r="AD61" s="1"/>
  <c r="AF61"/>
  <c r="AG61"/>
  <c r="CU61" s="1"/>
  <c r="T61" s="1"/>
  <c r="AH61"/>
  <c r="AI61"/>
  <c r="AJ61"/>
  <c r="CQ61"/>
  <c r="CR61"/>
  <c r="CS61"/>
  <c r="CT61"/>
  <c r="CV61"/>
  <c r="CW61"/>
  <c r="CX61"/>
  <c r="W61" s="1"/>
  <c r="GL61"/>
  <c r="GN61"/>
  <c r="GO61"/>
  <c r="GV61"/>
  <c r="HC61" s="1"/>
  <c r="GX61" s="1"/>
  <c r="C62"/>
  <c r="D62"/>
  <c r="U62"/>
  <c r="V62"/>
  <c r="W62"/>
  <c r="AC62"/>
  <c r="AD62"/>
  <c r="AE62"/>
  <c r="AF62"/>
  <c r="AG62"/>
  <c r="AH62"/>
  <c r="AI62"/>
  <c r="AJ62"/>
  <c r="CX62" s="1"/>
  <c r="CQ62"/>
  <c r="CR62"/>
  <c r="CS62"/>
  <c r="CT62"/>
  <c r="CU62"/>
  <c r="T62" s="1"/>
  <c r="CV62"/>
  <c r="CW62"/>
  <c r="GL62"/>
  <c r="GN62"/>
  <c r="GP62"/>
  <c r="GV62"/>
  <c r="HC62"/>
  <c r="GX62" s="1"/>
  <c r="I64"/>
  <c r="P64" s="1"/>
  <c r="O64" s="1"/>
  <c r="GM64" s="1"/>
  <c r="GO64" s="1"/>
  <c r="S64"/>
  <c r="U64"/>
  <c r="V64"/>
  <c r="X64"/>
  <c r="Y64"/>
  <c r="AC64"/>
  <c r="AE64"/>
  <c r="AD64" s="1"/>
  <c r="AB64" s="1"/>
  <c r="AF64"/>
  <c r="AG64"/>
  <c r="AH64"/>
  <c r="AI64"/>
  <c r="AJ64"/>
  <c r="CP64"/>
  <c r="CQ64"/>
  <c r="CR64"/>
  <c r="Q64" s="1"/>
  <c r="CS64"/>
  <c r="R64" s="1"/>
  <c r="CT64"/>
  <c r="CU64"/>
  <c r="CV64"/>
  <c r="CW64"/>
  <c r="CX64"/>
  <c r="W64" s="1"/>
  <c r="CY64"/>
  <c r="CZ64"/>
  <c r="GL64"/>
  <c r="GN64"/>
  <c r="GP64"/>
  <c r="GV64"/>
  <c r="HC64"/>
  <c r="GX64" s="1"/>
  <c r="P65"/>
  <c r="Q65"/>
  <c r="R65"/>
  <c r="CY65" s="1"/>
  <c r="X65" s="1"/>
  <c r="S65"/>
  <c r="U65"/>
  <c r="V65"/>
  <c r="AC65"/>
  <c r="AE65"/>
  <c r="AD65" s="1"/>
  <c r="AF65"/>
  <c r="AG65"/>
  <c r="CU65" s="1"/>
  <c r="T65" s="1"/>
  <c r="AH65"/>
  <c r="AI65"/>
  <c r="AJ65"/>
  <c r="CX65" s="1"/>
  <c r="W65" s="1"/>
  <c r="CP65"/>
  <c r="O65" s="1"/>
  <c r="CQ65"/>
  <c r="CR65"/>
  <c r="CS65"/>
  <c r="CT65"/>
  <c r="CV65"/>
  <c r="CW65"/>
  <c r="GL65"/>
  <c r="GN65"/>
  <c r="GO65"/>
  <c r="GV65"/>
  <c r="HC65"/>
  <c r="GX65" s="1"/>
  <c r="C66"/>
  <c r="D66"/>
  <c r="T66"/>
  <c r="U66"/>
  <c r="V66"/>
  <c r="W66"/>
  <c r="AC66"/>
  <c r="AE66"/>
  <c r="AD66" s="1"/>
  <c r="AF66"/>
  <c r="AG66"/>
  <c r="AH66"/>
  <c r="AI66"/>
  <c r="AJ66"/>
  <c r="CX66" s="1"/>
  <c r="CQ66"/>
  <c r="CR66"/>
  <c r="CS66"/>
  <c r="CT66"/>
  <c r="CU66"/>
  <c r="CV66"/>
  <c r="CW66"/>
  <c r="GL66"/>
  <c r="GN66"/>
  <c r="GP66"/>
  <c r="GV66"/>
  <c r="GX66"/>
  <c r="HC66"/>
  <c r="I68"/>
  <c r="S68" s="1"/>
  <c r="P68"/>
  <c r="O68" s="1"/>
  <c r="Q68"/>
  <c r="R68"/>
  <c r="W68"/>
  <c r="X68"/>
  <c r="Y68"/>
  <c r="AC68"/>
  <c r="AE68"/>
  <c r="AD68" s="1"/>
  <c r="AF68"/>
  <c r="AG68"/>
  <c r="AH68"/>
  <c r="AI68"/>
  <c r="AJ68"/>
  <c r="CP68"/>
  <c r="CQ68"/>
  <c r="CR68"/>
  <c r="CS68"/>
  <c r="CT68"/>
  <c r="CU68"/>
  <c r="T68" s="1"/>
  <c r="CV68"/>
  <c r="U68" s="1"/>
  <c r="CW68"/>
  <c r="V68" s="1"/>
  <c r="CX68"/>
  <c r="CY68"/>
  <c r="CZ68"/>
  <c r="GL68"/>
  <c r="GN68"/>
  <c r="GP68"/>
  <c r="GV68"/>
  <c r="HC68"/>
  <c r="GX68" s="1"/>
  <c r="I69"/>
  <c r="GX69" s="1"/>
  <c r="AC69"/>
  <c r="AB69" s="1"/>
  <c r="AD69"/>
  <c r="AE69"/>
  <c r="AF69"/>
  <c r="AG69"/>
  <c r="AH69"/>
  <c r="CV69" s="1"/>
  <c r="AI69"/>
  <c r="CW69" s="1"/>
  <c r="AJ69"/>
  <c r="CX69" s="1"/>
  <c r="W69" s="1"/>
  <c r="CQ69"/>
  <c r="P69" s="1"/>
  <c r="CR69"/>
  <c r="CS69"/>
  <c r="R69" s="1"/>
  <c r="CT69"/>
  <c r="CU69"/>
  <c r="T69" s="1"/>
  <c r="GL69"/>
  <c r="GN69"/>
  <c r="GO69"/>
  <c r="GV69"/>
  <c r="HC69"/>
  <c r="P70"/>
  <c r="Q70"/>
  <c r="R70"/>
  <c r="S70"/>
  <c r="CY70" s="1"/>
  <c r="X70" s="1"/>
  <c r="U70"/>
  <c r="V70"/>
  <c r="Y70"/>
  <c r="AC70"/>
  <c r="AB70" s="1"/>
  <c r="AD70"/>
  <c r="AE70"/>
  <c r="AF70"/>
  <c r="AG70"/>
  <c r="AH70"/>
  <c r="AI70"/>
  <c r="AJ70"/>
  <c r="CX70" s="1"/>
  <c r="W70" s="1"/>
  <c r="CQ70"/>
  <c r="CR70"/>
  <c r="CS70"/>
  <c r="CT70"/>
  <c r="CU70"/>
  <c r="T70" s="1"/>
  <c r="CV70"/>
  <c r="CW70"/>
  <c r="CZ70"/>
  <c r="GL70"/>
  <c r="GN70"/>
  <c r="GO70"/>
  <c r="GV70"/>
  <c r="HC70" s="1"/>
  <c r="GX70"/>
  <c r="C71"/>
  <c r="D71"/>
  <c r="V71"/>
  <c r="AC71"/>
  <c r="AE71"/>
  <c r="AD71" s="1"/>
  <c r="AB71" s="1"/>
  <c r="AF71"/>
  <c r="AG71"/>
  <c r="CU71" s="1"/>
  <c r="T71" s="1"/>
  <c r="AH71"/>
  <c r="AI71"/>
  <c r="AJ71"/>
  <c r="CX71" s="1"/>
  <c r="W71" s="1"/>
  <c r="CQ71"/>
  <c r="CR71"/>
  <c r="CS71"/>
  <c r="CT71"/>
  <c r="CV71"/>
  <c r="CW71"/>
  <c r="GL71"/>
  <c r="GN71"/>
  <c r="GP71"/>
  <c r="GV71"/>
  <c r="HC71"/>
  <c r="GX71" s="1"/>
  <c r="I73"/>
  <c r="P73"/>
  <c r="O73" s="1"/>
  <c r="Q73"/>
  <c r="R73"/>
  <c r="S73"/>
  <c r="T73"/>
  <c r="AC73"/>
  <c r="AD73"/>
  <c r="AB73" s="1"/>
  <c r="AE73"/>
  <c r="AF73"/>
  <c r="AG73"/>
  <c r="AH73"/>
  <c r="AI73"/>
  <c r="AJ73"/>
  <c r="CP73"/>
  <c r="CQ73"/>
  <c r="CR73"/>
  <c r="CS73"/>
  <c r="CT73"/>
  <c r="CU73"/>
  <c r="CV73"/>
  <c r="U73" s="1"/>
  <c r="CW73"/>
  <c r="V73" s="1"/>
  <c r="CX73"/>
  <c r="W73" s="1"/>
  <c r="CY73"/>
  <c r="X73" s="1"/>
  <c r="CZ73"/>
  <c r="Y73" s="1"/>
  <c r="GL73"/>
  <c r="GN73"/>
  <c r="GP73"/>
  <c r="GV73"/>
  <c r="HC73"/>
  <c r="GX73" s="1"/>
  <c r="P74"/>
  <c r="FR74" s="1"/>
  <c r="BY85" s="1"/>
  <c r="Q74"/>
  <c r="R74"/>
  <c r="S74"/>
  <c r="U74"/>
  <c r="X74"/>
  <c r="Y74"/>
  <c r="AC74"/>
  <c r="AD74"/>
  <c r="AE74"/>
  <c r="AF74"/>
  <c r="AG74"/>
  <c r="CU74" s="1"/>
  <c r="T74" s="1"/>
  <c r="AH74"/>
  <c r="AI74"/>
  <c r="AJ74"/>
  <c r="CQ74"/>
  <c r="CR74"/>
  <c r="CS74"/>
  <c r="CT74"/>
  <c r="CV74"/>
  <c r="CW74"/>
  <c r="V74" s="1"/>
  <c r="CX74"/>
  <c r="W74" s="1"/>
  <c r="CY74"/>
  <c r="CZ74"/>
  <c r="GL74"/>
  <c r="GN74"/>
  <c r="GO74"/>
  <c r="GP74"/>
  <c r="GV74"/>
  <c r="HC74"/>
  <c r="GX74" s="1"/>
  <c r="C75"/>
  <c r="D75"/>
  <c r="V75"/>
  <c r="AC75"/>
  <c r="AE75"/>
  <c r="AD75" s="1"/>
  <c r="AF75"/>
  <c r="AG75"/>
  <c r="AH75"/>
  <c r="AI75"/>
  <c r="AJ75"/>
  <c r="CX75" s="1"/>
  <c r="W75" s="1"/>
  <c r="CQ75"/>
  <c r="CR75"/>
  <c r="CS75"/>
  <c r="CT75"/>
  <c r="CU75"/>
  <c r="T75" s="1"/>
  <c r="CV75"/>
  <c r="CW75"/>
  <c r="GL75"/>
  <c r="GN75"/>
  <c r="GP75"/>
  <c r="GV75"/>
  <c r="HC75" s="1"/>
  <c r="GX75" s="1"/>
  <c r="I77"/>
  <c r="P77"/>
  <c r="O77" s="1"/>
  <c r="R77"/>
  <c r="S77"/>
  <c r="T77"/>
  <c r="U77"/>
  <c r="W77"/>
  <c r="X77"/>
  <c r="Y77"/>
  <c r="AC77"/>
  <c r="AB77" s="1"/>
  <c r="AE77"/>
  <c r="AD77" s="1"/>
  <c r="AF77"/>
  <c r="AG77"/>
  <c r="AH77"/>
  <c r="AI77"/>
  <c r="AJ77"/>
  <c r="CP77"/>
  <c r="CQ77"/>
  <c r="CR77"/>
  <c r="Q77" s="1"/>
  <c r="CS77"/>
  <c r="CT77"/>
  <c r="CU77"/>
  <c r="CV77"/>
  <c r="CW77"/>
  <c r="CX77"/>
  <c r="CY77"/>
  <c r="CZ77"/>
  <c r="GL77"/>
  <c r="GM77"/>
  <c r="GO77" s="1"/>
  <c r="GN77"/>
  <c r="GP77"/>
  <c r="GV77"/>
  <c r="HC77"/>
  <c r="GX77" s="1"/>
  <c r="P78"/>
  <c r="CP78" s="1"/>
  <c r="O78" s="1"/>
  <c r="GM78" s="1"/>
  <c r="GO78" s="1"/>
  <c r="Q78"/>
  <c r="R78"/>
  <c r="T78"/>
  <c r="AC78"/>
  <c r="AE78"/>
  <c r="AD78" s="1"/>
  <c r="AF78"/>
  <c r="AG78"/>
  <c r="AH78"/>
  <c r="CV78" s="1"/>
  <c r="U78" s="1"/>
  <c r="AI78"/>
  <c r="CW78" s="1"/>
  <c r="V78" s="1"/>
  <c r="AJ78"/>
  <c r="CX78" s="1"/>
  <c r="W78" s="1"/>
  <c r="CQ78"/>
  <c r="CR78"/>
  <c r="CS78"/>
  <c r="CT78"/>
  <c r="S78" s="1"/>
  <c r="CU78"/>
  <c r="CY78"/>
  <c r="X78" s="1"/>
  <c r="CZ78"/>
  <c r="Y78" s="1"/>
  <c r="GL78"/>
  <c r="GN78"/>
  <c r="GP78"/>
  <c r="GV78"/>
  <c r="GX78"/>
  <c r="HC78"/>
  <c r="C79"/>
  <c r="D79"/>
  <c r="U79"/>
  <c r="V79"/>
  <c r="AC79"/>
  <c r="AE79"/>
  <c r="AD79" s="1"/>
  <c r="AF79"/>
  <c r="AG79"/>
  <c r="CU79" s="1"/>
  <c r="T79" s="1"/>
  <c r="AH79"/>
  <c r="AI79"/>
  <c r="AJ79"/>
  <c r="CQ79"/>
  <c r="CR79"/>
  <c r="CS79"/>
  <c r="CT79"/>
  <c r="CV79"/>
  <c r="CW79"/>
  <c r="CX79"/>
  <c r="W79" s="1"/>
  <c r="GL79"/>
  <c r="GN79"/>
  <c r="GP79"/>
  <c r="GV79"/>
  <c r="HC79"/>
  <c r="GX79" s="1"/>
  <c r="I81"/>
  <c r="X81"/>
  <c r="AC81"/>
  <c r="AB81" s="1"/>
  <c r="AD81"/>
  <c r="AE81"/>
  <c r="AF81"/>
  <c r="AG81"/>
  <c r="AH81"/>
  <c r="AI81"/>
  <c r="AJ81"/>
  <c r="CP81"/>
  <c r="CQ81"/>
  <c r="CR81"/>
  <c r="Q81" s="1"/>
  <c r="CS81"/>
  <c r="R81" s="1"/>
  <c r="CT81"/>
  <c r="S81" s="1"/>
  <c r="CU81"/>
  <c r="T81" s="1"/>
  <c r="CV81"/>
  <c r="U81" s="1"/>
  <c r="CW81"/>
  <c r="CX81"/>
  <c r="CY81"/>
  <c r="CZ81"/>
  <c r="Y81" s="1"/>
  <c r="GL81"/>
  <c r="GN81"/>
  <c r="GP81"/>
  <c r="GV81"/>
  <c r="GX81"/>
  <c r="HC81"/>
  <c r="T82"/>
  <c r="U82"/>
  <c r="AC82"/>
  <c r="AE82"/>
  <c r="AD82" s="1"/>
  <c r="AB82" s="1"/>
  <c r="AF82"/>
  <c r="AG82"/>
  <c r="AH82"/>
  <c r="AI82"/>
  <c r="CW82" s="1"/>
  <c r="V82" s="1"/>
  <c r="AJ82"/>
  <c r="CX82" s="1"/>
  <c r="W82" s="1"/>
  <c r="CQ82"/>
  <c r="P82" s="1"/>
  <c r="CR82"/>
  <c r="Q82" s="1"/>
  <c r="CS82"/>
  <c r="R82" s="1"/>
  <c r="CT82"/>
  <c r="S82" s="1"/>
  <c r="CU82"/>
  <c r="CV82"/>
  <c r="GL82"/>
  <c r="GO82"/>
  <c r="GP82"/>
  <c r="GV82"/>
  <c r="HC82" s="1"/>
  <c r="GX82" s="1"/>
  <c r="HG82"/>
  <c r="R83"/>
  <c r="S83"/>
  <c r="V83"/>
  <c r="W83"/>
  <c r="X83"/>
  <c r="Y83"/>
  <c r="AC83"/>
  <c r="AE83"/>
  <c r="AD83" s="1"/>
  <c r="AB83" s="1"/>
  <c r="AF83"/>
  <c r="AG83"/>
  <c r="CU83" s="1"/>
  <c r="T83" s="1"/>
  <c r="AH83"/>
  <c r="CV83" s="1"/>
  <c r="U83" s="1"/>
  <c r="AI83"/>
  <c r="CW83" s="1"/>
  <c r="AJ83"/>
  <c r="CX83" s="1"/>
  <c r="CQ83"/>
  <c r="P83" s="1"/>
  <c r="CP83" s="1"/>
  <c r="O83" s="1"/>
  <c r="GM83" s="1"/>
  <c r="GO83" s="1"/>
  <c r="CR83"/>
  <c r="Q83" s="1"/>
  <c r="CS83"/>
  <c r="CT83"/>
  <c r="CY83"/>
  <c r="CZ83"/>
  <c r="GL83"/>
  <c r="GN83"/>
  <c r="GP83"/>
  <c r="GV83"/>
  <c r="HC83"/>
  <c r="GX83" s="1"/>
  <c r="B85"/>
  <c r="B26" s="1"/>
  <c r="C85"/>
  <c r="C26" s="1"/>
  <c r="D85"/>
  <c r="D26" s="1"/>
  <c r="F85"/>
  <c r="F26" s="1"/>
  <c r="G85"/>
  <c r="G26" s="1"/>
  <c r="BD85"/>
  <c r="BD26" s="1"/>
  <c r="BX85"/>
  <c r="CK85"/>
  <c r="CL85"/>
  <c r="CM85"/>
  <c r="CM26" s="1"/>
  <c r="F114"/>
  <c r="F115" s="1"/>
  <c r="F116"/>
  <c r="F117"/>
  <c r="F118"/>
  <c r="F119" s="1"/>
  <c r="F120"/>
  <c r="F121"/>
  <c r="F122" s="1"/>
  <c r="B129"/>
  <c r="B22" s="1"/>
  <c r="C129"/>
  <c r="C22" s="1"/>
  <c r="D129"/>
  <c r="D22" s="1"/>
  <c r="F129"/>
  <c r="F22" s="1"/>
  <c r="G129"/>
  <c r="G22" s="1"/>
  <c r="F158"/>
  <c r="F159" s="1"/>
  <c r="F160"/>
  <c r="F161"/>
  <c r="F162"/>
  <c r="F163" s="1"/>
  <c r="F164"/>
  <c r="F165"/>
  <c r="F166" s="1"/>
  <c r="B173"/>
  <c r="B18" s="1"/>
  <c r="C173"/>
  <c r="C18" s="1"/>
  <c r="D173"/>
  <c r="D18" s="1"/>
  <c r="F173"/>
  <c r="F18" s="1"/>
  <c r="G173"/>
  <c r="G18" s="1"/>
  <c r="F202"/>
  <c r="F203" s="1"/>
  <c r="F204"/>
  <c r="F205"/>
  <c r="F206"/>
  <c r="F207" s="1"/>
  <c r="F208"/>
  <c r="F209"/>
  <c r="F210" s="1"/>
  <c r="B47" i="2"/>
  <c r="B48"/>
  <c r="B49"/>
  <c r="B50"/>
  <c r="B51"/>
  <c r="B52"/>
  <c r="B53"/>
  <c r="B54"/>
  <c r="B55"/>
  <c r="B56"/>
  <c r="F12" i="6"/>
  <c r="G12"/>
  <c r="L95" i="7" l="1"/>
  <c r="AW95" s="1"/>
  <c r="L113"/>
  <c r="L117"/>
  <c r="L165"/>
  <c r="L87"/>
  <c r="AW99" s="1"/>
  <c r="AR78"/>
  <c r="L72"/>
  <c r="AR99"/>
  <c r="L96" s="1"/>
  <c r="L93"/>
  <c r="L202"/>
  <c r="L227"/>
  <c r="L153"/>
  <c r="K80"/>
  <c r="I80" s="1"/>
  <c r="L176"/>
  <c r="L229"/>
  <c r="K48"/>
  <c r="L178"/>
  <c r="AW80"/>
  <c r="L162" s="1"/>
  <c r="L160" s="1"/>
  <c r="AN95"/>
  <c r="AX101"/>
  <c r="L136" s="1"/>
  <c r="AB49" i="1"/>
  <c r="AB75"/>
  <c r="BZ85"/>
  <c r="AQ85" s="1"/>
  <c r="AB58"/>
  <c r="AB37"/>
  <c r="AB41"/>
  <c r="AB45"/>
  <c r="AB54"/>
  <c r="AB28"/>
  <c r="BY26"/>
  <c r="CI85"/>
  <c r="AP85"/>
  <c r="AB68"/>
  <c r="GM57"/>
  <c r="GP57" s="1"/>
  <c r="CP82"/>
  <c r="O82" s="1"/>
  <c r="GM82" s="1"/>
  <c r="GN82" s="1"/>
  <c r="S69"/>
  <c r="GM51"/>
  <c r="GO51" s="1"/>
  <c r="P43"/>
  <c r="O43" s="1"/>
  <c r="V43"/>
  <c r="W43"/>
  <c r="GX43"/>
  <c r="Q69"/>
  <c r="CP61"/>
  <c r="O61" s="1"/>
  <c r="DF35" i="3"/>
  <c r="DJ35" s="1"/>
  <c r="DH35"/>
  <c r="DI35"/>
  <c r="DG35"/>
  <c r="CL26" i="1"/>
  <c r="BC85"/>
  <c r="AB78"/>
  <c r="CK26"/>
  <c r="BB85"/>
  <c r="P81"/>
  <c r="O81" s="1"/>
  <c r="GM81" s="1"/>
  <c r="GO81" s="1"/>
  <c r="W81"/>
  <c r="V69"/>
  <c r="AB66"/>
  <c r="U69"/>
  <c r="GM68"/>
  <c r="GO68" s="1"/>
  <c r="CY61"/>
  <c r="X61" s="1"/>
  <c r="GM60"/>
  <c r="GO60" s="1"/>
  <c r="CP69"/>
  <c r="O69" s="1"/>
  <c r="AB74"/>
  <c r="AB62"/>
  <c r="S56"/>
  <c r="P56"/>
  <c r="O56" s="1"/>
  <c r="GM56" s="1"/>
  <c r="GO56" s="1"/>
  <c r="V56"/>
  <c r="W56"/>
  <c r="AB65"/>
  <c r="BX26"/>
  <c r="AO85"/>
  <c r="CY82"/>
  <c r="X82" s="1"/>
  <c r="DF81" i="3"/>
  <c r="DJ81" s="1"/>
  <c r="DG81"/>
  <c r="DH81"/>
  <c r="DI81"/>
  <c r="CZ65" i="1"/>
  <c r="Y65" s="1"/>
  <c r="GM65" s="1"/>
  <c r="GP65" s="1"/>
  <c r="S60"/>
  <c r="U43"/>
  <c r="AB32"/>
  <c r="DF72" i="3"/>
  <c r="DJ72" s="1"/>
  <c r="DG72"/>
  <c r="DH72"/>
  <c r="DI72"/>
  <c r="DF65"/>
  <c r="DG65"/>
  <c r="Q71" i="1" s="1"/>
  <c r="DH65" i="3"/>
  <c r="R71" i="1" s="1"/>
  <c r="DI65" i="3"/>
  <c r="DG51"/>
  <c r="DI51"/>
  <c r="DF51"/>
  <c r="DJ51" s="1"/>
  <c r="DH51"/>
  <c r="DI22"/>
  <c r="DF22"/>
  <c r="DJ22" s="1"/>
  <c r="DG22"/>
  <c r="DH22"/>
  <c r="DF3"/>
  <c r="DJ3" s="1"/>
  <c r="DG3"/>
  <c r="DH3"/>
  <c r="DI3"/>
  <c r="AB79" i="1"/>
  <c r="CP70"/>
  <c r="O70" s="1"/>
  <c r="GM70" s="1"/>
  <c r="GP70" s="1"/>
  <c r="R60"/>
  <c r="CY52"/>
  <c r="X52" s="1"/>
  <c r="GM52" s="1"/>
  <c r="GN52" s="1"/>
  <c r="DG70" i="3"/>
  <c r="DJ70" s="1"/>
  <c r="DH70"/>
  <c r="DI70"/>
  <c r="DF70"/>
  <c r="DG54"/>
  <c r="DH54"/>
  <c r="DI54"/>
  <c r="DF54"/>
  <c r="DJ54" s="1"/>
  <c r="DF38"/>
  <c r="P54" i="1" s="1"/>
  <c r="DG38" i="3"/>
  <c r="Q54" i="1" s="1"/>
  <c r="DH38" i="3"/>
  <c r="DI38"/>
  <c r="GM73" i="1"/>
  <c r="GO73" s="1"/>
  <c r="DF76" i="3"/>
  <c r="DH76"/>
  <c r="DI76"/>
  <c r="DJ76" s="1"/>
  <c r="DG76"/>
  <c r="CZ82" i="1"/>
  <c r="Y82" s="1"/>
  <c r="V77"/>
  <c r="T64"/>
  <c r="AG85" s="1"/>
  <c r="CZ52"/>
  <c r="Y52" s="1"/>
  <c r="CY48"/>
  <c r="X48" s="1"/>
  <c r="CP48"/>
  <c r="O48" s="1"/>
  <c r="R43"/>
  <c r="DF57" i="3"/>
  <c r="DJ57" s="1"/>
  <c r="DG57"/>
  <c r="DH57"/>
  <c r="DI57"/>
  <c r="DG36"/>
  <c r="DH36"/>
  <c r="DI36"/>
  <c r="DF10"/>
  <c r="DJ10" s="1"/>
  <c r="DG10"/>
  <c r="DH10"/>
  <c r="DI10"/>
  <c r="Q43" i="1"/>
  <c r="CY35"/>
  <c r="X35" s="1"/>
  <c r="CZ35"/>
  <c r="Y35" s="1"/>
  <c r="DF42" i="3"/>
  <c r="DJ42" s="1"/>
  <c r="DH42"/>
  <c r="DI42"/>
  <c r="DG42"/>
  <c r="CZ53" i="1"/>
  <c r="Y53" s="1"/>
  <c r="GM53" s="1"/>
  <c r="GP53" s="1"/>
  <c r="AB51"/>
  <c r="V39"/>
  <c r="AI85" s="1"/>
  <c r="P39"/>
  <c r="O39" s="1"/>
  <c r="GM39" s="1"/>
  <c r="GO39" s="1"/>
  <c r="DF46" i="3"/>
  <c r="DJ46" s="1"/>
  <c r="DG46"/>
  <c r="DH46"/>
  <c r="DI46"/>
  <c r="DI39"/>
  <c r="DF39"/>
  <c r="DJ39" s="1"/>
  <c r="DH39"/>
  <c r="DG27"/>
  <c r="DH27"/>
  <c r="R45" i="1" s="1"/>
  <c r="DI27" i="3"/>
  <c r="DF27"/>
  <c r="CP74" i="1"/>
  <c r="O74" s="1"/>
  <c r="GM74" s="1"/>
  <c r="DF80" i="3"/>
  <c r="DJ80" s="1"/>
  <c r="DG80"/>
  <c r="DH80"/>
  <c r="DI80"/>
  <c r="DF64"/>
  <c r="DJ64" s="1"/>
  <c r="DG64"/>
  <c r="DH64"/>
  <c r="DI64"/>
  <c r="DF55"/>
  <c r="DJ55" s="1"/>
  <c r="DG55"/>
  <c r="DH55"/>
  <c r="DI55"/>
  <c r="DF30"/>
  <c r="DJ30" s="1"/>
  <c r="DG30"/>
  <c r="DH30"/>
  <c r="DI30"/>
  <c r="V81" i="1"/>
  <c r="CZ48"/>
  <c r="Y48" s="1"/>
  <c r="CZ40"/>
  <c r="Y40" s="1"/>
  <c r="W39"/>
  <c r="CP35"/>
  <c r="O35" s="1"/>
  <c r="GM35" s="1"/>
  <c r="GN35" s="1"/>
  <c r="BD129"/>
  <c r="F110"/>
  <c r="DF58" i="3"/>
  <c r="DJ58" s="1"/>
  <c r="DG58"/>
  <c r="DI58"/>
  <c r="DH50"/>
  <c r="DF50"/>
  <c r="DJ50" s="1"/>
  <c r="DI50"/>
  <c r="GM40" i="1"/>
  <c r="GP40" s="1"/>
  <c r="DF47" i="3"/>
  <c r="DJ47" s="1"/>
  <c r="DG47"/>
  <c r="DH47"/>
  <c r="DI47"/>
  <c r="DF18"/>
  <c r="DJ18" s="1"/>
  <c r="DH18"/>
  <c r="DI18"/>
  <c r="DG18"/>
  <c r="DG78"/>
  <c r="DH78"/>
  <c r="DI78"/>
  <c r="DF73"/>
  <c r="DJ73" s="1"/>
  <c r="DG73"/>
  <c r="DH73"/>
  <c r="DF62"/>
  <c r="DJ62" s="1"/>
  <c r="DH62"/>
  <c r="DI62"/>
  <c r="DG19"/>
  <c r="DH19"/>
  <c r="DI19"/>
  <c r="DF28"/>
  <c r="DG28"/>
  <c r="DH28"/>
  <c r="DI28"/>
  <c r="DJ28" s="1"/>
  <c r="DF15"/>
  <c r="DJ15" s="1"/>
  <c r="DH15"/>
  <c r="R37" i="1" s="1"/>
  <c r="DI15" i="3"/>
  <c r="DF8"/>
  <c r="DH8"/>
  <c r="R32" i="1" s="1"/>
  <c r="DI8" i="3"/>
  <c r="DF48"/>
  <c r="DJ48" s="1"/>
  <c r="DG48"/>
  <c r="DF45"/>
  <c r="DG45"/>
  <c r="DH45"/>
  <c r="DI45"/>
  <c r="DF32"/>
  <c r="DH32"/>
  <c r="R49" i="1" s="1"/>
  <c r="DI32" i="3"/>
  <c r="DG24"/>
  <c r="DI24"/>
  <c r="DI13"/>
  <c r="DF11"/>
  <c r="DJ11" s="1"/>
  <c r="DG11"/>
  <c r="DH11"/>
  <c r="DI11"/>
  <c r="DI4"/>
  <c r="DF4"/>
  <c r="DJ4" s="1"/>
  <c r="CZ44" i="1"/>
  <c r="Y44" s="1"/>
  <c r="GM44" s="1"/>
  <c r="GP44" s="1"/>
  <c r="W34"/>
  <c r="P34"/>
  <c r="GX34"/>
  <c r="CY31"/>
  <c r="X31" s="1"/>
  <c r="GM31" s="1"/>
  <c r="GP31" s="1"/>
  <c r="W30"/>
  <c r="AJ85" s="1"/>
  <c r="P30"/>
  <c r="O30" s="1"/>
  <c r="GM30" s="1"/>
  <c r="GO30" s="1"/>
  <c r="GX30"/>
  <c r="DF74" i="3"/>
  <c r="DJ74" s="1"/>
  <c r="DG74"/>
  <c r="DF71"/>
  <c r="DJ71" s="1"/>
  <c r="DG71"/>
  <c r="DH71"/>
  <c r="DI71"/>
  <c r="DI66"/>
  <c r="DF66"/>
  <c r="DJ66" s="1"/>
  <c r="DG63"/>
  <c r="DH63"/>
  <c r="DI63"/>
  <c r="DF20"/>
  <c r="DG20"/>
  <c r="DH20"/>
  <c r="R39" i="1"/>
  <c r="DF82" i="3"/>
  <c r="DJ82" s="1"/>
  <c r="DG82"/>
  <c r="DF79"/>
  <c r="DJ79" s="1"/>
  <c r="DG79"/>
  <c r="DH79"/>
  <c r="DI79"/>
  <c r="DI23"/>
  <c r="S41" i="1" s="1"/>
  <c r="DG9" i="3"/>
  <c r="DH9"/>
  <c r="DI9"/>
  <c r="DG41"/>
  <c r="DI41"/>
  <c r="DF37"/>
  <c r="DJ37" s="1"/>
  <c r="DG37"/>
  <c r="DH37"/>
  <c r="DI37"/>
  <c r="DG23"/>
  <c r="DF12"/>
  <c r="DJ12" s="1"/>
  <c r="DG12"/>
  <c r="DH12"/>
  <c r="S34" i="1"/>
  <c r="DI73" i="3"/>
  <c r="DG62"/>
  <c r="DF53"/>
  <c r="DJ53" s="1"/>
  <c r="DH53"/>
  <c r="DI53"/>
  <c r="DI49"/>
  <c r="DF49"/>
  <c r="DJ49" s="1"/>
  <c r="DF29"/>
  <c r="DG29"/>
  <c r="DJ29" s="1"/>
  <c r="DH29"/>
  <c r="DF25"/>
  <c r="DJ25" s="1"/>
  <c r="DH25"/>
  <c r="DI25"/>
  <c r="DF23"/>
  <c r="DJ23" s="1"/>
  <c r="DF21"/>
  <c r="DJ21" s="1"/>
  <c r="DG21"/>
  <c r="DG6"/>
  <c r="DI6"/>
  <c r="CZ31" i="1"/>
  <c r="Y31" s="1"/>
  <c r="S30"/>
  <c r="DF78" i="3"/>
  <c r="CV68"/>
  <c r="U75" i="1" s="1"/>
  <c r="AH85" s="1"/>
  <c r="CX68" i="3"/>
  <c r="DF56"/>
  <c r="DJ56" s="1"/>
  <c r="DG56"/>
  <c r="DH56"/>
  <c r="DI56"/>
  <c r="DI40"/>
  <c r="DF19"/>
  <c r="DJ19" s="1"/>
  <c r="DG15"/>
  <c r="Q37" i="1" s="1"/>
  <c r="DG8" i="3"/>
  <c r="DF2"/>
  <c r="DG2"/>
  <c r="Q28" i="1" s="1"/>
  <c r="DH2" i="3"/>
  <c r="DF13"/>
  <c r="DJ13" s="1"/>
  <c r="DG13"/>
  <c r="DI1"/>
  <c r="CX52"/>
  <c r="CX60"/>
  <c r="DI7"/>
  <c r="DG77"/>
  <c r="DJ77" s="1"/>
  <c r="DG69"/>
  <c r="DG61"/>
  <c r="DG44"/>
  <c r="DH43"/>
  <c r="DG34"/>
  <c r="DH33"/>
  <c r="DH26"/>
  <c r="DG17"/>
  <c r="DH16"/>
  <c r="DG7"/>
  <c r="DI75"/>
  <c r="DI59"/>
  <c r="DI31"/>
  <c r="DI14"/>
  <c r="O34" i="1" l="1"/>
  <c r="GM34" s="1"/>
  <c r="GO34" s="1"/>
  <c r="L74" i="7"/>
  <c r="L174"/>
  <c r="L124"/>
  <c r="L185"/>
  <c r="L75"/>
  <c r="L236"/>
  <c r="L112"/>
  <c r="K47"/>
  <c r="L173"/>
  <c r="L224"/>
  <c r="L151"/>
  <c r="L149" s="1"/>
  <c r="L200"/>
  <c r="L194"/>
  <c r="L243" s="1"/>
  <c r="L245"/>
  <c r="L225"/>
  <c r="BZ26" i="1"/>
  <c r="CG85"/>
  <c r="AX85" s="1"/>
  <c r="T85"/>
  <c r="AG26"/>
  <c r="AJ26"/>
  <c r="W85"/>
  <c r="GM48"/>
  <c r="GP48" s="1"/>
  <c r="CD85" s="1"/>
  <c r="R54"/>
  <c r="CY69"/>
  <c r="X69" s="1"/>
  <c r="GM69" s="1"/>
  <c r="GP69" s="1"/>
  <c r="CZ69"/>
  <c r="Y69" s="1"/>
  <c r="AH26"/>
  <c r="U85"/>
  <c r="DJ14" i="3"/>
  <c r="S37" i="1"/>
  <c r="AI26"/>
  <c r="V85"/>
  <c r="BD22"/>
  <c r="BD173"/>
  <c r="F154"/>
  <c r="DJ27" i="3"/>
  <c r="S45" i="1"/>
  <c r="DJ65" i="3"/>
  <c r="S71" i="1"/>
  <c r="DJ31" i="3"/>
  <c r="S49" i="1"/>
  <c r="CB85"/>
  <c r="AO26"/>
  <c r="F89"/>
  <c r="AO129"/>
  <c r="DJ32" i="3"/>
  <c r="P49" i="1"/>
  <c r="Q45"/>
  <c r="GM61"/>
  <c r="GP61" s="1"/>
  <c r="AQ26"/>
  <c r="F95"/>
  <c r="AQ129"/>
  <c r="BC26"/>
  <c r="F101"/>
  <c r="BC129"/>
  <c r="DJ7" i="3"/>
  <c r="S32" i="1"/>
  <c r="DJ45" i="3"/>
  <c r="S58" i="1"/>
  <c r="Q79"/>
  <c r="P71"/>
  <c r="DJ38" i="3"/>
  <c r="S54" i="1"/>
  <c r="DJ59" i="3"/>
  <c r="S66" i="1"/>
  <c r="Q32"/>
  <c r="S28"/>
  <c r="DJ1" i="3"/>
  <c r="R58" i="1"/>
  <c r="AP26"/>
  <c r="F94"/>
  <c r="AP129"/>
  <c r="DJ8" i="3"/>
  <c r="P32" i="1"/>
  <c r="Q58"/>
  <c r="R79"/>
  <c r="BB26"/>
  <c r="F98"/>
  <c r="BB129"/>
  <c r="CI26"/>
  <c r="AZ85"/>
  <c r="P28"/>
  <c r="DJ2" i="3"/>
  <c r="P45" i="1"/>
  <c r="DJ75" i="3"/>
  <c r="S79" i="1"/>
  <c r="R41"/>
  <c r="CY41" s="1"/>
  <c r="X41" s="1"/>
  <c r="DG68" i="3"/>
  <c r="Q75" i="1" s="1"/>
  <c r="DH68" i="3"/>
  <c r="R75" i="1" s="1"/>
  <c r="DF68" i="3"/>
  <c r="P75" i="1" s="1"/>
  <c r="DI68" i="3"/>
  <c r="Q41" i="1"/>
  <c r="P58"/>
  <c r="DJ78" i="3"/>
  <c r="P79" i="1"/>
  <c r="DG60" i="3"/>
  <c r="DH60"/>
  <c r="R66" i="1" s="1"/>
  <c r="DF60" i="3"/>
  <c r="P66" i="1" s="1"/>
  <c r="DI60" i="3"/>
  <c r="DF52"/>
  <c r="P62" i="1" s="1"/>
  <c r="DG52" i="3"/>
  <c r="Q62" i="1" s="1"/>
  <c r="DI52" i="3"/>
  <c r="DH52"/>
  <c r="R62" i="1" s="1"/>
  <c r="Q49"/>
  <c r="R28"/>
  <c r="P37"/>
  <c r="P41"/>
  <c r="CJ85"/>
  <c r="CG26"/>
  <c r="GM43"/>
  <c r="GO43" s="1"/>
  <c r="AN74" i="7" l="1"/>
  <c r="AW74"/>
  <c r="CP37" i="1"/>
  <c r="O37" s="1"/>
  <c r="CP49"/>
  <c r="O49" s="1"/>
  <c r="CP41"/>
  <c r="O41" s="1"/>
  <c r="GM41" s="1"/>
  <c r="GO41" s="1"/>
  <c r="CP54"/>
  <c r="O54" s="1"/>
  <c r="CP79"/>
  <c r="O79" s="1"/>
  <c r="AE85"/>
  <c r="CD26"/>
  <c r="AU85"/>
  <c r="CP28"/>
  <c r="O28" s="1"/>
  <c r="AC85"/>
  <c r="DJ52" i="3"/>
  <c r="S62" i="1"/>
  <c r="BC22"/>
  <c r="F145"/>
  <c r="BC173"/>
  <c r="W26"/>
  <c r="W129"/>
  <c r="F109"/>
  <c r="AZ26"/>
  <c r="AZ129"/>
  <c r="F96"/>
  <c r="CB26"/>
  <c r="AS85"/>
  <c r="V26"/>
  <c r="V129"/>
  <c r="F108"/>
  <c r="G139" i="7" s="1"/>
  <c r="AO22" i="1"/>
  <c r="F133"/>
  <c r="AO173"/>
  <c r="CY58"/>
  <c r="X58" s="1"/>
  <c r="CZ58"/>
  <c r="Y58" s="1"/>
  <c r="BB22"/>
  <c r="F142"/>
  <c r="BB173"/>
  <c r="AQ22"/>
  <c r="F139"/>
  <c r="AQ173"/>
  <c r="CY37"/>
  <c r="X37" s="1"/>
  <c r="CZ37"/>
  <c r="Y37" s="1"/>
  <c r="CP58"/>
  <c r="O58" s="1"/>
  <c r="CY71"/>
  <c r="X71" s="1"/>
  <c r="CZ71"/>
  <c r="Y71" s="1"/>
  <c r="T26"/>
  <c r="T129"/>
  <c r="F106"/>
  <c r="AE26"/>
  <c r="R85"/>
  <c r="BD18"/>
  <c r="F198"/>
  <c r="DJ68" i="3"/>
  <c r="S75" i="1"/>
  <c r="CY66"/>
  <c r="X66" s="1"/>
  <c r="CZ66"/>
  <c r="Y66" s="1"/>
  <c r="CY54"/>
  <c r="X54" s="1"/>
  <c r="CZ54"/>
  <c r="Y54" s="1"/>
  <c r="AX26"/>
  <c r="AX129"/>
  <c r="F92"/>
  <c r="CY79"/>
  <c r="X79" s="1"/>
  <c r="GM79" s="1"/>
  <c r="GO79" s="1"/>
  <c r="CZ79"/>
  <c r="Y79" s="1"/>
  <c r="CZ41"/>
  <c r="Y41" s="1"/>
  <c r="CY32"/>
  <c r="X32" s="1"/>
  <c r="AZ78" i="7" s="1"/>
  <c r="CZ32" i="1"/>
  <c r="Y32" s="1"/>
  <c r="BA78" i="7" s="1"/>
  <c r="CY28" i="1"/>
  <c r="X28" s="1"/>
  <c r="CZ28"/>
  <c r="Y28" s="1"/>
  <c r="CY49"/>
  <c r="X49" s="1"/>
  <c r="AZ99" i="7" s="1"/>
  <c r="L97" s="1"/>
  <c r="CZ49" i="1"/>
  <c r="Y49" s="1"/>
  <c r="BA99" i="7" s="1"/>
  <c r="L98" s="1"/>
  <c r="CP32" i="1"/>
  <c r="O32" s="1"/>
  <c r="CJ26"/>
  <c r="BA85"/>
  <c r="DJ60" i="3"/>
  <c r="Q66" i="1"/>
  <c r="CP66" s="1"/>
  <c r="O66" s="1"/>
  <c r="GM66" s="1"/>
  <c r="GO66" s="1"/>
  <c r="CP45"/>
  <c r="O45" s="1"/>
  <c r="AP22"/>
  <c r="F138"/>
  <c r="G16" i="2" s="1"/>
  <c r="AP173" i="1"/>
  <c r="CP71"/>
  <c r="O71" s="1"/>
  <c r="CY45"/>
  <c r="X45" s="1"/>
  <c r="CZ45"/>
  <c r="Y45" s="1"/>
  <c r="U26"/>
  <c r="U129"/>
  <c r="F107"/>
  <c r="G138" i="7" s="1"/>
  <c r="K99" l="1"/>
  <c r="I99" s="1"/>
  <c r="AN99"/>
  <c r="L125"/>
  <c r="L186"/>
  <c r="L237"/>
  <c r="L76"/>
  <c r="L182"/>
  <c r="L180" s="1"/>
  <c r="L171" s="1"/>
  <c r="L121"/>
  <c r="L119" s="1"/>
  <c r="L110" s="1"/>
  <c r="L233"/>
  <c r="L231" s="1"/>
  <c r="L222" s="1"/>
  <c r="GM32" i="1"/>
  <c r="GO32" s="1"/>
  <c r="GM71"/>
  <c r="GO71" s="1"/>
  <c r="L126" i="7"/>
  <c r="L77"/>
  <c r="K78" s="1"/>
  <c r="I78" s="1"/>
  <c r="L187"/>
  <c r="L238"/>
  <c r="AD85" i="1"/>
  <c r="GM37"/>
  <c r="GO37" s="1"/>
  <c r="AF85"/>
  <c r="GM49"/>
  <c r="GO49" s="1"/>
  <c r="GM54"/>
  <c r="GO54" s="1"/>
  <c r="AF26"/>
  <c r="S85"/>
  <c r="GM28"/>
  <c r="R26"/>
  <c r="F99"/>
  <c r="R129"/>
  <c r="AX22"/>
  <c r="F136"/>
  <c r="AX173"/>
  <c r="BC18"/>
  <c r="F189"/>
  <c r="AQ18"/>
  <c r="F183"/>
  <c r="AP18"/>
  <c r="F182"/>
  <c r="BB18"/>
  <c r="F186"/>
  <c r="AC26"/>
  <c r="CE85"/>
  <c r="CF85"/>
  <c r="CH85"/>
  <c r="P85"/>
  <c r="CY75"/>
  <c r="X75" s="1"/>
  <c r="CZ75"/>
  <c r="Y75" s="1"/>
  <c r="F177"/>
  <c r="AO18"/>
  <c r="AS129"/>
  <c r="F102"/>
  <c r="AS26"/>
  <c r="T22"/>
  <c r="T173"/>
  <c r="F150"/>
  <c r="AD26"/>
  <c r="Q85"/>
  <c r="CP75"/>
  <c r="O75" s="1"/>
  <c r="BA26"/>
  <c r="F105"/>
  <c r="BA129"/>
  <c r="GM58"/>
  <c r="GO58" s="1"/>
  <c r="W22"/>
  <c r="W173"/>
  <c r="F153"/>
  <c r="AU26"/>
  <c r="AU129"/>
  <c r="F104"/>
  <c r="V22"/>
  <c r="V173"/>
  <c r="F152"/>
  <c r="CY62"/>
  <c r="X62" s="1"/>
  <c r="AK85" s="1"/>
  <c r="CZ62"/>
  <c r="Y62" s="1"/>
  <c r="AL85" s="1"/>
  <c r="CP62"/>
  <c r="O62" s="1"/>
  <c r="AZ22"/>
  <c r="F140"/>
  <c r="AZ173"/>
  <c r="GM45"/>
  <c r="GO45" s="1"/>
  <c r="U22"/>
  <c r="U173"/>
  <c r="F151"/>
  <c r="AN78" i="7" l="1"/>
  <c r="L169"/>
  <c r="L220" s="1"/>
  <c r="K49"/>
  <c r="G247"/>
  <c r="K50"/>
  <c r="G248"/>
  <c r="GM62" i="1"/>
  <c r="GO62" s="1"/>
  <c r="L134" i="7"/>
  <c r="U18" i="1"/>
  <c r="F195"/>
  <c r="AK26"/>
  <c r="X85"/>
  <c r="AX18"/>
  <c r="F180"/>
  <c r="AL26"/>
  <c r="Y85"/>
  <c r="AB85"/>
  <c r="S26"/>
  <c r="F100"/>
  <c r="S129"/>
  <c r="Q26"/>
  <c r="Q129"/>
  <c r="F97"/>
  <c r="P26"/>
  <c r="F88"/>
  <c r="P129"/>
  <c r="AU22"/>
  <c r="F148"/>
  <c r="AU173"/>
  <c r="CH26"/>
  <c r="AY85"/>
  <c r="AZ18"/>
  <c r="F184"/>
  <c r="T18"/>
  <c r="F194"/>
  <c r="CF26"/>
  <c r="AW85"/>
  <c r="CE26"/>
  <c r="AV85"/>
  <c r="W18"/>
  <c r="F197"/>
  <c r="R22"/>
  <c r="F143"/>
  <c r="R173"/>
  <c r="AS22"/>
  <c r="AS173"/>
  <c r="F146"/>
  <c r="BA22"/>
  <c r="F149"/>
  <c r="BA173"/>
  <c r="GO28"/>
  <c r="V18"/>
  <c r="F196"/>
  <c r="GM75"/>
  <c r="GO75" s="1"/>
  <c r="H16" i="2" l="1"/>
  <c r="C52" i="7"/>
  <c r="E16" i="2"/>
  <c r="C49" i="7"/>
  <c r="S22" i="1"/>
  <c r="S173"/>
  <c r="F144"/>
  <c r="J16" i="2" s="1"/>
  <c r="F93" i="1"/>
  <c r="AY129"/>
  <c r="AY26"/>
  <c r="F192"/>
  <c r="AU18"/>
  <c r="CA85"/>
  <c r="BA18"/>
  <c r="F193"/>
  <c r="AB26"/>
  <c r="O85"/>
  <c r="AV26"/>
  <c r="F90"/>
  <c r="AV129"/>
  <c r="X26"/>
  <c r="F111"/>
  <c r="X129"/>
  <c r="Q22"/>
  <c r="Q173"/>
  <c r="F141"/>
  <c r="R18"/>
  <c r="F187"/>
  <c r="CC85"/>
  <c r="Y26"/>
  <c r="F112"/>
  <c r="Y129"/>
  <c r="P22"/>
  <c r="F132"/>
  <c r="P173"/>
  <c r="AW26"/>
  <c r="F91"/>
  <c r="AW129"/>
  <c r="AS18"/>
  <c r="F190"/>
  <c r="CA26" l="1"/>
  <c r="AR85"/>
  <c r="X22"/>
  <c r="F155"/>
  <c r="X173"/>
  <c r="AV22"/>
  <c r="F134"/>
  <c r="AV173"/>
  <c r="Q18"/>
  <c r="F185"/>
  <c r="P18"/>
  <c r="F176"/>
  <c r="AY22"/>
  <c r="F137"/>
  <c r="AY173"/>
  <c r="S18"/>
  <c r="F188"/>
  <c r="AW22"/>
  <c r="F135"/>
  <c r="AW173"/>
  <c r="Y22"/>
  <c r="F156"/>
  <c r="Y173"/>
  <c r="CC26"/>
  <c r="AT85"/>
  <c r="O26"/>
  <c r="F87"/>
  <c r="O129"/>
  <c r="Y18" l="1"/>
  <c r="F200"/>
  <c r="AV18"/>
  <c r="F178"/>
  <c r="O22"/>
  <c r="F131"/>
  <c r="O173"/>
  <c r="AR26"/>
  <c r="AR129"/>
  <c r="F113"/>
  <c r="F123" s="1"/>
  <c r="F125" s="1"/>
  <c r="AW18"/>
  <c r="F179"/>
  <c r="X18"/>
  <c r="F199"/>
  <c r="AY18"/>
  <c r="F181"/>
  <c r="AT26"/>
  <c r="AT129"/>
  <c r="F103"/>
  <c r="AR22" l="1"/>
  <c r="F157"/>
  <c r="F167" s="1"/>
  <c r="F169" s="1"/>
  <c r="AR173"/>
  <c r="O18"/>
  <c r="F175"/>
  <c r="F126"/>
  <c r="F127" s="1"/>
  <c r="AT22"/>
  <c r="AT173"/>
  <c r="F147"/>
  <c r="F16" i="2" l="1"/>
  <c r="I16" s="1"/>
  <c r="N16" s="1"/>
  <c r="C50" i="7"/>
  <c r="C46" s="1"/>
  <c r="AT18" i="1"/>
  <c r="F191"/>
  <c r="F201"/>
  <c r="F211" s="1"/>
  <c r="F213" s="1"/>
  <c r="AR18"/>
  <c r="F170"/>
  <c r="F171" s="1"/>
  <c r="F214" l="1"/>
  <c r="F215" s="1"/>
</calcChain>
</file>

<file path=xl/sharedStrings.xml><?xml version="1.0" encoding="utf-8"?>
<sst xmlns="http://schemas.openxmlformats.org/spreadsheetml/2006/main" count="4431" uniqueCount="531">
  <si>
    <t>Smeta.RU  (495) 974-1589</t>
  </si>
  <si>
    <t>_PS_</t>
  </si>
  <si>
    <t>Smeta.RU</t>
  </si>
  <si>
    <t/>
  </si>
  <si>
    <t>Новый объект_(Копия)</t>
  </si>
  <si>
    <t>Причал надежды 2 этаж 330 тыс</t>
  </si>
  <si>
    <t>Сметные нормы списания</t>
  </si>
  <si>
    <t>Коды ценников</t>
  </si>
  <si>
    <t>ФГИС ЦС</t>
  </si>
  <si>
    <t>Версия 1.17.0 для ФСНБ-2022 И17</t>
  </si>
  <si>
    <t>ФСНБ-2022 - Изменения И17</t>
  </si>
  <si>
    <t>Поправки для ФСНБ-2022 от 25.02.2026 г И17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</si>
  <si>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</si>
  <si>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</si>
  <si>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</si>
  <si>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Новый раздел</t>
  </si>
  <si>
    <t>Раздел 1. Монтажные работы</t>
  </si>
  <si>
    <t>1</t>
  </si>
  <si>
    <t>м10-08-001-02</t>
  </si>
  <si>
    <t>Приборы ПС приемно-контрольные, пусковые, концентратор: блок базовый на 20 лучей</t>
  </si>
  <si>
    <t>ШТ</t>
  </si>
  <si>
    <t>ГЭСНм-2022, м10-08-001-02, приказ Минстроя России от 18.05.2022 г. № 378/пр</t>
  </si>
  <si>
    <t>Монтажные работы</t>
  </si>
  <si>
    <t>Оборудование связи: прокладка и монтаж сетей связи</t>
  </si>
  <si>
    <t>мФЕР-10</t>
  </si>
  <si>
    <t>Пр/812-051.1-1</t>
  </si>
  <si>
    <t>Пр/774-051.1</t>
  </si>
  <si>
    <t>Количество=2 = 2</t>
  </si>
  <si>
    <t>1,1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</si>
  <si>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</si>
  <si>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</si>
  <si>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</si>
  <si>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Материалы монтажные</t>
  </si>
  <si>
    <t>Материалы и конструкции ( монтажные )  по ценникам и каталогам</t>
  </si>
  <si>
    <t>ФССЦм</t>
  </si>
  <si>
    <t>2</t>
  </si>
  <si>
    <t>ТЦ_89.1.61.02_73_7702680818_15.04.2026_02_1.1</t>
  </si>
  <si>
    <t>Пульт контроля и управления С2000-М сОББ = 10 032.93 = (11742.74/1.22+288.76{ТР 3.00%}+118.97{ЗСР 1.20%})</t>
  </si>
  <si>
    <t>Строка по умолчанию</t>
  </si>
  <si>
    <t>Прочие работы</t>
  </si>
  <si>
    <t>по умолчанию</t>
  </si>
  <si>
    <t>*0,85</t>
  </si>
  <si>
    <t>3</t>
  </si>
  <si>
    <t>м10-08-001-11</t>
  </si>
  <si>
    <t>Устройства промежуточные на количество лучей: 10</t>
  </si>
  <si>
    <t>ГЭСНм-2022, м10-08-001-11, приказ Минстроя России от 18.05.2022 г. № 378/пр</t>
  </si>
  <si>
    <t>3,1</t>
  </si>
  <si>
    <t>4</t>
  </si>
  <si>
    <t>ТЦ_89.1.61.02_73_7702680818_15.04.2026_02_2.1</t>
  </si>
  <si>
    <t>Блок индикации с клавиатурой С2000-БКИ</t>
  </si>
  <si>
    <t>Материалы строительные</t>
  </si>
  <si>
    <t>Материалы, изделия и конструкции</t>
  </si>
  <si>
    <t>материалы (03)</t>
  </si>
  <si>
    <t>[8 578,67 / 1,22] +  3% Трансп +  1,2% Заг.скл</t>
  </si>
  <si>
    <t>1,2</t>
  </si>
  <si>
    <t>5</t>
  </si>
  <si>
    <t>ТЦ_89.1.61.02_73_7702680818_15.04.2026_02_3.1</t>
  </si>
  <si>
    <t>Контроллер двупроводной линии связи С2000-КДЛ</t>
  </si>
  <si>
    <t>[4 277,44 / 1,22] +  3% Трансп +  1,2% Заг.скл</t>
  </si>
  <si>
    <t>6</t>
  </si>
  <si>
    <t>м10-08-001-03</t>
  </si>
  <si>
    <t>Приборы ПС приемно-контрольные, пусковые, концентратор: блок линейный</t>
  </si>
  <si>
    <t>10 лучей</t>
  </si>
  <si>
    <t>ГЭСНм-2022, м10-08-001-03, приказ Минстроя России от 18.05.2022 г. № 378/пр</t>
  </si>
  <si>
    <t>6,1</t>
  </si>
  <si>
    <t>7</t>
  </si>
  <si>
    <t>ТЦ_89.1.61.02_73_9721058155_15.04.2026_02_4.1</t>
  </si>
  <si>
    <t>Блок сигнально-пусковой С2000-СП1 сОББ = 2 868.49 = (3357.34/1.22+82.56{ТР 3.00%}+34.01{ЗСР 1.20%})</t>
  </si>
  <si>
    <t>8</t>
  </si>
  <si>
    <t>м10-08-003-06</t>
  </si>
  <si>
    <t>Устройство оптико-(фото)электрическое,: блок питания и контроля</t>
  </si>
  <si>
    <t>ГЭСНм-2022, м10-08-003-06, приказ Минстроя России от 18.05.2022 г. № 378/пр</t>
  </si>
  <si>
    <t>8,1</t>
  </si>
  <si>
    <t>9</t>
  </si>
  <si>
    <t>ТЦ_62.4.02.03_73_7702680818_15.04.2026_02_5.1</t>
  </si>
  <si>
    <t>Источник бесперебойного питания ИВЭПР 12/3,5 2х12-Р БР сОББ = 5 409.16 = (6331.00/1.22+155.68{ТР 3.00%}+64.14{ЗСР 1.20%})</t>
  </si>
  <si>
    <t>10</t>
  </si>
  <si>
    <t>м11-04-008-01</t>
  </si>
  <si>
    <t>Съемные и выдвижные блоки (модули, ячейки, ТЭЗ), масса: до 5 кг</t>
  </si>
  <si>
    <t>ГЭСНм-2022, м11-04-008-01, приказ Минстроя России от 18.05.2022 г. № 378/пр</t>
  </si>
  <si>
    <t>Приборы, средства автоматизации и вычислительной техники</t>
  </si>
  <si>
    <t>мФЕР-11</t>
  </si>
  <si>
    <t>Пр/812-053.0-1</t>
  </si>
  <si>
    <t>Пр/774-053.0</t>
  </si>
  <si>
    <t>10,1</t>
  </si>
  <si>
    <t>11</t>
  </si>
  <si>
    <t>ТЦ_62.4.02.01_73_7702680818_15.04.2026_02_6.1</t>
  </si>
  <si>
    <t>Аккумулятор DTM 1212 сОББ = 2 827.19 = (3309.00/1.22+81.37{ТР 3.00%}+33.52{ЗСР 1.20%})</t>
  </si>
  <si>
    <t>12</t>
  </si>
  <si>
    <t>м10-08-003-05</t>
  </si>
  <si>
    <t>Устройство оптико-(фото)электрическое,: прибор оптико-электрический в одноблочном исполнении</t>
  </si>
  <si>
    <t>ГЭСНм-2022, м10-08-003-05, приказ Минстроя России от 18.05.2022 г. № 378/пр</t>
  </si>
  <si>
    <t>12,1</t>
  </si>
  <si>
    <t>13</t>
  </si>
  <si>
    <t>ТЦ_61.2.01.07_73_7702680818_15.04.2026_02_7.1</t>
  </si>
  <si>
    <t>Извещатель охранный комбинированный С2000-ПИК-СТ</t>
  </si>
  <si>
    <t>[3 013,4 / 1,22] +  3% Трансп +  1,2% Заг.скл</t>
  </si>
  <si>
    <t>14</t>
  </si>
  <si>
    <t>ТЦ_61.2.01.07_73_7702680818_15.04.2026_02_8.1</t>
  </si>
  <si>
    <t>Извещатель охранный объемный адресный С2000-ИК исп.02 сОББ = 10 156.72 = 8*(1485.96/1.22+36.54{ТР 3.00%}+15.05{ЗСР 1.20%})</t>
  </si>
  <si>
    <t>15</t>
  </si>
  <si>
    <t>м10-08-002-04</t>
  </si>
  <si>
    <t>Извещатель ОС автоматический: контактный, магнитоконтактный на открывание окон, дверей</t>
  </si>
  <si>
    <t>ГЭСНм-2022 доп.14, м10-08-002-04, приказ Минстроя России от 19.05.2025 г. № 299/пр</t>
  </si>
  <si>
    <t>15,1</t>
  </si>
  <si>
    <t>16</t>
  </si>
  <si>
    <t>ТЦ_61.2.01.06_73_9721058155_16.03.2026_02_9.1</t>
  </si>
  <si>
    <t>Извещатель охранный магнитоконтактный ИО 102-20 А2П (2) сОББ = 2 263.10 = 14*(189.20/1.22+4.65{ТР 3.00%}+1.92{ЗСР 1.20%})</t>
  </si>
  <si>
    <t>17</t>
  </si>
  <si>
    <t>м10-08-001-13</t>
  </si>
  <si>
    <t>Устройства промежуточные на количество лучей: 1</t>
  </si>
  <si>
    <t>ГЭСНм-2022, м10-08-001-13, приказ Минстроя России от 18.05.2022 г. № 378/пр</t>
  </si>
  <si>
    <t>17,1</t>
  </si>
  <si>
    <t>18</t>
  </si>
  <si>
    <t>ТЦ_89.1.61.02_73_7702680818_15.04.2026_02_10.1</t>
  </si>
  <si>
    <t>Адресный расширитель С2000-АР2 исп.2 сОББ = 10 366.86 = 14*(866.69/1.22+21.31{ТР 3.00%}+8.78{ЗСР 1.20%})</t>
  </si>
  <si>
    <t>19</t>
  </si>
  <si>
    <t>м10-08-002-02</t>
  </si>
  <si>
    <t>Извещатель ПС автоматический: дымовой, фотоэлектрический, радиоизотопный, световой в нормальном исполнении</t>
  </si>
  <si>
    <t>ГЭСНм-2022 доп.14, м10-08-002-02, приказ Минстроя России от 19.05.2025 г. № 299/пр</t>
  </si>
  <si>
    <t>19,1</t>
  </si>
  <si>
    <t>20</t>
  </si>
  <si>
    <t>ТЦ_61.2.01.04_73_7702680818_16.03.2026_02_11.1</t>
  </si>
  <si>
    <t>Оповещатель охранно-пожарный комбинированный Маяк-12-КП сОББ = 639.08 = (748.00/1.22+18.39{ТР 3.00%}+7.58{ЗСР 1.20%})</t>
  </si>
  <si>
    <t>21</t>
  </si>
  <si>
    <t>м10-06-037-08</t>
  </si>
  <si>
    <t>Ящик для трубных проводок протяжной или коробка, размер: до 200х200 мм</t>
  </si>
  <si>
    <t>ГЭСНм-2022, м10-06-037-08, приказ Минстроя России от 18.05.2022 г. № 378/пр</t>
  </si>
  <si>
    <t>21,1</t>
  </si>
  <si>
    <t>21,2</t>
  </si>
  <si>
    <t>999-0005</t>
  </si>
  <si>
    <t>Масса оборудования</t>
  </si>
  <si>
    <t>т</t>
  </si>
  <si>
    <t>22</t>
  </si>
  <si>
    <t>ТЦ_22.1.01.01_73_9721058155_03.04.2026_01_12.1</t>
  </si>
  <si>
    <t>Бокс КМПн 2/2 IP30 сМРБ = 138.32 = (165.45/1.22+2.71{ЗСР 2.00%})</t>
  </si>
  <si>
    <t>23</t>
  </si>
  <si>
    <t>м08-03-575-01</t>
  </si>
  <si>
    <t>Прибор или аппарат</t>
  </si>
  <si>
    <t>ГЭСНм-2022, м08-03-575-01, приказ Минстроя России от 18.05.2022 г. № 378/пр</t>
  </si>
  <si>
    <t>Электротехнические установки: на других объектах</t>
  </si>
  <si>
    <t>мФЕР-08</t>
  </si>
  <si>
    <t>Пр/812-049.3-1</t>
  </si>
  <si>
    <t>Пр/774-049.3</t>
  </si>
  <si>
    <t>23,1</t>
  </si>
  <si>
    <t>24</t>
  </si>
  <si>
    <t>62.1.01.09-1118</t>
  </si>
  <si>
    <t>Выключатель автоматический 2P, 10 А, 4,5 кА, характеристика C</t>
  </si>
  <si>
    <t>ФСБЦ-2022, 62.1.01.09-1118, приказ Минстроя России от 18.05.2022 г. № 378/пр</t>
  </si>
  <si>
    <t>оборудование</t>
  </si>
  <si>
    <t>Оборудование по ценникам</t>
  </si>
  <si>
    <t>ОБОРУД.</t>
  </si>
  <si>
    <t>25</t>
  </si>
  <si>
    <t>м08-02-390-01</t>
  </si>
  <si>
    <t>Короба пластмассовые: шириной до 40 мм</t>
  </si>
  <si>
    <t>100 м</t>
  </si>
  <si>
    <t>ГЭСНм-2022, м08-02-390-01, приказ Минстроя России от 18.05.2022 г. № 378/пр</t>
  </si>
  <si>
    <t>25,1</t>
  </si>
  <si>
    <t>26</t>
  </si>
  <si>
    <t>20.2.05.04-0051</t>
  </si>
  <si>
    <t>Короб кабельный (кабель-канал) ПВХ с крышкой, размеры 20х10 мм</t>
  </si>
  <si>
    <t>ФСБЦ-2022 доп.14, 20.2.05.04-0051, приказ Минстроя России от 19.05.2025 г. № 299/пр</t>
  </si>
  <si>
    <t>27</t>
  </si>
  <si>
    <t>м08-02-399-01</t>
  </si>
  <si>
    <t>Провод в коробах, сечением: до 6 мм2</t>
  </si>
  <si>
    <t>ГЭСНм-2022, м08-02-399-01, приказ Минстроя России от 18.05.2022 г. № 378/пр</t>
  </si>
  <si>
    <t>27,1</t>
  </si>
  <si>
    <t>28</t>
  </si>
  <si>
    <t>ТЦ_21.1.06.02_73_7702680818_03.04.2026_01_13.1</t>
  </si>
  <si>
    <t>Кабель КПСнг(А)-FRLSLTx 1х2х0,5 сМРБ = 10 138.80 = (500*1.02)*(23.78/1.22+0.39{ЗСР 2.00%})</t>
  </si>
  <si>
    <t>м</t>
  </si>
  <si>
    <t>[31,9 / 1,22] +  3% Трансп +  1,2% Заг.скл</t>
  </si>
  <si>
    <t>29</t>
  </si>
  <si>
    <t>21.1.06.09-0152</t>
  </si>
  <si>
    <t>Кабель силовой с медными жилами ВВГнг(A)-LS 3х2,5ок(N, PE)-660</t>
  </si>
  <si>
    <t>1000 м</t>
  </si>
  <si>
    <t>ФСБЦ-2022, 21.1.06.09-0152, приказ Минстроя России от 18.05.2022 г. № 378/пр</t>
  </si>
  <si>
    <t>1000 М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</si>
  <si>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</si>
  <si>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</si>
  <si>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</si>
  <si>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</si>
  <si>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</si>
  <si>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</si>
  <si>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</si>
  <si>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</si>
  <si>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</si>
  <si>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</si>
  <si>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</si>
  <si>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</si>
  <si>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</si>
  <si>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</si>
  <si>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</si>
  <si>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</si>
  <si>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</si>
  <si>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</si>
  <si>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</si>
  <si>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</si>
  <si>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</si>
  <si>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</si>
  <si>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</si>
  <si>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</si>
  <si>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</si>
  <si>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</si>
  <si>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</si>
  <si>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</si>
  <si>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</si>
  <si>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</si>
  <si>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</si>
  <si>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</si>
  <si>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</si>
  <si>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</si>
  <si>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</si>
  <si>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</si>
  <si>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</si>
  <si>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</si>
  <si>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</si>
  <si>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</si>
  <si>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</si>
  <si>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</si>
  <si>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</si>
  <si>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</si>
  <si>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</si>
  <si>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</si>
  <si>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</si>
  <si>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</si>
  <si>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</si>
  <si>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</si>
  <si>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</si>
  <si>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</si>
  <si>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</si>
  <si>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</si>
  <si>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х1 %</t>
  </si>
  <si>
    <t>Временные здания и сооружения %</t>
  </si>
  <si>
    <t>х1 руб</t>
  </si>
  <si>
    <t>Временные здания и сооружения руб</t>
  </si>
  <si>
    <t>х1 итог</t>
  </si>
  <si>
    <t>Итого с временными зданиями и сооружениями</t>
  </si>
  <si>
    <t>х2 %</t>
  </si>
  <si>
    <t>Зимнее удорожание  %</t>
  </si>
  <si>
    <t>х2 руб</t>
  </si>
  <si>
    <t>Зимнее удорожание руб.</t>
  </si>
  <si>
    <t>х2 итог</t>
  </si>
  <si>
    <t>ИТОГ с зимним удорожанием</t>
  </si>
  <si>
    <t>х3 %</t>
  </si>
  <si>
    <t>Непредвиденные расходы  %</t>
  </si>
  <si>
    <t>х3 руб</t>
  </si>
  <si>
    <t>Непредвиденные расходы руб.</t>
  </si>
  <si>
    <t>х3 итог</t>
  </si>
  <si>
    <t>ИТОГ с непредвиденными расходами</t>
  </si>
  <si>
    <t>Итого с накрут</t>
  </si>
  <si>
    <t>Итого со всеми накрутками</t>
  </si>
  <si>
    <t>НДС при УСН</t>
  </si>
  <si>
    <t>Компенсация НДС при УСН</t>
  </si>
  <si>
    <t>расчет</t>
  </si>
  <si>
    <t>Итого с учетом компенсации</t>
  </si>
  <si>
    <t>НДС 5%</t>
  </si>
  <si>
    <t>НДС при УСН 5%</t>
  </si>
  <si>
    <t>Итоговая</t>
  </si>
  <si>
    <t>Всего по смете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</si>
  <si>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</si>
  <si>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</si>
  <si>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</si>
  <si>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</si>
  <si>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</si>
  <si>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</si>
  <si>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</si>
  <si>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</si>
  <si>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</si>
  <si>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</si>
  <si>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</si>
  <si>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</si>
  <si>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</si>
  <si>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</si>
  <si>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</si>
  <si>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</si>
  <si>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</si>
  <si>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</si>
  <si>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</si>
  <si>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</si>
  <si>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</si>
  <si>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</si>
  <si>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</si>
  <si>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</si>
  <si>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</si>
  <si>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</si>
  <si>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</si>
  <si>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</si>
  <si>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</si>
  <si>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</si>
  <si>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</si>
  <si>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</si>
  <si>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</si>
  <si>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</si>
  <si>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</si>
  <si>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</si>
  <si>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</si>
  <si>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</si>
  <si>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</si>
  <si>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</si>
  <si>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</si>
  <si>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</si>
  <si>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</si>
  <si>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</si>
  <si>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</si>
  <si>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</si>
  <si>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</si>
  <si>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</si>
  <si>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</si>
  <si>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</si>
  <si>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</si>
  <si>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</si>
  <si>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</si>
  <si>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</si>
  <si>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</si>
  <si>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</si>
  <si>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</si>
  <si>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</si>
  <si>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</si>
  <si>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</si>
  <si>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</si>
  <si>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</si>
  <si>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</si>
  <si>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</si>
  <si>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</si>
  <si>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</si>
  <si>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</si>
  <si>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</si>
  <si>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+Ульяновская область, КТЦ к ФСНБ-2022, 1 квартал 2026 г</t>
  </si>
  <si>
    <t>_OBSM_</t>
  </si>
  <si>
    <t>1-100-43</t>
  </si>
  <si>
    <t>Средний разряд работы 4,3</t>
  </si>
  <si>
    <t>чел.-ч.</t>
  </si>
  <si>
    <t>01.3.05.17-0002</t>
  </si>
  <si>
    <t>ФСБЦ-2022, 01.3.05.17-0002, приказ Минстроя России от 18.05.2022 г. № 378/пр</t>
  </si>
  <si>
    <t>Канифоль сосновая</t>
  </si>
  <si>
    <t>кг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</si>
  <si>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</si>
  <si>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</si>
  <si>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</si>
  <si>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</si>
  <si>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01.7.15.07-0012</t>
  </si>
  <si>
    <t>ФСБЦ-2022, 01.7.15.07-0012, приказ Минстроя России от 18.05.2022 г. № 378/пр</t>
  </si>
  <si>
    <t>Дюбели пластмассовые с шурупами, диаметр 12 мм, длина 70 мм, диаметр шурупа 8 мм, длина шурупа 70 мм</t>
  </si>
  <si>
    <t>100 ШТ</t>
  </si>
  <si>
    <t>10.3.02.03-0012</t>
  </si>
  <si>
    <t>ФСБЦ-2022, 10.3.02.03-0012, приказ Минстроя России от 18.05.2022 г. № 378/пр</t>
  </si>
  <si>
    <t>Припои оловянно-свинцовые бессурьмянистые, марка ПОС40</t>
  </si>
  <si>
    <t>1-100-45</t>
  </si>
  <si>
    <t>Средний разряд работы 4,5</t>
  </si>
  <si>
    <t>03.1.01.01-0002</t>
  </si>
  <si>
    <t>ФСБЦ-2022, 03.1.01.01-0002, приказ Минстроя России от 18.05.2022 г. № 378/пр</t>
  </si>
  <si>
    <t>Гипс строительный Г-3</t>
  </si>
  <si>
    <t>1-100-42</t>
  </si>
  <si>
    <t>Средний разряд работы 4,2</t>
  </si>
  <si>
    <t>1-100-31</t>
  </si>
  <si>
    <t>Средний разряд работы 3,1</t>
  </si>
  <si>
    <t>4-100-00</t>
  </si>
  <si>
    <t>Затраты труда машинистов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</si>
  <si>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</si>
  <si>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</si>
  <si>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</si>
  <si>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маш.-ч</t>
  </si>
  <si>
    <t>4-100-040</t>
  </si>
  <si>
    <t>1-100-40</t>
  </si>
  <si>
    <t>Средний разряд работы 4,0</t>
  </si>
  <si>
    <t>01.7.15.14-0168</t>
  </si>
  <si>
    <t>ФСБЦ-2022 доп.2, 01.7.15.14-0168, приказ Минстроя России от 26.08.2022 г. № 703/пр</t>
  </si>
  <si>
    <t>Шурупы самонарезающие стальные с полукруглой головкой и прямым шлицем, остроконечные, диаметр 5 мм, длина 70 мм</t>
  </si>
  <si>
    <t>14.1.04.02-0002</t>
  </si>
  <si>
    <t>ФСБЦ-2022, 14.1.04.02-0002, приказ Минстроя России от 18.05.2022 г. № 378/пр</t>
  </si>
  <si>
    <t>Клей, марка 88-СА</t>
  </si>
  <si>
    <t>24.3.01.01-0004</t>
  </si>
  <si>
    <t>ФСБЦ-2022, 24.3.01.01-0004, приказ Минстроя России от 18.05.2022 г. № 378/пр</t>
  </si>
  <si>
    <t>Трубка ПВХ-305 электроизоляционная, диаметр 6-10 мм</t>
  </si>
  <si>
    <t>1-100-44</t>
  </si>
  <si>
    <t>Средний разряд работы 4,4</t>
  </si>
  <si>
    <t>1-100-30</t>
  </si>
  <si>
    <t>Средний разряд работы 3,0</t>
  </si>
  <si>
    <t>91.06.03-060</t>
  </si>
  <si>
    <t>ФСЭМ-2022, 91.06.03-060, приказ Минстроя России от 18.05.2022 г. № 378/пр</t>
  </si>
  <si>
    <t>Лебедки электрические тяговым усилием до 5,79 кН (0,59 т)</t>
  </si>
  <si>
    <t>01.7.11.07-0227</t>
  </si>
  <si>
    <t>ФСБЦ-2022, 01.7.11.07-0227, приказ Минстроя России от 18.05.2022 г. № 378/пр</t>
  </si>
  <si>
    <t>Электроды сварочные для сварки низколегированных и углеродистых сталей УОНИ 13/45, Э42А, диаметр 4-5 мм</t>
  </si>
  <si>
    <t>14.4.04.12-0008</t>
  </si>
  <si>
    <t>ФСБЦ-2022 доп.15, 14.4.04.12-0008, приказ Минстроя России от 14.08.2025 г. № 490/пр</t>
  </si>
  <si>
    <t>Эмаль ЭП-140</t>
  </si>
  <si>
    <t>01.7.15.03-0042</t>
  </si>
  <si>
    <t>ФСБЦ-2022, 01.7.15.03-0042, приказ Минстроя России от 18.05.2022 г. № 378/пр</t>
  </si>
  <si>
    <t>Болты с гайками и шайбами строительные</t>
  </si>
  <si>
    <t>1-100-39</t>
  </si>
  <si>
    <t>Средний разряд работы 3,9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</si>
  <si>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</si>
  <si>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</si>
  <si>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</si>
  <si>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4-100-030</t>
  </si>
  <si>
    <t>01.7.15.07-0022</t>
  </si>
  <si>
    <t>ФСБЦ-2022, 01.7.15.07-0022, приказ Минстроя России от 18.05.2022 г. № 378/пр</t>
  </si>
  <si>
    <t>Дюбели полиэтиленовые распорные, диаметр 6 мм, длина 40 мм</t>
  </si>
  <si>
    <t>1000 ШТ</t>
  </si>
  <si>
    <t>01.7.15.14-0165</t>
  </si>
  <si>
    <t>ФСБЦ-2022 доп.2, 01.7.15.14-0165, приказ Минстроя России от 26.08.2022 г. № 703/пр</t>
  </si>
  <si>
    <t>Шурупы самонарезающие стальные с полукруглой головкой и прямым шлицем, остроконечные, диаметр 4 мм, длина 40 мм</t>
  </si>
  <si>
    <t>1-100-38</t>
  </si>
  <si>
    <t>Средний разряд работы 3,8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</si>
  <si>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</si>
  <si>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</si>
  <si>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</si>
  <si>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4-100-060</t>
  </si>
  <si>
    <t>01.7.06.05-0041</t>
  </si>
  <si>
    <t>ФСБЦ-2022, 01.7.06.05-0041, приказ Минстроя России от 18.05.2022 г. № 378/пр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</si>
  <si>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</si>
  <si>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</si>
  <si>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ФСБЦ-2022, 01.7.06.07-0002, приказ Минстроя России от 18.05.2022 г. № 378/пр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</si>
  <si>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</si>
  <si>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</si>
  <si>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</si>
  <si>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ФСБЦ-2022, 14.4.02.04-0142, приказ Минстроя России от 18.05.2022 г. № 378/пр</t>
  </si>
  <si>
    <t>Краска масляная МА-0115, мумия, сурик железный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</si>
  <si>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</si>
  <si>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</si>
  <si>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</si>
  <si>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</si>
  <si>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</si>
  <si>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</si>
  <si>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</si>
  <si>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</si>
  <si>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</si>
  <si>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</si>
  <si>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</si>
  <si>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</si>
  <si>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</si>
  <si>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</si>
  <si>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</si>
  <si>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</si>
  <si>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</si>
  <si>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</si>
  <si>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</si>
  <si>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</si>
  <si>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</si>
  <si>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</si>
  <si>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</si>
  <si>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</si>
  <si>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</si>
  <si>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</si>
  <si>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</si>
  <si>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</si>
  <si>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</si>
  <si>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</si>
  <si>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</si>
  <si>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</si>
  <si>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</si>
  <si>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</si>
  <si>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</si>
  <si>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</si>
  <si>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</si>
  <si>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</si>
  <si>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</si>
  <si>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</si>
  <si>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</si>
  <si>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</si>
  <si>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</si>
  <si>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</si>
  <si>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</si>
  <si>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</si>
  <si>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I квартал 2026 года</t>
  </si>
  <si>
    <t>Раздел: Раздел 1. Монтажные работы</t>
  </si>
  <si>
    <t>ГЭСНм 10-08-001-11</t>
  </si>
  <si>
    <t>ОТ (ЗТ)</t>
  </si>
  <si>
    <t>М</t>
  </si>
  <si>
    <t>Итого прямые затраты</t>
  </si>
  <si>
    <t>3.1</t>
  </si>
  <si>
    <t>ФОТ</t>
  </si>
  <si>
    <t>НР Оборудование связи: прокладка и монтаж сетей связи</t>
  </si>
  <si>
    <t>СП Оборудование связи: прокладка и монтаж сетей связи</t>
  </si>
  <si>
    <t>Всего по позиции</t>
  </si>
  <si>
    <t>=</t>
  </si>
  <si>
    <r>
      <t>Контроллер двупроводной линии связи С2000-КДЛ</t>
    </r>
    <r>
      <rPr>
        <i/>
        <sz val="11"/>
        <rFont val="Arial"/>
        <family val="2"/>
        <charset val="204"/>
      </rPr>
      <t xml:space="preserve">
3 654,62 = [4 277,44 / 1,22] +  3% Трансп +  1,2% Заг.скл</t>
    </r>
  </si>
  <si>
    <t>ГЭСНм 10-08-003-05</t>
  </si>
  <si>
    <t>12.1</t>
  </si>
  <si>
    <r>
      <t>Извещатель охранный комбинированный С2000-ПИК-СТ</t>
    </r>
    <r>
      <rPr>
        <i/>
        <sz val="11"/>
        <rFont val="Arial"/>
        <family val="2"/>
        <charset val="204"/>
      </rPr>
      <t xml:space="preserve">
2 574,63 = [3 013,4 / 1,22] +  3% Трансп +  1,2% Заг.скл</t>
    </r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</si>
  <si>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</si>
  <si>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</si>
  <si>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</si>
  <si>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</si>
  <si>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</si>
  <si>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</si>
  <si>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</si>
  <si>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</si>
  <si>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</si>
  <si>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</si>
  <si>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</si>
  <si>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</si>
  <si>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</si>
  <si>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</si>
  <si>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</si>
  <si>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</si>
  <si>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</si>
  <si>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</si>
  <si>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</si>
  <si>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</si>
  <si>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</si>
  <si>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</si>
  <si>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</si>
  <si>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</si>
  <si>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</si>
  <si>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</si>
  <si>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</si>
  <si>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</si>
  <si>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</si>
  <si>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</si>
  <si>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</si>
  <si>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</si>
  <si>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</si>
  <si>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</si>
  <si>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</si>
  <si>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</si>
  <si>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</si>
  <si>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</si>
  <si>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</si>
  <si>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</si>
  <si>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</si>
  <si>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</si>
  <si>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</si>
  <si>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</si>
  <si>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</si>
  <si>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</si>
  <si>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Установка системы охраны в здании ОГКУСО СРЦН «Причал надежды»</t>
  </si>
  <si>
    <t>ОГКУСО СРЦН ПРИЧАЛ НАДЕЖДЫ</t>
  </si>
  <si>
    <t>Локальная смета № 02-01-01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</si>
</sst>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#,##0.00;[Red]\-\ #,##0.00"/>
    <numFmt numFmtId="166" formatCode="#,##0.00#####;[Red]\-\ #,##0.00#####"/>
  </numFmts>
  <fonts count="26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NumberFormat="1" applyFont="1" applyAlignment="1"/>
    <xf numFmtId="0" fontId="14" fillId="0" borderId="0" xfId="0" applyNumberFormat="1" applyFont="1" applyAlignment="1"/>
    <xf numFmtId="0" fontId="16" fillId="0" borderId="0" xfId="0" applyNumberFormat="1" applyFont="1" applyAlignment="1"/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wrapText="1"/>
    </xf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/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6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7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0" fontId="16" fillId="0" borderId="1" xfId="0" applyNumberFormat="1" applyFont="1" applyBorder="1" applyAlignment="1"/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22" fillId="0" borderId="0" xfId="0" quotePrefix="1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 wrapText="1"/>
    </xf>
    <xf numFmtId="165" fontId="22" fillId="0" borderId="0" xfId="0" applyNumberFormat="1" applyFont="1" applyAlignment="1">
      <alignment horizontal="right" vertical="top"/>
    </xf>
    <xf numFmtId="166" fontId="22" fillId="0" borderId="0" xfId="0" applyNumberFormat="1" applyFont="1" applyAlignment="1">
      <alignment horizontal="right" vertical="top"/>
    </xf>
    <xf numFmtId="165" fontId="24" fillId="0" borderId="0" xfId="0" applyNumberFormat="1" applyFont="1" applyAlignment="1">
      <alignment horizontal="right" vertical="top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/>
    </xf>
    <xf numFmtId="165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right" vertical="top" wrapText="1"/>
    </xf>
    <xf numFmtId="165" fontId="0" fillId="0" borderId="0" xfId="0" applyNumberFormat="1"/>
    <xf numFmtId="165" fontId="22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top" wrapText="1"/>
    </xf>
    <xf numFmtId="0" fontId="22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4" fillId="0" borderId="0" xfId="0" applyFont="1" applyAlignment="1">
      <alignment horizontal="right" vertical="top"/>
    </xf>
    <xf numFmtId="0" fontId="24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165" fontId="24" fillId="0" borderId="2" xfId="0" applyNumberFormat="1" applyFont="1" applyBorder="1" applyAlignment="1">
      <alignment horizontal="right" vertical="top"/>
    </xf>
    <xf numFmtId="0" fontId="24" fillId="0" borderId="2" xfId="0" applyFont="1" applyBorder="1" applyAlignment="1">
      <alignment horizontal="right" vertical="top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/>
    <xf numFmtId="165" fontId="11" fillId="0" borderId="0" xfId="0" applyNumberFormat="1" applyFont="1" applyAlignment="1"/>
    <xf numFmtId="166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6" fillId="0" borderId="1" xfId="0" applyNumberFormat="1" applyFont="1" applyBorder="1" applyAlignment="1">
      <alignment horizontal="left"/>
    </xf>
    <xf numFmtId="0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left" wrapText="1"/>
    </xf>
    <xf numFmtId="0" fontId="25" fillId="0" borderId="2" xfId="0" applyNumberFormat="1" applyFont="1" applyBorder="1" applyAlignment="1">
      <alignment horizontal="center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165" fontId="24" fillId="0" borderId="0" xfId="0" applyNumberFormat="1" applyFont="1" applyAlignment="1">
      <alignment horizontal="left" vertical="top"/>
    </xf>
    <xf numFmtId="165" fontId="24" fillId="0" borderId="2" xfId="0" applyNumberFormat="1" applyFont="1" applyBorder="1" applyAlignment="1">
      <alignment horizontal="right" vertical="top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165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left" wrapText="1"/>
    </xf>
    <xf numFmtId="0" fontId="15" fillId="0" borderId="1" xfId="0" applyNumberFormat="1" applyFont="1" applyBorder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20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6" fillId="0" borderId="0" xfId="0" applyNumberFormat="1" applyFont="1" applyAlignment="1">
      <alignment horizontal="left" wrapText="1"/>
    </xf>
    <xf numFmtId="0" fontId="15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O259"/>
  <sheetViews>
    <sheetView tabSelected="1" topLeftCell="A88" zoomScaleNormal="100" workbookViewId="0">
      <selection activeCell="C42" sqref="C42:L42"/>
    </sheetView>
  </sheetViews>
  <sheetFormatPr defaultRowHeight="12.9"/>
  <cols>
    <col min="1" max="1" width="5.625" customWidth="1"/>
    <col min="2" max="2" width="20.625" customWidth="1"/>
    <col min="3" max="3" width="40.625" customWidth="1"/>
    <col min="4" max="4" width="10.625" customWidth="1"/>
    <col min="5" max="12" width="15.625" customWidth="1"/>
    <col min="15" max="92" width="0" hidden="1" customWidth="1"/>
    <col min="93" max="93" width="108.625" hidden="1" customWidth="1"/>
    <col min="94" max="101" width="0" hidden="1" customWidth="1"/>
  </cols>
  <sheetData>
    <row r="1" spans="1:93">
      <c r="A1" s="8" t="str">
        <f>Source!B1</f>
        <v>Smeta.RU  (495) 974-1589</v>
      </c>
    </row>
    <row r="2" spans="1:93" ht="12.6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93" ht="16.5" customHeight="1">
      <c r="A3" s="10"/>
      <c r="B3" s="107" t="s">
        <v>421</v>
      </c>
      <c r="C3" s="107"/>
      <c r="D3" s="107"/>
      <c r="E3" s="107"/>
      <c r="F3" s="11"/>
      <c r="G3" s="11"/>
      <c r="H3" s="107" t="s">
        <v>422</v>
      </c>
      <c r="I3" s="107"/>
      <c r="J3" s="107"/>
      <c r="K3" s="107"/>
      <c r="L3" s="107"/>
    </row>
    <row r="4" spans="1:93" ht="13.95" customHeight="1">
      <c r="A4" s="11"/>
      <c r="B4" s="108"/>
      <c r="C4" s="108"/>
      <c r="D4" s="108"/>
      <c r="E4" s="108"/>
      <c r="F4" s="11"/>
      <c r="G4" s="11"/>
      <c r="H4" s="108"/>
      <c r="I4" s="108"/>
      <c r="J4" s="108"/>
      <c r="K4" s="108"/>
      <c r="L4" s="108"/>
    </row>
    <row r="5" spans="1:93" ht="13.95" customHeight="1">
      <c r="A5" s="11"/>
      <c r="B5" s="11"/>
      <c r="C5" s="12"/>
      <c r="D5" s="12"/>
      <c r="E5" s="12"/>
      <c r="F5" s="11"/>
      <c r="G5" s="11"/>
      <c r="H5" s="12"/>
      <c r="I5" s="12"/>
      <c r="J5" s="12"/>
      <c r="K5" s="12"/>
      <c r="L5" s="12"/>
    </row>
    <row r="6" spans="1:93" ht="13.95" customHeight="1">
      <c r="A6" s="12"/>
      <c r="B6" s="108" t="str">
        <f>CONCATENATE("______________________ ", IF(Source!AL12&lt;&gt;"", Source!AL12, ""))</f>
        <v xml:space="preserve">______________________ </v>
      </c>
      <c r="C6" s="108"/>
      <c r="D6" s="108"/>
      <c r="E6" s="108"/>
      <c r="F6" s="11"/>
      <c r="G6" s="11"/>
      <c r="H6" s="108" t="str">
        <f>CONCATENATE("______________________ ", IF(Source!AH12&lt;&gt;"", Source!AH12, ""))</f>
        <v xml:space="preserve">______________________ </v>
      </c>
      <c r="I6" s="108"/>
      <c r="J6" s="108"/>
      <c r="K6" s="108"/>
      <c r="L6" s="108"/>
    </row>
    <row r="7" spans="1:93" ht="14.3" customHeight="1">
      <c r="A7" s="13"/>
      <c r="B7" s="106" t="s">
        <v>423</v>
      </c>
      <c r="C7" s="106"/>
      <c r="D7" s="106"/>
      <c r="E7" s="106"/>
      <c r="F7" s="11"/>
      <c r="G7" s="11"/>
      <c r="H7" s="106" t="s">
        <v>423</v>
      </c>
      <c r="I7" s="106"/>
      <c r="J7" s="106"/>
      <c r="K7" s="106"/>
      <c r="L7" s="106"/>
    </row>
    <row r="10" spans="1:93" ht="12.75" customHeight="1">
      <c r="A10" s="104" t="s">
        <v>424</v>
      </c>
      <c r="B10" s="104"/>
      <c r="C10" s="104"/>
      <c r="D10" s="104"/>
      <c r="E10" s="104"/>
      <c r="F10" s="105" t="s">
        <v>463</v>
      </c>
      <c r="G10" s="105"/>
      <c r="H10" s="105"/>
      <c r="I10" s="105"/>
      <c r="J10" s="105"/>
      <c r="K10" s="105"/>
      <c r="L10" s="105"/>
    </row>
    <row r="11" spans="1:93" ht="12.6" customHeight="1">
      <c r="A11" s="15"/>
      <c r="B11" s="15"/>
      <c r="C11" s="15"/>
      <c r="D11" s="15"/>
      <c r="E11" s="15"/>
      <c r="F11" s="16"/>
      <c r="G11" s="16"/>
      <c r="H11" s="16"/>
      <c r="I11" s="16"/>
      <c r="J11" s="16"/>
      <c r="K11" s="16"/>
      <c r="L11" s="16"/>
    </row>
    <row r="12" spans="1:93" ht="25.85">
      <c r="A12" s="104" t="s">
        <v>425</v>
      </c>
      <c r="B12" s="104"/>
      <c r="C12" s="104"/>
      <c r="D12" s="104"/>
      <c r="E12" s="104"/>
      <c r="F12" s="105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105"/>
      <c r="H12" s="105"/>
      <c r="I12" s="105"/>
      <c r="J12" s="105"/>
      <c r="K12" s="105"/>
      <c r="L12" s="105"/>
      <c r="CO12" s="38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2.6" customHeight="1">
      <c r="A13" s="15"/>
      <c r="B13" s="15"/>
      <c r="C13" s="15"/>
      <c r="D13" s="15"/>
      <c r="E13" s="15"/>
      <c r="F13" s="16"/>
      <c r="G13" s="16"/>
      <c r="H13" s="16"/>
      <c r="I13" s="16"/>
      <c r="J13" s="16"/>
      <c r="K13" s="16"/>
      <c r="L13" s="16"/>
    </row>
    <row r="14" spans="1:93" ht="129.1">
      <c r="A14" s="104" t="s">
        <v>426</v>
      </c>
      <c r="B14" s="104"/>
      <c r="C14" s="104"/>
      <c r="D14" s="104"/>
      <c r="E14" s="104"/>
      <c r="F14" s="105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14" s="105"/>
      <c r="H14" s="105"/>
      <c r="I14" s="105"/>
      <c r="J14" s="105"/>
      <c r="K14" s="105"/>
      <c r="L14" s="105"/>
      <c r="CO14" s="38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15" spans="1:93" ht="12.6" customHeight="1">
      <c r="A15" s="15"/>
      <c r="B15" s="15"/>
      <c r="C15" s="15"/>
      <c r="D15" s="15"/>
      <c r="E15" s="15"/>
      <c r="F15" s="16"/>
      <c r="G15" s="16"/>
      <c r="H15" s="16"/>
      <c r="I15" s="16"/>
      <c r="J15" s="16"/>
      <c r="K15" s="16"/>
      <c r="L15" s="16"/>
    </row>
    <row r="16" spans="1:93" ht="76.599999999999994" customHeight="1">
      <c r="A16" s="104" t="s">
        <v>427</v>
      </c>
      <c r="B16" s="104"/>
      <c r="C16" s="104"/>
      <c r="D16" s="104"/>
      <c r="E16" s="104"/>
      <c r="F16" s="105"/>
      <c r="G16" s="105"/>
      <c r="H16" s="105"/>
      <c r="I16" s="105"/>
      <c r="J16" s="105"/>
      <c r="K16" s="105"/>
      <c r="L16" s="105"/>
    </row>
    <row r="17" spans="1:12" ht="12.6" customHeight="1">
      <c r="A17" s="15"/>
      <c r="B17" s="15"/>
      <c r="C17" s="15"/>
      <c r="D17" s="15"/>
      <c r="E17" s="15"/>
      <c r="F17" s="16"/>
      <c r="G17" s="16"/>
      <c r="H17" s="16"/>
      <c r="I17" s="16"/>
      <c r="J17" s="16"/>
      <c r="K17" s="16"/>
      <c r="L17" s="16"/>
    </row>
    <row r="18" spans="1:12" ht="38.25" customHeight="1">
      <c r="A18" s="104" t="s">
        <v>428</v>
      </c>
      <c r="B18" s="104"/>
      <c r="C18" s="104"/>
      <c r="D18" s="104"/>
      <c r="E18" s="104"/>
      <c r="F18" s="105"/>
      <c r="G18" s="105"/>
      <c r="H18" s="105"/>
      <c r="I18" s="105"/>
      <c r="J18" s="105"/>
      <c r="K18" s="105"/>
      <c r="L18" s="105"/>
    </row>
    <row r="19" spans="1:12" ht="12.6" customHeight="1">
      <c r="A19" s="17"/>
      <c r="B19" s="17"/>
      <c r="C19" s="17"/>
      <c r="D19" s="17"/>
      <c r="E19" s="17"/>
      <c r="F19" s="18"/>
      <c r="G19" s="18"/>
      <c r="H19" s="18"/>
      <c r="I19" s="18"/>
      <c r="J19" s="18"/>
      <c r="K19" s="18"/>
      <c r="L19" s="18"/>
    </row>
    <row r="20" spans="1:12" ht="12.6" customHeight="1">
      <c r="A20" s="104" t="s">
        <v>429</v>
      </c>
      <c r="B20" s="104"/>
      <c r="C20" s="104"/>
      <c r="D20" s="104"/>
      <c r="E20" s="104"/>
      <c r="F20" s="105" t="s">
        <v>464</v>
      </c>
      <c r="G20" s="105"/>
      <c r="H20" s="105"/>
      <c r="I20" s="105"/>
      <c r="J20" s="105"/>
      <c r="K20" s="105"/>
      <c r="L20" s="105"/>
    </row>
    <row r="21" spans="1:12" ht="12.75" customHeight="1">
      <c r="A21" s="17"/>
      <c r="B21" s="17"/>
      <c r="C21" s="17"/>
      <c r="D21" s="17"/>
      <c r="E21" s="17"/>
      <c r="F21" s="18"/>
      <c r="G21" s="18"/>
      <c r="H21" s="18"/>
      <c r="I21" s="18"/>
      <c r="J21" s="18"/>
      <c r="K21" s="18"/>
      <c r="L21" s="18"/>
    </row>
    <row r="22" spans="1:12" ht="12.75" customHeight="1">
      <c r="A22" s="104" t="s">
        <v>430</v>
      </c>
      <c r="B22" s="104"/>
      <c r="C22" s="104"/>
      <c r="D22" s="104"/>
      <c r="E22" s="104"/>
      <c r="F22" s="105" t="str">
        <f>IF(Source!CZ12 &lt;&gt; "", Source!CZ12, "")</f>
        <v/>
      </c>
      <c r="G22" s="105"/>
      <c r="H22" s="105"/>
      <c r="I22" s="105"/>
      <c r="J22" s="105"/>
      <c r="K22" s="105"/>
      <c r="L22" s="105"/>
    </row>
    <row r="23" spans="1:12" ht="12.75" customHeight="1">
      <c r="A23" s="17"/>
      <c r="B23" s="17"/>
      <c r="C23" s="17"/>
      <c r="D23" s="17"/>
      <c r="E23" s="17"/>
      <c r="F23" s="18"/>
      <c r="G23" s="18"/>
      <c r="H23" s="18"/>
      <c r="I23" s="18"/>
      <c r="J23" s="18"/>
      <c r="K23" s="18"/>
      <c r="L23" s="16"/>
    </row>
    <row r="24" spans="1:12" ht="12.75" customHeight="1">
      <c r="A24" s="104" t="s">
        <v>431</v>
      </c>
      <c r="B24" s="104"/>
      <c r="C24" s="104"/>
      <c r="D24" s="104"/>
      <c r="E24" s="104"/>
      <c r="F24" s="105" t="str">
        <f>IF(Source!DA12 &lt;&gt; "", Source!DA12, "")</f>
        <v/>
      </c>
      <c r="G24" s="105"/>
      <c r="H24" s="105"/>
      <c r="I24" s="105"/>
      <c r="J24" s="105"/>
      <c r="K24" s="105"/>
      <c r="L24" s="105"/>
    </row>
    <row r="25" spans="1:12" ht="12.75" customHeight="1">
      <c r="A25" s="9"/>
      <c r="B25" s="9"/>
      <c r="C25" s="9"/>
      <c r="D25" s="9"/>
      <c r="E25" s="9"/>
      <c r="F25" s="19"/>
      <c r="G25" s="19"/>
      <c r="H25" s="19"/>
      <c r="I25" s="19"/>
      <c r="J25" s="19"/>
      <c r="K25" s="19"/>
      <c r="L25" s="19"/>
    </row>
    <row r="26" spans="1:12" ht="12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5.8" customHeight="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</row>
    <row r="28" spans="1:12" ht="14.3" customHeight="1">
      <c r="A28" s="99" t="s">
        <v>432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</row>
    <row r="29" spans="1:12" ht="13.9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5.8" customHeight="1">
      <c r="A30" s="101" t="s">
        <v>529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</row>
    <row r="31" spans="1:12" ht="14.3" customHeight="1">
      <c r="A31" s="99" t="s">
        <v>433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</row>
    <row r="32" spans="1:12" ht="14.3" customHeight="1">
      <c r="A32" s="11"/>
      <c r="B32" s="11"/>
      <c r="C32" s="11"/>
      <c r="D32" s="11"/>
      <c r="E32" s="11"/>
      <c r="F32" s="13"/>
      <c r="G32" s="13"/>
      <c r="H32" s="13"/>
      <c r="I32" s="13"/>
      <c r="J32" s="13"/>
      <c r="K32" s="13"/>
      <c r="L32" s="13"/>
    </row>
    <row r="33" spans="1:12" ht="15.8" customHeight="1">
      <c r="A33" s="102" t="s">
        <v>530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</row>
    <row r="34" spans="1:12" ht="13.95" customHeight="1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0"/>
    </row>
    <row r="35" spans="1:12" ht="18" customHeight="1">
      <c r="A35" s="103" t="s">
        <v>528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</row>
    <row r="36" spans="1:12" ht="14.3" customHeight="1">
      <c r="A36" s="99" t="s">
        <v>434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</row>
    <row r="37" spans="1:12" ht="13.9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ht="13.9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ht="12.6" customHeight="1">
      <c r="A39" s="14" t="s">
        <v>435</v>
      </c>
      <c r="B39" s="14"/>
      <c r="C39" s="23" t="s">
        <v>465</v>
      </c>
      <c r="D39" s="14" t="s">
        <v>436</v>
      </c>
      <c r="E39" s="14"/>
      <c r="F39" s="14"/>
      <c r="G39" s="14"/>
      <c r="H39" s="14"/>
      <c r="I39" s="14"/>
      <c r="J39" s="14"/>
      <c r="K39" s="14"/>
      <c r="L39" s="14"/>
    </row>
    <row r="40" spans="1:12" ht="12.6" customHeight="1">
      <c r="A40" s="14"/>
      <c r="B40" s="14"/>
      <c r="C40" s="24"/>
      <c r="D40" s="14"/>
      <c r="E40" s="14"/>
      <c r="F40" s="14"/>
      <c r="G40" s="14"/>
      <c r="H40" s="14"/>
      <c r="I40" s="14"/>
      <c r="J40" s="14"/>
      <c r="K40" s="14"/>
      <c r="L40" s="14"/>
    </row>
    <row r="41" spans="1:12" ht="12.6" customHeight="1">
      <c r="A41" s="14" t="s">
        <v>437</v>
      </c>
      <c r="B41" s="14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  <row r="42" spans="1:12" ht="12.75" customHeight="1">
      <c r="A42" s="25"/>
      <c r="B42" s="26"/>
      <c r="C42" s="99" t="s">
        <v>438</v>
      </c>
      <c r="D42" s="99"/>
      <c r="E42" s="99"/>
      <c r="F42" s="99"/>
      <c r="G42" s="99"/>
      <c r="H42" s="99"/>
      <c r="I42" s="99"/>
      <c r="J42" s="99"/>
      <c r="K42" s="99"/>
      <c r="L42" s="99"/>
    </row>
    <row r="43" spans="1:12" ht="13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13.95" customHeight="1">
      <c r="A44" s="27" t="s">
        <v>466</v>
      </c>
      <c r="B44" s="11"/>
      <c r="C44" s="11"/>
      <c r="D44" s="28"/>
      <c r="E44" s="11"/>
      <c r="F44" s="11"/>
      <c r="G44" s="11"/>
      <c r="H44" s="11"/>
      <c r="I44" s="11"/>
      <c r="J44" s="11"/>
      <c r="K44" s="11"/>
      <c r="L44" s="11"/>
    </row>
    <row r="45" spans="1:12" ht="13.9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ht="13.95" customHeight="1">
      <c r="A46" s="27" t="s">
        <v>439</v>
      </c>
      <c r="B46" s="11"/>
      <c r="C46" s="94">
        <f>C49+C50+C51+C52</f>
        <v>305.89999999999998</v>
      </c>
      <c r="D46" s="95"/>
      <c r="E46" s="14" t="s">
        <v>440</v>
      </c>
      <c r="F46" s="9"/>
      <c r="G46" s="9"/>
      <c r="H46" s="9"/>
      <c r="I46" s="9"/>
      <c r="J46" s="9"/>
      <c r="K46" s="9"/>
      <c r="L46" s="11"/>
    </row>
    <row r="47" spans="1:12" ht="13.95" customHeight="1">
      <c r="A47" s="27"/>
      <c r="B47" s="11"/>
      <c r="C47" s="67"/>
      <c r="D47" s="29"/>
      <c r="E47" s="14"/>
      <c r="F47" s="9"/>
      <c r="G47" s="14" t="s">
        <v>441</v>
      </c>
      <c r="H47" s="11"/>
      <c r="I47" s="14"/>
      <c r="J47" s="14"/>
      <c r="K47" s="69">
        <f>ROUND(SUM(AR60:AR252)/1000, 2)</f>
        <v>85.86</v>
      </c>
      <c r="L47" s="14" t="s">
        <v>440</v>
      </c>
    </row>
    <row r="48" spans="1:12" ht="13.95" customHeight="1">
      <c r="A48" s="11"/>
      <c r="B48" s="30" t="s">
        <v>442</v>
      </c>
      <c r="C48" s="68"/>
      <c r="D48" s="11"/>
      <c r="E48" s="14"/>
      <c r="F48" s="9"/>
      <c r="G48" s="14" t="s">
        <v>443</v>
      </c>
      <c r="H48" s="11"/>
      <c r="I48" s="14"/>
      <c r="J48" s="14"/>
      <c r="K48" s="69">
        <f>ROUND(SUM(AT60:AT252)/1000, 2)</f>
        <v>0</v>
      </c>
      <c r="L48" s="14" t="s">
        <v>440</v>
      </c>
    </row>
    <row r="49" spans="1:12" ht="13.95" customHeight="1">
      <c r="A49" s="11"/>
      <c r="B49" s="27" t="s">
        <v>444</v>
      </c>
      <c r="C49" s="94">
        <f>ROUND((Source!F146)/1000, 2)</f>
        <v>100</v>
      </c>
      <c r="D49" s="95"/>
      <c r="E49" s="14" t="s">
        <v>440</v>
      </c>
      <c r="F49" s="9"/>
      <c r="G49" s="14" t="s">
        <v>445</v>
      </c>
      <c r="H49" s="11"/>
      <c r="I49" s="14"/>
      <c r="J49" s="29"/>
      <c r="K49" s="70">
        <f>Source!F151</f>
        <v>215.76</v>
      </c>
      <c r="L49" s="14" t="s">
        <v>332</v>
      </c>
    </row>
    <row r="50" spans="1:12" ht="13.95" customHeight="1">
      <c r="A50" s="11"/>
      <c r="B50" s="27" t="s">
        <v>446</v>
      </c>
      <c r="C50" s="94">
        <f>ROUND((Source!F147)/1000, 2)</f>
        <v>205.9</v>
      </c>
      <c r="D50" s="95"/>
      <c r="E50" s="14" t="s">
        <v>440</v>
      </c>
      <c r="F50" s="9"/>
      <c r="G50" s="14" t="s">
        <v>447</v>
      </c>
      <c r="H50" s="11"/>
      <c r="I50" s="14"/>
      <c r="J50" s="31"/>
      <c r="K50" s="70">
        <f>Source!F152</f>
        <v>0</v>
      </c>
      <c r="L50" s="14" t="s">
        <v>332</v>
      </c>
    </row>
    <row r="51" spans="1:12" ht="13.95" customHeight="1">
      <c r="A51" s="11"/>
      <c r="B51" s="27" t="s">
        <v>448</v>
      </c>
      <c r="C51" s="94">
        <f>ROUND((Source!F138)/1000, 2)</f>
        <v>0</v>
      </c>
      <c r="D51" s="95"/>
      <c r="E51" s="14" t="s">
        <v>440</v>
      </c>
      <c r="F51" s="9"/>
      <c r="G51" s="14"/>
      <c r="H51" s="14"/>
      <c r="I51" s="14"/>
      <c r="J51" s="14"/>
      <c r="K51" s="9"/>
      <c r="L51" s="14"/>
    </row>
    <row r="52" spans="1:12" ht="13.95" customHeight="1">
      <c r="A52" s="11"/>
      <c r="B52" s="27" t="s">
        <v>449</v>
      </c>
      <c r="C52" s="94">
        <f>ROUND((Source!F148)/1000, 2)</f>
        <v>0</v>
      </c>
      <c r="D52" s="95"/>
      <c r="E52" s="14" t="s">
        <v>440</v>
      </c>
      <c r="F52" s="9"/>
      <c r="G52" s="14"/>
      <c r="H52" s="14"/>
      <c r="I52" s="14"/>
      <c r="J52" s="14"/>
      <c r="K52" s="9"/>
      <c r="L52" s="14"/>
    </row>
    <row r="53" spans="1:12" ht="13.9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2" ht="12.6" customHeight="1">
      <c r="A54" s="96" t="s">
        <v>450</v>
      </c>
      <c r="B54" s="96" t="s">
        <v>451</v>
      </c>
      <c r="C54" s="96" t="s">
        <v>452</v>
      </c>
      <c r="D54" s="96" t="s">
        <v>453</v>
      </c>
      <c r="E54" s="84" t="s">
        <v>454</v>
      </c>
      <c r="F54" s="85"/>
      <c r="G54" s="86"/>
      <c r="H54" s="84" t="s">
        <v>455</v>
      </c>
      <c r="I54" s="85"/>
      <c r="J54" s="85"/>
      <c r="K54" s="85"/>
      <c r="L54" s="86"/>
    </row>
    <row r="55" spans="1:12" ht="12.6" customHeight="1">
      <c r="A55" s="97"/>
      <c r="B55" s="97"/>
      <c r="C55" s="97"/>
      <c r="D55" s="97"/>
      <c r="E55" s="87"/>
      <c r="F55" s="88"/>
      <c r="G55" s="89"/>
      <c r="H55" s="87"/>
      <c r="I55" s="88"/>
      <c r="J55" s="88"/>
      <c r="K55" s="88"/>
      <c r="L55" s="89"/>
    </row>
    <row r="56" spans="1:12" ht="12.6" customHeight="1">
      <c r="A56" s="97"/>
      <c r="B56" s="97"/>
      <c r="C56" s="97"/>
      <c r="D56" s="97"/>
      <c r="E56" s="87"/>
      <c r="F56" s="88"/>
      <c r="G56" s="89"/>
      <c r="H56" s="87"/>
      <c r="I56" s="88"/>
      <c r="J56" s="88"/>
      <c r="K56" s="88"/>
      <c r="L56" s="89"/>
    </row>
    <row r="57" spans="1:12" ht="12.6" customHeight="1">
      <c r="A57" s="97"/>
      <c r="B57" s="97"/>
      <c r="C57" s="97"/>
      <c r="D57" s="97"/>
      <c r="E57" s="90"/>
      <c r="F57" s="91"/>
      <c r="G57" s="92"/>
      <c r="H57" s="90"/>
      <c r="I57" s="91"/>
      <c r="J57" s="91"/>
      <c r="K57" s="91"/>
      <c r="L57" s="92"/>
    </row>
    <row r="58" spans="1:12" ht="49.95" customHeight="1">
      <c r="A58" s="98"/>
      <c r="B58" s="98"/>
      <c r="C58" s="98"/>
      <c r="D58" s="98"/>
      <c r="E58" s="33" t="s">
        <v>456</v>
      </c>
      <c r="F58" s="33" t="s">
        <v>457</v>
      </c>
      <c r="G58" s="34" t="s">
        <v>458</v>
      </c>
      <c r="H58" s="33" t="s">
        <v>459</v>
      </c>
      <c r="I58" s="33" t="s">
        <v>460</v>
      </c>
      <c r="J58" s="33" t="s">
        <v>461</v>
      </c>
      <c r="K58" s="33" t="s">
        <v>457</v>
      </c>
      <c r="L58" s="33" t="s">
        <v>462</v>
      </c>
    </row>
    <row r="59" spans="1:12" ht="13.95" customHeight="1">
      <c r="A59" s="35">
        <v>1</v>
      </c>
      <c r="B59" s="35">
        <v>2</v>
      </c>
      <c r="C59" s="35">
        <v>3</v>
      </c>
      <c r="D59" s="35">
        <v>4</v>
      </c>
      <c r="E59" s="35">
        <v>5</v>
      </c>
      <c r="F59" s="35">
        <v>6</v>
      </c>
      <c r="G59" s="35">
        <v>7</v>
      </c>
      <c r="H59" s="35">
        <v>8</v>
      </c>
      <c r="I59" s="35">
        <v>9</v>
      </c>
      <c r="J59" s="35">
        <v>10</v>
      </c>
      <c r="K59" s="37">
        <v>11</v>
      </c>
      <c r="L59" s="37">
        <v>12</v>
      </c>
    </row>
    <row r="61" spans="1:12" ht="16.3">
      <c r="A61" s="93" t="s">
        <v>467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</row>
    <row r="62" spans="1:12" ht="13.6">
      <c r="C62" s="40" t="str">
        <f>Source!G29</f>
        <v>Количество=2 = 2</v>
      </c>
    </row>
    <row r="63" spans="1:12" ht="27.2">
      <c r="A63" s="41" t="s">
        <v>42</v>
      </c>
      <c r="B63" s="43" t="s">
        <v>468</v>
      </c>
      <c r="C63" s="43" t="str">
        <f>Source!G32</f>
        <v>Устройства промежуточные на количество лучей: 10</v>
      </c>
      <c r="D63" s="44" t="str">
        <f>Source!H32</f>
        <v>ШТ</v>
      </c>
      <c r="E63" s="45">
        <f>Source!K32</f>
        <v>2</v>
      </c>
      <c r="F63" s="45"/>
      <c r="G63" s="45">
        <f>Source!I32</f>
        <v>2</v>
      </c>
      <c r="H63" s="47"/>
      <c r="I63" s="46"/>
      <c r="J63" s="47"/>
      <c r="K63" s="46"/>
      <c r="L63" s="47"/>
    </row>
    <row r="64" spans="1:12" ht="14.3">
      <c r="A64" s="42"/>
      <c r="B64" s="45">
        <v>1</v>
      </c>
      <c r="C64" s="42" t="s">
        <v>469</v>
      </c>
      <c r="D64" s="44" t="s">
        <v>332</v>
      </c>
      <c r="E64" s="48"/>
      <c r="F64" s="45"/>
      <c r="G64" s="45">
        <f>Source!U32</f>
        <v>8.4</v>
      </c>
      <c r="H64" s="45"/>
      <c r="I64" s="45"/>
      <c r="J64" s="45"/>
      <c r="K64" s="45"/>
      <c r="L64" s="49">
        <f>SUM(L65:L65)-SUMIF(CE65:CE65, 1, L65:L65)</f>
        <v>3581.76</v>
      </c>
    </row>
    <row r="65" spans="1:82" ht="13.6">
      <c r="A65" s="43"/>
      <c r="B65" s="43" t="s">
        <v>348</v>
      </c>
      <c r="C65" s="43" t="s">
        <v>349</v>
      </c>
      <c r="D65" s="44" t="s">
        <v>332</v>
      </c>
      <c r="E65" s="45">
        <v>4.2</v>
      </c>
      <c r="F65" s="45"/>
      <c r="G65" s="45">
        <f>SmtRes!CX7</f>
        <v>8.4</v>
      </c>
      <c r="H65" s="47"/>
      <c r="I65" s="46"/>
      <c r="J65" s="47">
        <f>SmtRes!CZ7</f>
        <v>426.4</v>
      </c>
      <c r="K65" s="46"/>
      <c r="L65" s="47">
        <f>SmtRes!DI7</f>
        <v>3581.76</v>
      </c>
    </row>
    <row r="66" spans="1:82" ht="14.3">
      <c r="A66" s="42"/>
      <c r="B66" s="45">
        <v>4</v>
      </c>
      <c r="C66" s="42" t="s">
        <v>470</v>
      </c>
      <c r="D66" s="44"/>
      <c r="E66" s="48"/>
      <c r="F66" s="45"/>
      <c r="G66" s="45"/>
      <c r="H66" s="45"/>
      <c r="I66" s="45"/>
      <c r="J66" s="45"/>
      <c r="K66" s="45"/>
      <c r="L66" s="49">
        <f>SUM(L67:L71)-SUMIF(CE67:CE71, 1, L67:L71)</f>
        <v>134.28</v>
      </c>
    </row>
    <row r="67" spans="1:82" ht="13.6">
      <c r="A67" s="43"/>
      <c r="B67" s="43" t="s">
        <v>333</v>
      </c>
      <c r="C67" s="43" t="s">
        <v>335</v>
      </c>
      <c r="D67" s="44" t="s">
        <v>336</v>
      </c>
      <c r="E67" s="45">
        <v>4.0000000000000001E-3</v>
      </c>
      <c r="F67" s="45"/>
      <c r="G67" s="45">
        <f>SmtRes!CX8</f>
        <v>8.0000000000000002E-3</v>
      </c>
      <c r="H67" s="47">
        <f>SmtRes!CZ8</f>
        <v>284.14999999999998</v>
      </c>
      <c r="I67" s="46"/>
      <c r="J67" s="47"/>
      <c r="K67" s="46"/>
      <c r="L67" s="47">
        <f>SmtRes!DF8</f>
        <v>2.27</v>
      </c>
    </row>
    <row r="68" spans="1:82" ht="13.6">
      <c r="A68" s="43"/>
      <c r="B68" s="43" t="s">
        <v>337</v>
      </c>
      <c r="C68" s="43" t="s">
        <v>339</v>
      </c>
      <c r="D68" s="44" t="s">
        <v>340</v>
      </c>
      <c r="E68" s="45">
        <v>6.7599999999999993E-2</v>
      </c>
      <c r="F68" s="45"/>
      <c r="G68" s="45">
        <f>SmtRes!CX9</f>
        <v>0.13519999999999999</v>
      </c>
      <c r="H68" s="47"/>
      <c r="I68" s="46"/>
      <c r="J68" s="47">
        <f>SmtRes!CZ9</f>
        <v>8.7899999999999991</v>
      </c>
      <c r="K68" s="46"/>
      <c r="L68" s="47">
        <f>SmtRes!DF9</f>
        <v>1.19</v>
      </c>
    </row>
    <row r="69" spans="1:82" ht="40.75">
      <c r="A69" s="43"/>
      <c r="B69" s="43" t="s">
        <v>341</v>
      </c>
      <c r="C69" s="43" t="s">
        <v>343</v>
      </c>
      <c r="D69" s="44" t="s">
        <v>344</v>
      </c>
      <c r="E69" s="45">
        <v>0.03</v>
      </c>
      <c r="F69" s="45"/>
      <c r="G69" s="45">
        <f>SmtRes!CX10</f>
        <v>0.06</v>
      </c>
      <c r="H69" s="47">
        <f>SmtRes!CZ10</f>
        <v>978.09</v>
      </c>
      <c r="I69" s="46"/>
      <c r="J69" s="47"/>
      <c r="K69" s="46"/>
      <c r="L69" s="47">
        <f>SmtRes!DF10</f>
        <v>58.69</v>
      </c>
    </row>
    <row r="70" spans="1:82" ht="13.6">
      <c r="A70" s="43"/>
      <c r="B70" s="43" t="s">
        <v>350</v>
      </c>
      <c r="C70" s="43" t="s">
        <v>352</v>
      </c>
      <c r="D70" s="44" t="s">
        <v>132</v>
      </c>
      <c r="E70" s="45">
        <v>2.0000000000000002E-5</v>
      </c>
      <c r="F70" s="45"/>
      <c r="G70" s="45">
        <f>SmtRes!CX11</f>
        <v>4.0000000000000003E-5</v>
      </c>
      <c r="H70" s="47">
        <f>SmtRes!CZ11</f>
        <v>4338.2700000000004</v>
      </c>
      <c r="I70" s="46"/>
      <c r="J70" s="47"/>
      <c r="K70" s="46"/>
      <c r="L70" s="47">
        <f>SmtRes!DF11</f>
        <v>0.17</v>
      </c>
    </row>
    <row r="71" spans="1:82" ht="27.2">
      <c r="A71" s="43"/>
      <c r="B71" s="43" t="s">
        <v>345</v>
      </c>
      <c r="C71" s="50" t="s">
        <v>347</v>
      </c>
      <c r="D71" s="51" t="s">
        <v>336</v>
      </c>
      <c r="E71" s="52">
        <v>0.04</v>
      </c>
      <c r="F71" s="52"/>
      <c r="G71" s="52">
        <f>SmtRes!CX12</f>
        <v>0.08</v>
      </c>
      <c r="H71" s="53">
        <f>SmtRes!CZ12</f>
        <v>899.56</v>
      </c>
      <c r="I71" s="54"/>
      <c r="J71" s="53"/>
      <c r="K71" s="54"/>
      <c r="L71" s="53">
        <f>SmtRes!DF12</f>
        <v>71.959999999999994</v>
      </c>
    </row>
    <row r="72" spans="1:82" ht="14.3">
      <c r="A72" s="43"/>
      <c r="B72" s="43"/>
      <c r="C72" s="57" t="s">
        <v>471</v>
      </c>
      <c r="D72" s="44"/>
      <c r="E72" s="45"/>
      <c r="F72" s="45"/>
      <c r="G72" s="45"/>
      <c r="H72" s="47"/>
      <c r="I72" s="46"/>
      <c r="J72" s="47"/>
      <c r="K72" s="46"/>
      <c r="L72" s="47">
        <f>L64+L66</f>
        <v>3716.0400000000004</v>
      </c>
    </row>
    <row r="73" spans="1:82" ht="13.6">
      <c r="C73" s="40" t="str">
        <f>Source!G33</f>
        <v>Количество=2 = 2</v>
      </c>
    </row>
    <row r="74" spans="1:82" ht="40.75">
      <c r="A74" s="41" t="s">
        <v>472</v>
      </c>
      <c r="B74" s="43" t="str">
        <f>Source!F34</f>
        <v>421/пр_2020_п.75_пп.а</v>
      </c>
      <c r="C74" s="43" t="str">
        <f>Source!G34</f>
        <v>Сметная стоимость вспомогательных ненормируемых материальных ресурсов, не учтенная в сметной норме, 2%</v>
      </c>
      <c r="D74" s="44" t="str">
        <f>Source!H34</f>
        <v>%</v>
      </c>
      <c r="E74" s="45">
        <f>SmtRes!AT13</f>
        <v>2</v>
      </c>
      <c r="F74" s="45"/>
      <c r="G74" s="45">
        <f>Source!I34</f>
        <v>2</v>
      </c>
      <c r="H74" s="47"/>
      <c r="I74" s="46"/>
      <c r="J74" s="47"/>
      <c r="K74" s="46"/>
      <c r="L74" s="47">
        <f>Source!P34</f>
        <v>71.64</v>
      </c>
      <c r="AD74">
        <f>ROUND((Source!AT34/100)*((ROUND(0*Source!I34, 2)+ROUND(0*Source!I34, 2))), 2)</f>
        <v>0</v>
      </c>
      <c r="AE74">
        <f>ROUND((Source!AU34/100)*((ROUND(0*Source!I34, 2)+ROUND(0*Source!I34, 2))), 2)</f>
        <v>0</v>
      </c>
      <c r="AN74">
        <f>L74</f>
        <v>71.64</v>
      </c>
      <c r="AW74">
        <f>L74</f>
        <v>71.64</v>
      </c>
      <c r="AZ74">
        <f>Source!X34</f>
        <v>0</v>
      </c>
      <c r="BA74">
        <f>Source!Y34</f>
        <v>0</v>
      </c>
      <c r="CD74">
        <v>2</v>
      </c>
    </row>
    <row r="75" spans="1:82" ht="13.6">
      <c r="A75" s="43"/>
      <c r="B75" s="43"/>
      <c r="C75" s="43" t="s">
        <v>473</v>
      </c>
      <c r="D75" s="44"/>
      <c r="E75" s="45"/>
      <c r="F75" s="45"/>
      <c r="G75" s="45"/>
      <c r="H75" s="47"/>
      <c r="I75" s="46"/>
      <c r="J75" s="47"/>
      <c r="K75" s="46"/>
      <c r="L75" s="47">
        <f>SUM(AR63:AR78)+SUM(AS63:AS78)+SUM(AT63:AT78)+SUM(AU63:AU78)+SUM(AV63:AV78)</f>
        <v>3581.76</v>
      </c>
    </row>
    <row r="76" spans="1:82" ht="27.2">
      <c r="A76" s="43"/>
      <c r="B76" s="43" t="s">
        <v>25</v>
      </c>
      <c r="C76" s="43" t="s">
        <v>474</v>
      </c>
      <c r="D76" s="44" t="s">
        <v>31</v>
      </c>
      <c r="E76" s="45">
        <f>Source!BZ32</f>
        <v>90</v>
      </c>
      <c r="F76" s="45"/>
      <c r="G76" s="45">
        <f>Source!AT32</f>
        <v>90</v>
      </c>
      <c r="H76" s="47"/>
      <c r="I76" s="46"/>
      <c r="J76" s="47"/>
      <c r="K76" s="46"/>
      <c r="L76" s="47">
        <f>SUM(AZ63:AZ78)</f>
        <v>3223.58</v>
      </c>
    </row>
    <row r="77" spans="1:82" ht="27.2">
      <c r="A77" s="50"/>
      <c r="B77" s="50" t="s">
        <v>26</v>
      </c>
      <c r="C77" s="50" t="s">
        <v>475</v>
      </c>
      <c r="D77" s="51" t="s">
        <v>31</v>
      </c>
      <c r="E77" s="52">
        <f>Source!CA32</f>
        <v>46</v>
      </c>
      <c r="F77" s="52"/>
      <c r="G77" s="52">
        <f>Source!AU32</f>
        <v>46</v>
      </c>
      <c r="H77" s="53"/>
      <c r="I77" s="54"/>
      <c r="J77" s="53"/>
      <c r="K77" s="54"/>
      <c r="L77" s="53">
        <f>SUM(BA63:BA78)</f>
        <v>1647.61</v>
      </c>
    </row>
    <row r="78" spans="1:82" ht="14.3">
      <c r="C78" s="82" t="s">
        <v>476</v>
      </c>
      <c r="D78" s="82"/>
      <c r="E78" s="82"/>
      <c r="F78" s="82"/>
      <c r="G78" s="82"/>
      <c r="H78" s="82"/>
      <c r="I78" s="83">
        <f>IF(E63&lt;&gt;0,K78/E63, 0)</f>
        <v>4329.4350000000004</v>
      </c>
      <c r="J78" s="83"/>
      <c r="K78" s="83">
        <f>L64+L66+L76+L77+SUM(L74:L74)</f>
        <v>8658.8700000000008</v>
      </c>
      <c r="L78" s="83"/>
      <c r="AD78">
        <f>ROUND((Source!AT32/100)*((ROUND(SUMIF(SmtRes!AQ7:'SmtRes'!AQ13,"=1",SmtRes!AD7:'SmtRes'!AD13)*Source!I32, 2)+ROUND(SUMIF(SmtRes!AQ7:'SmtRes'!AQ13,"=1",SmtRes!AC7:'SmtRes'!AC13)*Source!I32, 2))), 2)</f>
        <v>767.52</v>
      </c>
      <c r="AE78">
        <f>ROUND((Source!AU32/100)*((ROUND(SUMIF(SmtRes!AQ7:'SmtRes'!AQ13,"=1",SmtRes!AD7:'SmtRes'!AD13)*Source!I32, 2)+ROUND(SUMIF(SmtRes!AQ7:'SmtRes'!AQ13,"=1",SmtRes!AC7:'SmtRes'!AC13)*Source!I32, 2))), 2)</f>
        <v>392.29</v>
      </c>
      <c r="AN78" s="55">
        <f>L64+L66+L76+L77</f>
        <v>8587.2300000000014</v>
      </c>
      <c r="AO78">
        <f>0</f>
        <v>0</v>
      </c>
      <c r="AQ78" t="s">
        <v>477</v>
      </c>
      <c r="AR78" s="55">
        <f>L64</f>
        <v>3581.76</v>
      </c>
      <c r="AT78">
        <f>0</f>
        <v>0</v>
      </c>
      <c r="AV78" t="s">
        <v>477</v>
      </c>
      <c r="AW78" s="55">
        <f>L66</f>
        <v>134.28</v>
      </c>
      <c r="AZ78">
        <f>Source!X32</f>
        <v>3223.58</v>
      </c>
      <c r="BA78">
        <f>Source!Y32</f>
        <v>1647.61</v>
      </c>
      <c r="CD78">
        <v>2</v>
      </c>
    </row>
    <row r="79" spans="1:82" ht="54.35">
      <c r="A79" s="58" t="s">
        <v>55</v>
      </c>
      <c r="B79" s="50" t="str">
        <f>Source!F36</f>
        <v>ТЦ_89.1.61.02_73_7702680818_15.04.2026_02_3.1</v>
      </c>
      <c r="C79" s="50" t="s">
        <v>478</v>
      </c>
      <c r="D79" s="51" t="str">
        <f>Source!H36</f>
        <v>ШТ</v>
      </c>
      <c r="E79" s="52">
        <f>Source!K36</f>
        <v>2</v>
      </c>
      <c r="F79" s="52"/>
      <c r="G79" s="52">
        <f>Source!I36</f>
        <v>2</v>
      </c>
      <c r="H79" s="53"/>
      <c r="I79" s="54"/>
      <c r="J79" s="53">
        <f>Source!AL36</f>
        <v>3654.62</v>
      </c>
      <c r="K79" s="54"/>
      <c r="L79" s="53">
        <f>Source!HG36</f>
        <v>7309.24</v>
      </c>
    </row>
    <row r="80" spans="1:82" ht="14.3">
      <c r="C80" s="82" t="s">
        <v>476</v>
      </c>
      <c r="D80" s="82"/>
      <c r="E80" s="82"/>
      <c r="F80" s="82"/>
      <c r="G80" s="82"/>
      <c r="H80" s="82"/>
      <c r="I80" s="83">
        <f>IF(E79&lt;&gt;0,K80/E79, 0)</f>
        <v>3654.62</v>
      </c>
      <c r="J80" s="83"/>
      <c r="K80" s="83">
        <f>L79</f>
        <v>7309.24</v>
      </c>
      <c r="L80" s="83"/>
      <c r="AD80">
        <f>ROUND((Source!AT36/100)*((ROUND(ROUND(Source!AO36,2)*Source!I36, 2)+ROUND(ROUND(Source!AN36,2)*Source!I36, 2))), 2)</f>
        <v>0</v>
      </c>
      <c r="AE80">
        <f>ROUND((Source!AU36/100)*((ROUND(ROUND(Source!AO36,2)*Source!I36, 2)+ROUND(ROUND(Source!AN36,2)*Source!I36, 2))), 2)</f>
        <v>0</v>
      </c>
      <c r="AN80" s="55">
        <f>L79</f>
        <v>7309.24</v>
      </c>
      <c r="AO80">
        <f>0</f>
        <v>0</v>
      </c>
      <c r="AQ80" t="s">
        <v>477</v>
      </c>
      <c r="AR80">
        <f>0</f>
        <v>0</v>
      </c>
      <c r="AT80">
        <f>0</f>
        <v>0</v>
      </c>
      <c r="AV80" t="s">
        <v>477</v>
      </c>
      <c r="AW80" s="55">
        <f>L79</f>
        <v>7309.24</v>
      </c>
      <c r="AX80" s="55">
        <f>L79</f>
        <v>7309.24</v>
      </c>
      <c r="AZ80">
        <f>Source!X36</f>
        <v>0</v>
      </c>
      <c r="BA80">
        <f>Source!Y36</f>
        <v>0</v>
      </c>
      <c r="CD80">
        <v>1</v>
      </c>
    </row>
    <row r="81" spans="1:82" ht="13.6">
      <c r="C81" s="40" t="str">
        <f>Source!G38</f>
        <v>Количество=2 = 2</v>
      </c>
    </row>
    <row r="82" spans="1:82" ht="13.6">
      <c r="C82" s="40" t="str">
        <f>Source!G42</f>
        <v>Количество=2 = 2</v>
      </c>
    </row>
    <row r="83" spans="1:82" ht="13.6">
      <c r="C83" s="40" t="str">
        <f>Source!G46</f>
        <v>Количество=2 = 2</v>
      </c>
    </row>
    <row r="84" spans="1:82" ht="40.75">
      <c r="A84" s="41" t="s">
        <v>88</v>
      </c>
      <c r="B84" s="43" t="s">
        <v>479</v>
      </c>
      <c r="C84" s="43" t="str">
        <f>Source!G49</f>
        <v>Устройство оптико-(фото)электрическое,: прибор оптико-электрический в одноблочном исполнении</v>
      </c>
      <c r="D84" s="44" t="str">
        <f>Source!H49</f>
        <v>ШТ</v>
      </c>
      <c r="E84" s="45">
        <f>Source!K49</f>
        <v>36</v>
      </c>
      <c r="F84" s="45"/>
      <c r="G84" s="45">
        <f>Source!I49</f>
        <v>36</v>
      </c>
      <c r="H84" s="47"/>
      <c r="I84" s="46"/>
      <c r="J84" s="47"/>
      <c r="K84" s="46"/>
      <c r="L84" s="47"/>
    </row>
    <row r="85" spans="1:82" ht="14.3">
      <c r="A85" s="42"/>
      <c r="B85" s="45">
        <v>1</v>
      </c>
      <c r="C85" s="42" t="s">
        <v>469</v>
      </c>
      <c r="D85" s="44" t="s">
        <v>332</v>
      </c>
      <c r="E85" s="48"/>
      <c r="F85" s="45"/>
      <c r="G85" s="45">
        <f>Source!U49</f>
        <v>207.36</v>
      </c>
      <c r="H85" s="45"/>
      <c r="I85" s="45"/>
      <c r="J85" s="45"/>
      <c r="K85" s="45"/>
      <c r="L85" s="49">
        <f>SUM(L86:L86)-SUMIF(CE86:CE86, 1, L86:L86)</f>
        <v>82278.37</v>
      </c>
    </row>
    <row r="86" spans="1:82" ht="13.6">
      <c r="A86" s="43"/>
      <c r="B86" s="43" t="s">
        <v>364</v>
      </c>
      <c r="C86" s="43" t="s">
        <v>365</v>
      </c>
      <c r="D86" s="44" t="s">
        <v>332</v>
      </c>
      <c r="E86" s="45">
        <v>5.76</v>
      </c>
      <c r="F86" s="45"/>
      <c r="G86" s="45">
        <f>SmtRes!CX31</f>
        <v>207.36</v>
      </c>
      <c r="H86" s="47"/>
      <c r="I86" s="46"/>
      <c r="J86" s="47">
        <f>SmtRes!CZ31</f>
        <v>396.79</v>
      </c>
      <c r="K86" s="46"/>
      <c r="L86" s="47">
        <f>SmtRes!DI31</f>
        <v>82278.37</v>
      </c>
    </row>
    <row r="87" spans="1:82" ht="14.3">
      <c r="A87" s="42"/>
      <c r="B87" s="45">
        <v>4</v>
      </c>
      <c r="C87" s="42" t="s">
        <v>470</v>
      </c>
      <c r="D87" s="44"/>
      <c r="E87" s="48"/>
      <c r="F87" s="45"/>
      <c r="G87" s="45"/>
      <c r="H87" s="45"/>
      <c r="I87" s="45"/>
      <c r="J87" s="45"/>
      <c r="K87" s="45"/>
      <c r="L87" s="49">
        <f>SUM(L88:L92)-SUMIF(CE88:CE92, 1, L88:L92)</f>
        <v>1416.9699999999998</v>
      </c>
    </row>
    <row r="88" spans="1:82" ht="13.6">
      <c r="A88" s="43"/>
      <c r="B88" s="43" t="s">
        <v>333</v>
      </c>
      <c r="C88" s="43" t="s">
        <v>335</v>
      </c>
      <c r="D88" s="44" t="s">
        <v>336</v>
      </c>
      <c r="E88" s="45">
        <v>1.1999999999999999E-3</v>
      </c>
      <c r="F88" s="45"/>
      <c r="G88" s="45">
        <f>SmtRes!CX32</f>
        <v>4.3200000000000002E-2</v>
      </c>
      <c r="H88" s="47">
        <f>SmtRes!CZ32</f>
        <v>284.14999999999998</v>
      </c>
      <c r="I88" s="46"/>
      <c r="J88" s="47"/>
      <c r="K88" s="46"/>
      <c r="L88" s="47">
        <f>SmtRes!DF32</f>
        <v>12.28</v>
      </c>
    </row>
    <row r="89" spans="1:82" ht="13.6">
      <c r="A89" s="43"/>
      <c r="B89" s="43" t="s">
        <v>337</v>
      </c>
      <c r="C89" s="43" t="s">
        <v>339</v>
      </c>
      <c r="D89" s="44" t="s">
        <v>340</v>
      </c>
      <c r="E89" s="45">
        <v>6.7599999999999993E-2</v>
      </c>
      <c r="F89" s="45"/>
      <c r="G89" s="45">
        <f>SmtRes!CX33</f>
        <v>2.4336000000000002</v>
      </c>
      <c r="H89" s="47"/>
      <c r="I89" s="46"/>
      <c r="J89" s="47">
        <f>SmtRes!CZ33</f>
        <v>8.7899999999999991</v>
      </c>
      <c r="K89" s="46"/>
      <c r="L89" s="47">
        <f>SmtRes!DF33</f>
        <v>21.39</v>
      </c>
    </row>
    <row r="90" spans="1:82" ht="40.75">
      <c r="A90" s="43"/>
      <c r="B90" s="43" t="s">
        <v>341</v>
      </c>
      <c r="C90" s="43" t="s">
        <v>343</v>
      </c>
      <c r="D90" s="44" t="s">
        <v>344</v>
      </c>
      <c r="E90" s="45">
        <v>0.03</v>
      </c>
      <c r="F90" s="45"/>
      <c r="G90" s="45">
        <f>SmtRes!CX34</f>
        <v>1.08</v>
      </c>
      <c r="H90" s="47">
        <f>SmtRes!CZ34</f>
        <v>978.09</v>
      </c>
      <c r="I90" s="46"/>
      <c r="J90" s="47"/>
      <c r="K90" s="46"/>
      <c r="L90" s="47">
        <f>SmtRes!DF34</f>
        <v>1056.3399999999999</v>
      </c>
    </row>
    <row r="91" spans="1:82" ht="13.6">
      <c r="A91" s="43"/>
      <c r="B91" s="43" t="s">
        <v>350</v>
      </c>
      <c r="C91" s="43" t="s">
        <v>352</v>
      </c>
      <c r="D91" s="44" t="s">
        <v>132</v>
      </c>
      <c r="E91" s="45">
        <v>2.0000000000000002E-5</v>
      </c>
      <c r="F91" s="45"/>
      <c r="G91" s="45">
        <f>SmtRes!CX35</f>
        <v>7.2000000000000005E-4</v>
      </c>
      <c r="H91" s="47">
        <f>SmtRes!CZ35</f>
        <v>4338.2700000000004</v>
      </c>
      <c r="I91" s="46"/>
      <c r="J91" s="47"/>
      <c r="K91" s="46"/>
      <c r="L91" s="47">
        <f>SmtRes!DF35</f>
        <v>3.12</v>
      </c>
    </row>
    <row r="92" spans="1:82" ht="27.2">
      <c r="A92" s="43"/>
      <c r="B92" s="43" t="s">
        <v>345</v>
      </c>
      <c r="C92" s="50" t="s">
        <v>347</v>
      </c>
      <c r="D92" s="51" t="s">
        <v>336</v>
      </c>
      <c r="E92" s="52">
        <v>0.01</v>
      </c>
      <c r="F92" s="52"/>
      <c r="G92" s="52">
        <f>SmtRes!CX36</f>
        <v>0.36</v>
      </c>
      <c r="H92" s="53">
        <f>SmtRes!CZ36</f>
        <v>899.56</v>
      </c>
      <c r="I92" s="54"/>
      <c r="J92" s="53"/>
      <c r="K92" s="54"/>
      <c r="L92" s="53">
        <f>SmtRes!DF36</f>
        <v>323.83999999999997</v>
      </c>
    </row>
    <row r="93" spans="1:82" ht="14.3">
      <c r="A93" s="43"/>
      <c r="B93" s="43"/>
      <c r="C93" s="57" t="s">
        <v>471</v>
      </c>
      <c r="D93" s="44"/>
      <c r="E93" s="45"/>
      <c r="F93" s="45"/>
      <c r="G93" s="45"/>
      <c r="H93" s="47"/>
      <c r="I93" s="46"/>
      <c r="J93" s="47"/>
      <c r="K93" s="46"/>
      <c r="L93" s="47">
        <f>L85+L87</f>
        <v>83695.34</v>
      </c>
    </row>
    <row r="94" spans="1:82" ht="13.6">
      <c r="C94" s="40" t="str">
        <f>Source!G50</f>
        <v>Количество=2 = 2</v>
      </c>
    </row>
    <row r="95" spans="1:82" ht="40.75">
      <c r="A95" s="41" t="s">
        <v>480</v>
      </c>
      <c r="B95" s="43" t="str">
        <f>Source!F51</f>
        <v>421/пр_2020_п.75_пп.а</v>
      </c>
      <c r="C95" s="43" t="str">
        <f>Source!G51</f>
        <v>Сметная стоимость вспомогательных ненормируемых материальных ресурсов, не учтенная в сметной норме, 2%</v>
      </c>
      <c r="D95" s="44" t="str">
        <f>Source!H51</f>
        <v>%</v>
      </c>
      <c r="E95" s="45">
        <f>SmtRes!AT37</f>
        <v>2</v>
      </c>
      <c r="F95" s="45"/>
      <c r="G95" s="45">
        <f>Source!I51</f>
        <v>2</v>
      </c>
      <c r="H95" s="47"/>
      <c r="I95" s="46"/>
      <c r="J95" s="47"/>
      <c r="K95" s="46"/>
      <c r="L95" s="47">
        <f>Source!P51</f>
        <v>1645.57</v>
      </c>
      <c r="AD95">
        <f>ROUND((Source!AT51/100)*((ROUND(0*Source!I51, 2)+ROUND(0*Source!I51, 2))), 2)</f>
        <v>0</v>
      </c>
      <c r="AE95">
        <f>ROUND((Source!AU51/100)*((ROUND(0*Source!I51, 2)+ROUND(0*Source!I51, 2))), 2)</f>
        <v>0</v>
      </c>
      <c r="AN95">
        <f>L95</f>
        <v>1645.57</v>
      </c>
      <c r="AW95">
        <f>L95</f>
        <v>1645.57</v>
      </c>
      <c r="AZ95">
        <f>Source!X51</f>
        <v>0</v>
      </c>
      <c r="BA95">
        <f>Source!Y51</f>
        <v>0</v>
      </c>
      <c r="CD95">
        <v>2</v>
      </c>
    </row>
    <row r="96" spans="1:82" ht="13.6">
      <c r="A96" s="43"/>
      <c r="B96" s="43"/>
      <c r="C96" s="43" t="s">
        <v>473</v>
      </c>
      <c r="D96" s="44"/>
      <c r="E96" s="45"/>
      <c r="F96" s="45"/>
      <c r="G96" s="45"/>
      <c r="H96" s="47"/>
      <c r="I96" s="46"/>
      <c r="J96" s="47"/>
      <c r="K96" s="46"/>
      <c r="L96" s="47">
        <f>SUM(AR84:AR99)+SUM(AS84:AS99)+SUM(AT84:AT99)+SUM(AU84:AU99)+SUM(AV84:AV99)</f>
        <v>82278.37</v>
      </c>
    </row>
    <row r="97" spans="1:82" ht="27.2">
      <c r="A97" s="43"/>
      <c r="B97" s="43" t="s">
        <v>25</v>
      </c>
      <c r="C97" s="43" t="s">
        <v>474</v>
      </c>
      <c r="D97" s="44" t="s">
        <v>31</v>
      </c>
      <c r="E97" s="45">
        <f>Source!BZ49</f>
        <v>90</v>
      </c>
      <c r="F97" s="45"/>
      <c r="G97" s="45">
        <f>Source!AT49</f>
        <v>90</v>
      </c>
      <c r="H97" s="47"/>
      <c r="I97" s="46"/>
      <c r="J97" s="47"/>
      <c r="K97" s="46"/>
      <c r="L97" s="47">
        <f>SUM(AZ84:AZ99)</f>
        <v>74050.53</v>
      </c>
    </row>
    <row r="98" spans="1:82" ht="27.2">
      <c r="A98" s="50"/>
      <c r="B98" s="50" t="s">
        <v>26</v>
      </c>
      <c r="C98" s="50" t="s">
        <v>475</v>
      </c>
      <c r="D98" s="51" t="s">
        <v>31</v>
      </c>
      <c r="E98" s="52">
        <f>Source!CA49</f>
        <v>46</v>
      </c>
      <c r="F98" s="52"/>
      <c r="G98" s="52">
        <f>Source!AU49</f>
        <v>46</v>
      </c>
      <c r="H98" s="53"/>
      <c r="I98" s="54"/>
      <c r="J98" s="53"/>
      <c r="K98" s="54"/>
      <c r="L98" s="53">
        <f>SUM(BA84:BA99)</f>
        <v>37848.050000000003</v>
      </c>
    </row>
    <row r="99" spans="1:82" ht="14.3">
      <c r="C99" s="82" t="s">
        <v>476</v>
      </c>
      <c r="D99" s="82"/>
      <c r="E99" s="82"/>
      <c r="F99" s="82"/>
      <c r="G99" s="82"/>
      <c r="H99" s="82"/>
      <c r="I99" s="83">
        <f>IF(E84&lt;&gt;0,K99/E84, 0)</f>
        <v>5478.8747222222219</v>
      </c>
      <c r="J99" s="83"/>
      <c r="K99" s="83">
        <f>L85+L87+L97+L98+SUM(L95:L95)</f>
        <v>197239.49</v>
      </c>
      <c r="L99" s="83"/>
      <c r="AD99">
        <f>ROUND((Source!AT49/100)*((ROUND(SUMIF(SmtRes!AQ31:'SmtRes'!AQ37,"=1",SmtRes!AD31:'SmtRes'!AD37)*Source!I49, 2)+ROUND(SUMIF(SmtRes!AQ31:'SmtRes'!AQ37,"=1",SmtRes!AC31:'SmtRes'!AC37)*Source!I49, 2))), 2)</f>
        <v>12856</v>
      </c>
      <c r="AE99">
        <f>ROUND((Source!AU49/100)*((ROUND(SUMIF(SmtRes!AQ31:'SmtRes'!AQ37,"=1",SmtRes!AD31:'SmtRes'!AD37)*Source!I49, 2)+ROUND(SUMIF(SmtRes!AQ31:'SmtRes'!AQ37,"=1",SmtRes!AC31:'SmtRes'!AC37)*Source!I49, 2))), 2)</f>
        <v>6570.84</v>
      </c>
      <c r="AN99" s="55">
        <f>L85+L87+L97+L98</f>
        <v>195593.91999999998</v>
      </c>
      <c r="AO99">
        <f>0</f>
        <v>0</v>
      </c>
      <c r="AQ99" t="s">
        <v>477</v>
      </c>
      <c r="AR99" s="55">
        <f>L85</f>
        <v>82278.37</v>
      </c>
      <c r="AT99">
        <f>0</f>
        <v>0</v>
      </c>
      <c r="AV99" t="s">
        <v>477</v>
      </c>
      <c r="AW99" s="55">
        <f>L87</f>
        <v>1416.9699999999998</v>
      </c>
      <c r="AZ99">
        <f>Source!X49</f>
        <v>74050.53</v>
      </c>
      <c r="BA99">
        <f>Source!Y49</f>
        <v>37848.050000000003</v>
      </c>
      <c r="CD99">
        <v>2</v>
      </c>
    </row>
    <row r="100" spans="1:82" ht="54.35">
      <c r="A100" s="58" t="s">
        <v>93</v>
      </c>
      <c r="B100" s="50" t="str">
        <f>Source!F52</f>
        <v>ТЦ_61.2.01.07_73_7702680818_15.04.2026_02_7.1</v>
      </c>
      <c r="C100" s="50" t="s">
        <v>481</v>
      </c>
      <c r="D100" s="51" t="str">
        <f>Source!H52</f>
        <v>ШТ</v>
      </c>
      <c r="E100" s="52">
        <f>Source!K52</f>
        <v>36</v>
      </c>
      <c r="F100" s="52"/>
      <c r="G100" s="52">
        <f>Source!I52</f>
        <v>36</v>
      </c>
      <c r="H100" s="53"/>
      <c r="I100" s="54"/>
      <c r="J100" s="53">
        <f>Source!AL52</f>
        <v>2574.63</v>
      </c>
      <c r="K100" s="54"/>
      <c r="L100" s="53">
        <f>Source!HG52</f>
        <v>92686.68</v>
      </c>
    </row>
    <row r="101" spans="1:82" ht="14.3">
      <c r="C101" s="82" t="s">
        <v>476</v>
      </c>
      <c r="D101" s="82"/>
      <c r="E101" s="82"/>
      <c r="F101" s="82"/>
      <c r="G101" s="82"/>
      <c r="H101" s="82"/>
      <c r="I101" s="83">
        <f>IF(E100&lt;&gt;0,K101/E100, 0)</f>
        <v>2574.6299999999997</v>
      </c>
      <c r="J101" s="83"/>
      <c r="K101" s="83">
        <f>L100</f>
        <v>92686.68</v>
      </c>
      <c r="L101" s="83"/>
      <c r="AD101">
        <f>ROUND((Source!AT52/100)*((ROUND(ROUND(Source!AO52,2)*Source!I52, 2)+ROUND(ROUND(Source!AN52,2)*Source!I52, 2))), 2)</f>
        <v>0</v>
      </c>
      <c r="AE101">
        <f>ROUND((Source!AU52/100)*((ROUND(ROUND(Source!AO52,2)*Source!I52, 2)+ROUND(ROUND(Source!AN52,2)*Source!I52, 2))), 2)</f>
        <v>0</v>
      </c>
      <c r="AN101" s="55">
        <f>L100</f>
        <v>92686.68</v>
      </c>
      <c r="AO101">
        <f>0</f>
        <v>0</v>
      </c>
      <c r="AQ101" t="s">
        <v>477</v>
      </c>
      <c r="AR101">
        <f>0</f>
        <v>0</v>
      </c>
      <c r="AT101">
        <f>0</f>
        <v>0</v>
      </c>
      <c r="AV101" t="s">
        <v>477</v>
      </c>
      <c r="AW101" s="55">
        <f>L100</f>
        <v>92686.68</v>
      </c>
      <c r="AX101" s="55">
        <f>L100</f>
        <v>92686.68</v>
      </c>
      <c r="AZ101">
        <f>Source!X52</f>
        <v>0</v>
      </c>
      <c r="BA101">
        <f>Source!Y52</f>
        <v>0</v>
      </c>
      <c r="CD101">
        <v>1</v>
      </c>
    </row>
    <row r="102" spans="1:82" ht="13.6">
      <c r="C102" s="40" t="str">
        <f>Source!G55</f>
        <v>Количество=2 = 2</v>
      </c>
    </row>
    <row r="103" spans="1:82" ht="13.6">
      <c r="C103" s="40" t="str">
        <f>Source!G59</f>
        <v>Количество=2 = 2</v>
      </c>
    </row>
    <row r="104" spans="1:82" ht="13.6">
      <c r="C104" s="40" t="str">
        <f>Source!G63</f>
        <v>Количество=2 = 2</v>
      </c>
    </row>
    <row r="105" spans="1:82" ht="13.6">
      <c r="C105" s="40" t="str">
        <f>Source!G67</f>
        <v>Количество=2 = 2</v>
      </c>
    </row>
    <row r="106" spans="1:82" ht="13.6">
      <c r="C106" s="40" t="str">
        <f>Source!G72</f>
        <v>Количество=2 = 2</v>
      </c>
    </row>
    <row r="107" spans="1:82" ht="13.6">
      <c r="C107" s="40" t="str">
        <f>Source!G76</f>
        <v>Количество=2 = 2</v>
      </c>
    </row>
    <row r="108" spans="1:82" ht="13.6">
      <c r="C108" s="40" t="str">
        <f>Source!G80</f>
        <v>Количество=2 = 2</v>
      </c>
    </row>
    <row r="110" spans="1:82" ht="14.3">
      <c r="A110" s="60"/>
      <c r="B110" s="61"/>
      <c r="C110" s="80" t="s">
        <v>482</v>
      </c>
      <c r="D110" s="80"/>
      <c r="E110" s="80"/>
      <c r="F110" s="80"/>
      <c r="G110" s="80"/>
      <c r="H110" s="80"/>
      <c r="I110" s="49"/>
      <c r="J110" s="60"/>
      <c r="K110" s="62"/>
      <c r="L110" s="49">
        <f>L112+L113+L119+L123</f>
        <v>189124.50999999998</v>
      </c>
    </row>
    <row r="111" spans="1:82" ht="13.6">
      <c r="A111" s="39"/>
      <c r="B111" s="59"/>
      <c r="C111" s="79" t="s">
        <v>483</v>
      </c>
      <c r="D111" s="77"/>
      <c r="E111" s="77"/>
      <c r="F111" s="77"/>
      <c r="G111" s="77"/>
      <c r="H111" s="77"/>
      <c r="I111" s="47"/>
      <c r="J111" s="39"/>
      <c r="K111" s="45"/>
      <c r="L111" s="47"/>
    </row>
    <row r="112" spans="1:82" ht="13.6">
      <c r="A112" s="39"/>
      <c r="B112" s="59"/>
      <c r="C112" s="77" t="s">
        <v>484</v>
      </c>
      <c r="D112" s="77"/>
      <c r="E112" s="77"/>
      <c r="F112" s="77"/>
      <c r="G112" s="77"/>
      <c r="H112" s="77"/>
      <c r="I112" s="47"/>
      <c r="J112" s="39"/>
      <c r="K112" s="45"/>
      <c r="L112" s="47">
        <f>SUM(AR61:AR108)</f>
        <v>85860.12999999999</v>
      </c>
    </row>
    <row r="113" spans="1:12" ht="13.6" hidden="1">
      <c r="A113" s="39"/>
      <c r="B113" s="59"/>
      <c r="C113" s="77" t="s">
        <v>485</v>
      </c>
      <c r="D113" s="77"/>
      <c r="E113" s="77"/>
      <c r="F113" s="77"/>
      <c r="G113" s="77"/>
      <c r="H113" s="77"/>
      <c r="I113" s="47"/>
      <c r="J113" s="39"/>
      <c r="K113" s="45"/>
      <c r="L113" s="47">
        <f>L115+L118+L117</f>
        <v>0</v>
      </c>
    </row>
    <row r="114" spans="1:12" ht="13.6" hidden="1">
      <c r="A114" s="39"/>
      <c r="B114" s="59"/>
      <c r="C114" s="79" t="s">
        <v>486</v>
      </c>
      <c r="D114" s="77"/>
      <c r="E114" s="77"/>
      <c r="F114" s="77"/>
      <c r="G114" s="77"/>
      <c r="H114" s="77"/>
      <c r="I114" s="47"/>
      <c r="J114" s="39"/>
      <c r="K114" s="45"/>
      <c r="L114" s="47"/>
    </row>
    <row r="115" spans="1:12" ht="13.6" hidden="1">
      <c r="A115" s="39"/>
      <c r="B115" s="59"/>
      <c r="C115" s="77" t="s">
        <v>485</v>
      </c>
      <c r="D115" s="77"/>
      <c r="E115" s="77"/>
      <c r="F115" s="77"/>
      <c r="G115" s="77"/>
      <c r="H115" s="77"/>
      <c r="I115" s="47"/>
      <c r="J115" s="39"/>
      <c r="K115" s="45"/>
      <c r="L115" s="47">
        <f>SUM(AO61:AO108)</f>
        <v>0</v>
      </c>
    </row>
    <row r="116" spans="1:12" ht="13.6" hidden="1">
      <c r="A116" s="39"/>
      <c r="B116" s="59"/>
      <c r="C116" s="79" t="s">
        <v>487</v>
      </c>
      <c r="D116" s="77"/>
      <c r="E116" s="77"/>
      <c r="F116" s="77"/>
      <c r="G116" s="77"/>
      <c r="H116" s="77"/>
      <c r="I116" s="47"/>
      <c r="J116" s="39"/>
      <c r="K116" s="45"/>
      <c r="L116" s="47"/>
    </row>
    <row r="117" spans="1:12" ht="13.6" hidden="1">
      <c r="A117" s="39"/>
      <c r="B117" s="59"/>
      <c r="C117" s="77" t="s">
        <v>507</v>
      </c>
      <c r="D117" s="77"/>
      <c r="E117" s="77"/>
      <c r="F117" s="77"/>
      <c r="G117" s="77"/>
      <c r="H117" s="77"/>
      <c r="I117" s="47"/>
      <c r="J117" s="39"/>
      <c r="K117" s="45"/>
      <c r="L117" s="47">
        <f>SUM(AT61:AT108)</f>
        <v>0</v>
      </c>
    </row>
    <row r="118" spans="1:12" ht="13.6" hidden="1">
      <c r="A118" s="39"/>
      <c r="B118" s="59"/>
      <c r="C118" s="77" t="s">
        <v>488</v>
      </c>
      <c r="D118" s="77"/>
      <c r="E118" s="77"/>
      <c r="F118" s="77"/>
      <c r="G118" s="77"/>
      <c r="H118" s="77"/>
      <c r="I118" s="47"/>
      <c r="J118" s="39"/>
      <c r="K118" s="45"/>
      <c r="L118" s="47">
        <f>SUM(AV61:AV108)</f>
        <v>0</v>
      </c>
    </row>
    <row r="119" spans="1:12" ht="13.6">
      <c r="A119" s="39"/>
      <c r="B119" s="59"/>
      <c r="C119" s="77" t="s">
        <v>489</v>
      </c>
      <c r="D119" s="77"/>
      <c r="E119" s="77"/>
      <c r="F119" s="77"/>
      <c r="G119" s="77"/>
      <c r="H119" s="77"/>
      <c r="I119" s="47"/>
      <c r="J119" s="39"/>
      <c r="K119" s="45"/>
      <c r="L119" s="47">
        <f>L121+L122</f>
        <v>103264.37999999999</v>
      </c>
    </row>
    <row r="120" spans="1:12" ht="13.6">
      <c r="A120" s="39"/>
      <c r="B120" s="59"/>
      <c r="C120" s="79" t="s">
        <v>486</v>
      </c>
      <c r="D120" s="77"/>
      <c r="E120" s="77"/>
      <c r="F120" s="77"/>
      <c r="G120" s="77"/>
      <c r="H120" s="77"/>
      <c r="I120" s="47"/>
      <c r="J120" s="39"/>
      <c r="K120" s="45"/>
      <c r="L120" s="47"/>
    </row>
    <row r="121" spans="1:12" ht="13.6">
      <c r="A121" s="39"/>
      <c r="B121" s="59"/>
      <c r="C121" s="77" t="s">
        <v>490</v>
      </c>
      <c r="D121" s="77"/>
      <c r="E121" s="77"/>
      <c r="F121" s="77"/>
      <c r="G121" s="77"/>
      <c r="H121" s="77"/>
      <c r="I121" s="47"/>
      <c r="J121" s="39"/>
      <c r="K121" s="45"/>
      <c r="L121" s="47">
        <f>SUM(AW61:AW108)-SUM(BK61:BK108)</f>
        <v>103264.37999999999</v>
      </c>
    </row>
    <row r="122" spans="1:12" ht="13.6" hidden="1">
      <c r="A122" s="39"/>
      <c r="B122" s="59"/>
      <c r="C122" s="77" t="s">
        <v>491</v>
      </c>
      <c r="D122" s="77"/>
      <c r="E122" s="77"/>
      <c r="F122" s="77"/>
      <c r="G122" s="77"/>
      <c r="H122" s="77"/>
      <c r="I122" s="47"/>
      <c r="J122" s="39"/>
      <c r="K122" s="45"/>
      <c r="L122" s="47">
        <f>SUM(BC61:BC108)</f>
        <v>0</v>
      </c>
    </row>
    <row r="123" spans="1:12" ht="13.6" hidden="1">
      <c r="A123" s="39"/>
      <c r="B123" s="59"/>
      <c r="C123" s="77" t="s">
        <v>492</v>
      </c>
      <c r="D123" s="77"/>
      <c r="E123" s="77"/>
      <c r="F123" s="77"/>
      <c r="G123" s="77"/>
      <c r="H123" s="77"/>
      <c r="I123" s="47"/>
      <c r="J123" s="39"/>
      <c r="K123" s="45"/>
      <c r="L123" s="47">
        <f>SUM(BB61:BB108)</f>
        <v>0</v>
      </c>
    </row>
    <row r="124" spans="1:12" ht="13.6">
      <c r="A124" s="39"/>
      <c r="B124" s="59"/>
      <c r="C124" s="77" t="s">
        <v>493</v>
      </c>
      <c r="D124" s="77"/>
      <c r="E124" s="77"/>
      <c r="F124" s="77"/>
      <c r="G124" s="77"/>
      <c r="H124" s="77"/>
      <c r="I124" s="47"/>
      <c r="J124" s="39"/>
      <c r="K124" s="45"/>
      <c r="L124" s="47">
        <f>SUM(AR61:AR108)+SUM(AT61:AT108)+SUM(AV61:AV108)</f>
        <v>85860.12999999999</v>
      </c>
    </row>
    <row r="125" spans="1:12" ht="13.6">
      <c r="A125" s="39"/>
      <c r="B125" s="59"/>
      <c r="C125" s="77" t="s">
        <v>494</v>
      </c>
      <c r="D125" s="77"/>
      <c r="E125" s="77"/>
      <c r="F125" s="77"/>
      <c r="G125" s="77"/>
      <c r="H125" s="77"/>
      <c r="I125" s="47"/>
      <c r="J125" s="39"/>
      <c r="K125" s="45"/>
      <c r="L125" s="47">
        <f>SUM(AZ61:AZ108)</f>
        <v>77274.11</v>
      </c>
    </row>
    <row r="126" spans="1:12" ht="13.6">
      <c r="A126" s="39"/>
      <c r="B126" s="59"/>
      <c r="C126" s="77" t="s">
        <v>495</v>
      </c>
      <c r="D126" s="77"/>
      <c r="E126" s="77"/>
      <c r="F126" s="77"/>
      <c r="G126" s="77"/>
      <c r="H126" s="77"/>
      <c r="I126" s="47"/>
      <c r="J126" s="39"/>
      <c r="K126" s="45"/>
      <c r="L126" s="47">
        <f>SUM(BA61:BA108)</f>
        <v>39495.660000000003</v>
      </c>
    </row>
    <row r="127" spans="1:12" ht="13.6" hidden="1">
      <c r="A127" s="39"/>
      <c r="B127" s="59"/>
      <c r="C127" s="77" t="s">
        <v>496</v>
      </c>
      <c r="D127" s="77"/>
      <c r="E127" s="77"/>
      <c r="F127" s="77"/>
      <c r="G127" s="77"/>
      <c r="H127" s="77"/>
      <c r="I127" s="47"/>
      <c r="J127" s="39"/>
      <c r="K127" s="45"/>
      <c r="L127" s="47">
        <f>L129+L130</f>
        <v>0</v>
      </c>
    </row>
    <row r="128" spans="1:12" ht="13.6" hidden="1">
      <c r="A128" s="39"/>
      <c r="B128" s="59"/>
      <c r="C128" s="79" t="s">
        <v>483</v>
      </c>
      <c r="D128" s="77"/>
      <c r="E128" s="77"/>
      <c r="F128" s="77"/>
      <c r="G128" s="77"/>
      <c r="H128" s="77"/>
      <c r="I128" s="47"/>
      <c r="J128" s="39"/>
      <c r="K128" s="45"/>
      <c r="L128" s="47"/>
    </row>
    <row r="129" spans="1:12" ht="13.6" hidden="1">
      <c r="A129" s="39"/>
      <c r="B129" s="59"/>
      <c r="C129" s="77" t="s">
        <v>497</v>
      </c>
      <c r="D129" s="77"/>
      <c r="E129" s="77"/>
      <c r="F129" s="77"/>
      <c r="G129" s="77"/>
      <c r="H129" s="77"/>
      <c r="I129" s="47"/>
      <c r="J129" s="39"/>
      <c r="K129" s="45"/>
      <c r="L129" s="47">
        <f>SUM(BK61:BK108)</f>
        <v>0</v>
      </c>
    </row>
    <row r="130" spans="1:12" ht="13.6" hidden="1">
      <c r="A130" s="39"/>
      <c r="B130" s="59"/>
      <c r="C130" s="77" t="s">
        <v>498</v>
      </c>
      <c r="D130" s="77"/>
      <c r="E130" s="77"/>
      <c r="F130" s="77"/>
      <c r="G130" s="77"/>
      <c r="H130" s="77"/>
      <c r="I130" s="47"/>
      <c r="J130" s="39"/>
      <c r="K130" s="45"/>
      <c r="L130" s="47">
        <f>SUM(BD61:BD108)</f>
        <v>0</v>
      </c>
    </row>
    <row r="131" spans="1:12" ht="13.6" hidden="1">
      <c r="A131" s="39"/>
      <c r="B131" s="59"/>
      <c r="C131" s="77" t="s">
        <v>499</v>
      </c>
      <c r="D131" s="77"/>
      <c r="E131" s="77"/>
      <c r="F131" s="77"/>
      <c r="G131" s="77"/>
      <c r="H131" s="77"/>
      <c r="I131" s="47"/>
      <c r="J131" s="39"/>
      <c r="K131" s="45"/>
      <c r="L131" s="47"/>
    </row>
    <row r="132" spans="1:12" ht="13.6" hidden="1">
      <c r="A132" s="39"/>
      <c r="B132" s="59"/>
      <c r="C132" s="77" t="s">
        <v>499</v>
      </c>
      <c r="D132" s="77"/>
      <c r="E132" s="77"/>
      <c r="F132" s="77"/>
      <c r="G132" s="77"/>
      <c r="H132" s="77"/>
      <c r="I132" s="47"/>
      <c r="J132" s="39"/>
      <c r="K132" s="45"/>
      <c r="L132" s="47">
        <f>SUM(BQ61:BQ108)</f>
        <v>0</v>
      </c>
    </row>
    <row r="133" spans="1:12" ht="13.6" hidden="1">
      <c r="A133" s="39"/>
      <c r="B133" s="59"/>
      <c r="C133" s="77" t="s">
        <v>500</v>
      </c>
      <c r="D133" s="77"/>
      <c r="E133" s="77"/>
      <c r="F133" s="77"/>
      <c r="G133" s="77"/>
      <c r="H133" s="77"/>
      <c r="I133" s="47"/>
      <c r="J133" s="39"/>
      <c r="K133" s="45"/>
      <c r="L133" s="47">
        <f>SUM(BO61:BO108)</f>
        <v>0</v>
      </c>
    </row>
    <row r="134" spans="1:12" ht="14.3">
      <c r="A134" s="60"/>
      <c r="B134" s="61"/>
      <c r="C134" s="80" t="s">
        <v>501</v>
      </c>
      <c r="D134" s="80"/>
      <c r="E134" s="80"/>
      <c r="F134" s="80"/>
      <c r="G134" s="80"/>
      <c r="H134" s="80"/>
      <c r="I134" s="49"/>
      <c r="J134" s="60"/>
      <c r="K134" s="62"/>
      <c r="L134" s="49">
        <f>L110+L125+L126+L127+L132+L133</f>
        <v>305894.28000000003</v>
      </c>
    </row>
    <row r="135" spans="1:12" ht="13.6">
      <c r="A135" s="39"/>
      <c r="B135" s="59"/>
      <c r="C135" s="79" t="s">
        <v>502</v>
      </c>
      <c r="D135" s="77"/>
      <c r="E135" s="77"/>
      <c r="F135" s="77"/>
      <c r="G135" s="77"/>
      <c r="H135" s="77"/>
      <c r="I135" s="47"/>
      <c r="J135" s="39"/>
      <c r="K135" s="45"/>
      <c r="L135" s="47"/>
    </row>
    <row r="136" spans="1:12" ht="13.6">
      <c r="A136" s="39"/>
      <c r="B136" s="59"/>
      <c r="C136" s="77" t="s">
        <v>503</v>
      </c>
      <c r="D136" s="77"/>
      <c r="E136" s="77"/>
      <c r="F136" s="77"/>
      <c r="G136" s="77"/>
      <c r="H136" s="77"/>
      <c r="I136" s="47"/>
      <c r="J136" s="39"/>
      <c r="K136" s="45"/>
      <c r="L136" s="47">
        <f>SUM(AX61:AX108)</f>
        <v>99995.92</v>
      </c>
    </row>
    <row r="137" spans="1:12" ht="13.6" hidden="1">
      <c r="A137" s="39"/>
      <c r="B137" s="59"/>
      <c r="C137" s="77" t="s">
        <v>504</v>
      </c>
      <c r="D137" s="77"/>
      <c r="E137" s="77"/>
      <c r="F137" s="77"/>
      <c r="G137" s="77"/>
      <c r="H137" s="77"/>
      <c r="I137" s="47"/>
      <c r="J137" s="39"/>
      <c r="K137" s="45"/>
      <c r="L137" s="47">
        <f>SUM(AY61:AY108)</f>
        <v>0</v>
      </c>
    </row>
    <row r="138" spans="1:12" ht="13.6">
      <c r="A138" s="39"/>
      <c r="B138" s="59"/>
      <c r="C138" s="77" t="s">
        <v>505</v>
      </c>
      <c r="D138" s="77"/>
      <c r="E138" s="77"/>
      <c r="F138" s="78"/>
      <c r="G138" s="48">
        <f>Source!F107</f>
        <v>215.76</v>
      </c>
      <c r="H138" s="39"/>
      <c r="I138" s="39"/>
      <c r="J138" s="39"/>
      <c r="K138" s="39"/>
      <c r="L138" s="39"/>
    </row>
    <row r="139" spans="1:12" ht="13.95" hidden="1" customHeight="1">
      <c r="A139" s="39"/>
      <c r="B139" s="59"/>
      <c r="C139" s="77" t="s">
        <v>506</v>
      </c>
      <c r="D139" s="77"/>
      <c r="E139" s="77"/>
      <c r="F139" s="78"/>
      <c r="G139" s="48">
        <f>Source!F108</f>
        <v>0</v>
      </c>
      <c r="H139" s="39"/>
      <c r="I139" s="39"/>
      <c r="J139" s="39"/>
      <c r="K139" s="39"/>
      <c r="L139" s="39"/>
    </row>
    <row r="141" spans="1:12" ht="13.6">
      <c r="C141" s="75" t="str">
        <f>Source!H123</f>
        <v>Итого со всеми накрутками</v>
      </c>
      <c r="D141" s="75"/>
      <c r="E141" s="75"/>
      <c r="F141" s="75"/>
      <c r="G141" s="75"/>
      <c r="H141" s="75"/>
      <c r="I141" s="75"/>
      <c r="J141" s="75"/>
      <c r="K141" s="75"/>
      <c r="L141" s="56">
        <f>IF(Source!Y123=0, "", Source!Y123)</f>
        <v>305894.28000000003</v>
      </c>
    </row>
    <row r="142" spans="1:12" ht="13.6">
      <c r="C142" s="75" t="str">
        <f>Source!H124</f>
        <v>Компенсация НДС при УСН</v>
      </c>
      <c r="D142" s="75"/>
      <c r="E142" s="75"/>
      <c r="F142" s="75"/>
      <c r="G142" s="75"/>
      <c r="H142" s="75"/>
      <c r="I142" s="75"/>
      <c r="J142" s="75"/>
      <c r="K142" s="75"/>
      <c r="L142" s="56">
        <f>IF(Source!Y124=0, "", Source!Y124)</f>
        <v>26931.97</v>
      </c>
    </row>
    <row r="143" spans="1:12" ht="13.6">
      <c r="C143" s="75" t="str">
        <f>Source!H125</f>
        <v>Итого с учетом компенсации</v>
      </c>
      <c r="D143" s="75"/>
      <c r="E143" s="75"/>
      <c r="F143" s="75"/>
      <c r="G143" s="75"/>
      <c r="H143" s="75"/>
      <c r="I143" s="75"/>
      <c r="J143" s="75"/>
      <c r="K143" s="75"/>
      <c r="L143" s="56">
        <f>IF(Source!Y125=0, "", Source!Y125)</f>
        <v>332826.25</v>
      </c>
    </row>
    <row r="144" spans="1:12" ht="13.6">
      <c r="C144" s="75" t="str">
        <f>Source!H126</f>
        <v>НДС при УСН 5%</v>
      </c>
      <c r="D144" s="75"/>
      <c r="E144" s="75"/>
      <c r="F144" s="75"/>
      <c r="G144" s="75"/>
      <c r="H144" s="75"/>
      <c r="I144" s="75"/>
      <c r="J144" s="75"/>
      <c r="K144" s="75"/>
      <c r="L144" s="56">
        <f>IF(Source!Y126=0, "", Source!Y126)</f>
        <v>16641.310000000001</v>
      </c>
    </row>
    <row r="145" spans="1:12" ht="13.6">
      <c r="C145" s="75" t="str">
        <f>Source!H127</f>
        <v>Всего по смете</v>
      </c>
      <c r="D145" s="75"/>
      <c r="E145" s="75"/>
      <c r="F145" s="75"/>
      <c r="G145" s="75"/>
      <c r="H145" s="75"/>
      <c r="I145" s="75"/>
      <c r="J145" s="75"/>
      <c r="K145" s="75"/>
      <c r="L145" s="56">
        <f>IF(Source!Y127=0, "", Source!Y127)</f>
        <v>349467.56</v>
      </c>
    </row>
    <row r="147" spans="1:12" ht="14.3">
      <c r="A147" s="63"/>
      <c r="B147" s="64"/>
      <c r="C147" s="81" t="s">
        <v>508</v>
      </c>
      <c r="D147" s="81"/>
      <c r="E147" s="81"/>
      <c r="F147" s="81"/>
      <c r="G147" s="81"/>
      <c r="H147" s="81"/>
      <c r="I147" s="65"/>
      <c r="J147" s="63"/>
      <c r="K147" s="66"/>
      <c r="L147" s="65"/>
    </row>
    <row r="149" spans="1:12" ht="14.3">
      <c r="A149" s="60"/>
      <c r="B149" s="61"/>
      <c r="C149" s="80" t="s">
        <v>509</v>
      </c>
      <c r="D149" s="80"/>
      <c r="E149" s="80"/>
      <c r="F149" s="80"/>
      <c r="G149" s="80"/>
      <c r="H149" s="80"/>
      <c r="I149" s="49"/>
      <c r="J149" s="60"/>
      <c r="K149" s="62"/>
      <c r="L149" s="49">
        <f>L151+L166+L167</f>
        <v>99995.92</v>
      </c>
    </row>
    <row r="150" spans="1:12" ht="13.6">
      <c r="A150" s="39"/>
      <c r="B150" s="59"/>
      <c r="C150" s="79" t="s">
        <v>483</v>
      </c>
      <c r="D150" s="77"/>
      <c r="E150" s="77"/>
      <c r="F150" s="77"/>
      <c r="G150" s="77"/>
      <c r="H150" s="77"/>
      <c r="I150" s="47"/>
      <c r="J150" s="39"/>
      <c r="K150" s="45"/>
      <c r="L150" s="47"/>
    </row>
    <row r="151" spans="1:12" ht="13.6">
      <c r="A151" s="39"/>
      <c r="B151" s="59"/>
      <c r="C151" s="77" t="s">
        <v>510</v>
      </c>
      <c r="D151" s="77"/>
      <c r="E151" s="77"/>
      <c r="F151" s="77"/>
      <c r="G151" s="77"/>
      <c r="H151" s="77"/>
      <c r="I151" s="47"/>
      <c r="J151" s="39"/>
      <c r="K151" s="45"/>
      <c r="L151" s="47">
        <f>L153+L154+L160+L164</f>
        <v>99995.92</v>
      </c>
    </row>
    <row r="152" spans="1:12" ht="13.6">
      <c r="A152" s="39"/>
      <c r="B152" s="59"/>
      <c r="C152" s="79" t="s">
        <v>483</v>
      </c>
      <c r="D152" s="77"/>
      <c r="E152" s="77"/>
      <c r="F152" s="77"/>
      <c r="G152" s="77"/>
      <c r="H152" s="77"/>
      <c r="I152" s="47"/>
      <c r="J152" s="39"/>
      <c r="K152" s="45"/>
      <c r="L152" s="47"/>
    </row>
    <row r="153" spans="1:12" ht="13.6" hidden="1">
      <c r="A153" s="39"/>
      <c r="B153" s="59"/>
      <c r="C153" s="77" t="s">
        <v>511</v>
      </c>
      <c r="D153" s="77"/>
      <c r="E153" s="77"/>
      <c r="F153" s="77"/>
      <c r="G153" s="77"/>
      <c r="H153" s="77"/>
      <c r="I153" s="47"/>
      <c r="J153" s="39"/>
      <c r="K153" s="45"/>
      <c r="L153" s="47">
        <f>SUMIF(CD60:CD145, 1, AR60:AR145)</f>
        <v>0</v>
      </c>
    </row>
    <row r="154" spans="1:12" ht="13.6" hidden="1">
      <c r="A154" s="39"/>
      <c r="B154" s="59"/>
      <c r="C154" s="77" t="s">
        <v>485</v>
      </c>
      <c r="D154" s="77"/>
      <c r="E154" s="77"/>
      <c r="F154" s="77"/>
      <c r="G154" s="77"/>
      <c r="H154" s="77"/>
      <c r="I154" s="47"/>
      <c r="J154" s="39"/>
      <c r="K154" s="45"/>
      <c r="L154" s="47">
        <f>L156+L159+L158</f>
        <v>0</v>
      </c>
    </row>
    <row r="155" spans="1:12" ht="13.6" hidden="1">
      <c r="A155" s="39"/>
      <c r="B155" s="59"/>
      <c r="C155" s="79" t="s">
        <v>486</v>
      </c>
      <c r="D155" s="77"/>
      <c r="E155" s="77"/>
      <c r="F155" s="77"/>
      <c r="G155" s="77"/>
      <c r="H155" s="77"/>
      <c r="I155" s="47"/>
      <c r="J155" s="39"/>
      <c r="K155" s="45"/>
      <c r="L155" s="47"/>
    </row>
    <row r="156" spans="1:12" ht="13.6" hidden="1">
      <c r="A156" s="39"/>
      <c r="B156" s="59"/>
      <c r="C156" s="77" t="s">
        <v>485</v>
      </c>
      <c r="D156" s="77"/>
      <c r="E156" s="77"/>
      <c r="F156" s="77"/>
      <c r="G156" s="77"/>
      <c r="H156" s="77"/>
      <c r="I156" s="47"/>
      <c r="J156" s="39"/>
      <c r="K156" s="45"/>
      <c r="L156" s="47">
        <f>SUMIF(CD60:CD145, 1, AO60:AO145)</f>
        <v>0</v>
      </c>
    </row>
    <row r="157" spans="1:12" ht="13.6" hidden="1">
      <c r="A157" s="39"/>
      <c r="B157" s="59"/>
      <c r="C157" s="79" t="s">
        <v>487</v>
      </c>
      <c r="D157" s="77"/>
      <c r="E157" s="77"/>
      <c r="F157" s="77"/>
      <c r="G157" s="77"/>
      <c r="H157" s="77"/>
      <c r="I157" s="47"/>
      <c r="J157" s="39"/>
      <c r="K157" s="45"/>
      <c r="L157" s="47"/>
    </row>
    <row r="158" spans="1:12" ht="13.6" hidden="1">
      <c r="A158" s="39"/>
      <c r="B158" s="59"/>
      <c r="C158" s="77" t="s">
        <v>507</v>
      </c>
      <c r="D158" s="77"/>
      <c r="E158" s="77"/>
      <c r="F158" s="77"/>
      <c r="G158" s="77"/>
      <c r="H158" s="77"/>
      <c r="I158" s="47"/>
      <c r="J158" s="39"/>
      <c r="K158" s="45"/>
      <c r="L158" s="47">
        <f>SUMIF(CD60:CD145, 1, AT60:AT145)</f>
        <v>0</v>
      </c>
    </row>
    <row r="159" spans="1:12" ht="13.6" hidden="1">
      <c r="A159" s="39"/>
      <c r="B159" s="59"/>
      <c r="C159" s="77" t="s">
        <v>488</v>
      </c>
      <c r="D159" s="77"/>
      <c r="E159" s="77"/>
      <c r="F159" s="77"/>
      <c r="G159" s="77"/>
      <c r="H159" s="77"/>
      <c r="I159" s="47"/>
      <c r="J159" s="39"/>
      <c r="K159" s="45"/>
      <c r="L159" s="47">
        <f>SUMIF(CD60:CD145, 1, AV60:AV145)</f>
        <v>0</v>
      </c>
    </row>
    <row r="160" spans="1:12" ht="13.6">
      <c r="A160" s="39"/>
      <c r="B160" s="59"/>
      <c r="C160" s="77" t="s">
        <v>489</v>
      </c>
      <c r="D160" s="77"/>
      <c r="E160" s="77"/>
      <c r="F160" s="77"/>
      <c r="G160" s="77"/>
      <c r="H160" s="77"/>
      <c r="I160" s="47"/>
      <c r="J160" s="39"/>
      <c r="K160" s="45"/>
      <c r="L160" s="47">
        <f>L162+L163</f>
        <v>99995.92</v>
      </c>
    </row>
    <row r="161" spans="1:12" ht="13.6">
      <c r="A161" s="39"/>
      <c r="B161" s="59"/>
      <c r="C161" s="79" t="s">
        <v>486</v>
      </c>
      <c r="D161" s="77"/>
      <c r="E161" s="77"/>
      <c r="F161" s="77"/>
      <c r="G161" s="77"/>
      <c r="H161" s="77"/>
      <c r="I161" s="47"/>
      <c r="J161" s="39"/>
      <c r="K161" s="45"/>
      <c r="L161" s="47"/>
    </row>
    <row r="162" spans="1:12" ht="13.6">
      <c r="A162" s="39"/>
      <c r="B162" s="59"/>
      <c r="C162" s="77" t="s">
        <v>490</v>
      </c>
      <c r="D162" s="77"/>
      <c r="E162" s="77"/>
      <c r="F162" s="77"/>
      <c r="G162" s="77"/>
      <c r="H162" s="77"/>
      <c r="I162" s="47"/>
      <c r="J162" s="39"/>
      <c r="K162" s="45"/>
      <c r="L162" s="47">
        <f>SUMIF(CD60:CD145, 1, AW60:AW145)-SUMIF(CD60:CD145, 1, BK60:BK145)</f>
        <v>99995.92</v>
      </c>
    </row>
    <row r="163" spans="1:12" ht="13.6" hidden="1">
      <c r="A163" s="39"/>
      <c r="B163" s="59"/>
      <c r="C163" s="77" t="s">
        <v>491</v>
      </c>
      <c r="D163" s="77"/>
      <c r="E163" s="77"/>
      <c r="F163" s="77"/>
      <c r="G163" s="77"/>
      <c r="H163" s="77"/>
      <c r="I163" s="47"/>
      <c r="J163" s="39"/>
      <c r="K163" s="45"/>
      <c r="L163" s="47">
        <f>SUMIF(CD60:CD145, 1, BC60:BC145)</f>
        <v>0</v>
      </c>
    </row>
    <row r="164" spans="1:12" ht="13.6" hidden="1">
      <c r="A164" s="39"/>
      <c r="B164" s="59"/>
      <c r="C164" s="77" t="s">
        <v>492</v>
      </c>
      <c r="D164" s="77"/>
      <c r="E164" s="77"/>
      <c r="F164" s="77"/>
      <c r="G164" s="77"/>
      <c r="H164" s="77"/>
      <c r="I164" s="47"/>
      <c r="J164" s="39"/>
      <c r="K164" s="45"/>
      <c r="L164" s="47">
        <f>SUMIF(CD60:CD145, 1, BB60:BB145)</f>
        <v>0</v>
      </c>
    </row>
    <row r="165" spans="1:12" ht="13.6" hidden="1">
      <c r="A165" s="39"/>
      <c r="B165" s="59"/>
      <c r="C165" s="77" t="s">
        <v>512</v>
      </c>
      <c r="D165" s="77"/>
      <c r="E165" s="77"/>
      <c r="F165" s="77"/>
      <c r="G165" s="77"/>
      <c r="H165" s="77"/>
      <c r="I165" s="47"/>
      <c r="J165" s="39"/>
      <c r="K165" s="45"/>
      <c r="L165" s="47">
        <f>SUMIF(CD60:CD145, 1, AR60:AR145)+SUMIF(CD60:CD145, 1, AT60:AT145)+SUMIF(CD60:CD145, 1, AV60:AV145)</f>
        <v>0</v>
      </c>
    </row>
    <row r="166" spans="1:12" ht="13.6" hidden="1">
      <c r="A166" s="39"/>
      <c r="B166" s="59"/>
      <c r="C166" s="77" t="s">
        <v>513</v>
      </c>
      <c r="D166" s="77"/>
      <c r="E166" s="77"/>
      <c r="F166" s="77"/>
      <c r="G166" s="77"/>
      <c r="H166" s="77"/>
      <c r="I166" s="47"/>
      <c r="J166" s="39"/>
      <c r="K166" s="45"/>
      <c r="L166" s="47">
        <f>SUMIF(CD60:CD145, 1, AZ60:AZ145)</f>
        <v>0</v>
      </c>
    </row>
    <row r="167" spans="1:12" ht="13.6" hidden="1">
      <c r="A167" s="39"/>
      <c r="B167" s="59"/>
      <c r="C167" s="77" t="s">
        <v>514</v>
      </c>
      <c r="D167" s="77"/>
      <c r="E167" s="77"/>
      <c r="F167" s="77"/>
      <c r="G167" s="77"/>
      <c r="H167" s="77"/>
      <c r="I167" s="47"/>
      <c r="J167" s="39"/>
      <c r="K167" s="45"/>
      <c r="L167" s="47">
        <f>SUMIF(CD60:CD145, 1, BA60:BA145)</f>
        <v>0</v>
      </c>
    </row>
    <row r="169" spans="1:12" ht="14.3">
      <c r="A169" s="60"/>
      <c r="B169" s="61"/>
      <c r="C169" s="80" t="s">
        <v>515</v>
      </c>
      <c r="D169" s="80"/>
      <c r="E169" s="80"/>
      <c r="F169" s="80"/>
      <c r="G169" s="80"/>
      <c r="H169" s="80"/>
      <c r="I169" s="49"/>
      <c r="J169" s="60"/>
      <c r="K169" s="62"/>
      <c r="L169" s="49">
        <f>L171+L186+L187</f>
        <v>205898.36000000002</v>
      </c>
    </row>
    <row r="170" spans="1:12" ht="13.6">
      <c r="A170" s="39"/>
      <c r="B170" s="59"/>
      <c r="C170" s="79" t="s">
        <v>483</v>
      </c>
      <c r="D170" s="77"/>
      <c r="E170" s="77"/>
      <c r="F170" s="77"/>
      <c r="G170" s="77"/>
      <c r="H170" s="77"/>
      <c r="I170" s="47"/>
      <c r="J170" s="39"/>
      <c r="K170" s="45"/>
      <c r="L170" s="47"/>
    </row>
    <row r="171" spans="1:12" ht="13.6">
      <c r="A171" s="39"/>
      <c r="B171" s="59"/>
      <c r="C171" s="77" t="s">
        <v>510</v>
      </c>
      <c r="D171" s="77"/>
      <c r="E171" s="77"/>
      <c r="F171" s="77"/>
      <c r="G171" s="77"/>
      <c r="H171" s="77"/>
      <c r="I171" s="47"/>
      <c r="J171" s="39"/>
      <c r="K171" s="45"/>
      <c r="L171" s="47">
        <f>L173+L174+L180+L184</f>
        <v>89128.59</v>
      </c>
    </row>
    <row r="172" spans="1:12" ht="13.6">
      <c r="A172" s="39"/>
      <c r="B172" s="59"/>
      <c r="C172" s="79" t="s">
        <v>483</v>
      </c>
      <c r="D172" s="77"/>
      <c r="E172" s="77"/>
      <c r="F172" s="77"/>
      <c r="G172" s="77"/>
      <c r="H172" s="77"/>
      <c r="I172" s="47"/>
      <c r="J172" s="39"/>
      <c r="K172" s="45"/>
      <c r="L172" s="47"/>
    </row>
    <row r="173" spans="1:12" ht="13.6">
      <c r="A173" s="39"/>
      <c r="B173" s="59"/>
      <c r="C173" s="77" t="s">
        <v>511</v>
      </c>
      <c r="D173" s="77"/>
      <c r="E173" s="77"/>
      <c r="F173" s="77"/>
      <c r="G173" s="77"/>
      <c r="H173" s="77"/>
      <c r="I173" s="47"/>
      <c r="J173" s="39"/>
      <c r="K173" s="45"/>
      <c r="L173" s="47">
        <f>SUMIF(CD60:CD167, 2, AR60:AR167)</f>
        <v>85860.12999999999</v>
      </c>
    </row>
    <row r="174" spans="1:12" ht="13.6" hidden="1">
      <c r="A174" s="39"/>
      <c r="B174" s="59"/>
      <c r="C174" s="77" t="s">
        <v>485</v>
      </c>
      <c r="D174" s="77"/>
      <c r="E174" s="77"/>
      <c r="F174" s="77"/>
      <c r="G174" s="77"/>
      <c r="H174" s="77"/>
      <c r="I174" s="47"/>
      <c r="J174" s="39"/>
      <c r="K174" s="45"/>
      <c r="L174" s="47">
        <f>L176+L179+L178</f>
        <v>0</v>
      </c>
    </row>
    <row r="175" spans="1:12" ht="13.6" hidden="1">
      <c r="A175" s="39"/>
      <c r="B175" s="59"/>
      <c r="C175" s="79" t="s">
        <v>486</v>
      </c>
      <c r="D175" s="77"/>
      <c r="E175" s="77"/>
      <c r="F175" s="77"/>
      <c r="G175" s="77"/>
      <c r="H175" s="77"/>
      <c r="I175" s="47"/>
      <c r="J175" s="39"/>
      <c r="K175" s="45"/>
      <c r="L175" s="47"/>
    </row>
    <row r="176" spans="1:12" ht="13.6" hidden="1">
      <c r="A176" s="39"/>
      <c r="B176" s="59"/>
      <c r="C176" s="77" t="s">
        <v>485</v>
      </c>
      <c r="D176" s="77"/>
      <c r="E176" s="77"/>
      <c r="F176" s="77"/>
      <c r="G176" s="77"/>
      <c r="H176" s="77"/>
      <c r="I176" s="47"/>
      <c r="J176" s="39"/>
      <c r="K176" s="45"/>
      <c r="L176" s="47">
        <f>SUMIF(CD60:CD167, 2, AO60:AO167)</f>
        <v>0</v>
      </c>
    </row>
    <row r="177" spans="1:12" ht="13.6" hidden="1">
      <c r="A177" s="39"/>
      <c r="B177" s="59"/>
      <c r="C177" s="79" t="s">
        <v>487</v>
      </c>
      <c r="D177" s="77"/>
      <c r="E177" s="77"/>
      <c r="F177" s="77"/>
      <c r="G177" s="77"/>
      <c r="H177" s="77"/>
      <c r="I177" s="47"/>
      <c r="J177" s="39"/>
      <c r="K177" s="45"/>
      <c r="L177" s="47"/>
    </row>
    <row r="178" spans="1:12" ht="13.6" hidden="1">
      <c r="A178" s="39"/>
      <c r="B178" s="59"/>
      <c r="C178" s="77" t="s">
        <v>507</v>
      </c>
      <c r="D178" s="77"/>
      <c r="E178" s="77"/>
      <c r="F178" s="77"/>
      <c r="G178" s="77"/>
      <c r="H178" s="77"/>
      <c r="I178" s="47"/>
      <c r="J178" s="39"/>
      <c r="K178" s="45"/>
      <c r="L178" s="47">
        <f>SUMIF(CD60:CD167, 2, AT60:AT167)</f>
        <v>0</v>
      </c>
    </row>
    <row r="179" spans="1:12" ht="13.6" hidden="1">
      <c r="A179" s="39"/>
      <c r="B179" s="59"/>
      <c r="C179" s="77" t="s">
        <v>488</v>
      </c>
      <c r="D179" s="77"/>
      <c r="E179" s="77"/>
      <c r="F179" s="77"/>
      <c r="G179" s="77"/>
      <c r="H179" s="77"/>
      <c r="I179" s="47"/>
      <c r="J179" s="39"/>
      <c r="K179" s="45"/>
      <c r="L179" s="47">
        <f>SUMIF(CD60:CD167, 2, AV60:AV167)</f>
        <v>0</v>
      </c>
    </row>
    <row r="180" spans="1:12" ht="13.6">
      <c r="A180" s="39"/>
      <c r="B180" s="59"/>
      <c r="C180" s="77" t="s">
        <v>489</v>
      </c>
      <c r="D180" s="77"/>
      <c r="E180" s="77"/>
      <c r="F180" s="77"/>
      <c r="G180" s="77"/>
      <c r="H180" s="77"/>
      <c r="I180" s="47"/>
      <c r="J180" s="39"/>
      <c r="K180" s="45"/>
      <c r="L180" s="47">
        <f>L182+L183</f>
        <v>3268.46</v>
      </c>
    </row>
    <row r="181" spans="1:12" ht="13.6">
      <c r="A181" s="39"/>
      <c r="B181" s="59"/>
      <c r="C181" s="79" t="s">
        <v>486</v>
      </c>
      <c r="D181" s="77"/>
      <c r="E181" s="77"/>
      <c r="F181" s="77"/>
      <c r="G181" s="77"/>
      <c r="H181" s="77"/>
      <c r="I181" s="47"/>
      <c r="J181" s="39"/>
      <c r="K181" s="45"/>
      <c r="L181" s="47"/>
    </row>
    <row r="182" spans="1:12" ht="13.6">
      <c r="A182" s="39"/>
      <c r="B182" s="59"/>
      <c r="C182" s="77" t="s">
        <v>490</v>
      </c>
      <c r="D182" s="77"/>
      <c r="E182" s="77"/>
      <c r="F182" s="77"/>
      <c r="G182" s="77"/>
      <c r="H182" s="77"/>
      <c r="I182" s="47"/>
      <c r="J182" s="39"/>
      <c r="K182" s="45"/>
      <c r="L182" s="47">
        <f>SUMIF(CD60:CD167, 2, AW60:AW167)-SUMIF(CD60:CD167, 2, BK60:BK167)</f>
        <v>3268.46</v>
      </c>
    </row>
    <row r="183" spans="1:12" ht="13.6" hidden="1">
      <c r="A183" s="39"/>
      <c r="B183" s="59"/>
      <c r="C183" s="77" t="s">
        <v>491</v>
      </c>
      <c r="D183" s="77"/>
      <c r="E183" s="77"/>
      <c r="F183" s="77"/>
      <c r="G183" s="77"/>
      <c r="H183" s="77"/>
      <c r="I183" s="47"/>
      <c r="J183" s="39"/>
      <c r="K183" s="45"/>
      <c r="L183" s="47">
        <f>SUMIF(CD60:CD167, 2, BC60:BC167)</f>
        <v>0</v>
      </c>
    </row>
    <row r="184" spans="1:12" ht="13.6" hidden="1">
      <c r="A184" s="39"/>
      <c r="B184" s="59"/>
      <c r="C184" s="77" t="s">
        <v>492</v>
      </c>
      <c r="D184" s="77"/>
      <c r="E184" s="77"/>
      <c r="F184" s="77"/>
      <c r="G184" s="77"/>
      <c r="H184" s="77"/>
      <c r="I184" s="47"/>
      <c r="J184" s="39"/>
      <c r="K184" s="45"/>
      <c r="L184" s="47">
        <f>SUMIF(CD60:CD167, 2, BB60:BB167)</f>
        <v>0</v>
      </c>
    </row>
    <row r="185" spans="1:12" ht="13.6">
      <c r="A185" s="39"/>
      <c r="B185" s="59"/>
      <c r="C185" s="77" t="s">
        <v>512</v>
      </c>
      <c r="D185" s="77"/>
      <c r="E185" s="77"/>
      <c r="F185" s="77"/>
      <c r="G185" s="77"/>
      <c r="H185" s="77"/>
      <c r="I185" s="47"/>
      <c r="J185" s="39"/>
      <c r="K185" s="45"/>
      <c r="L185" s="47">
        <f>SUMIF(CD60:CD167, 2, AR60:AR167)+SUMIF(CD60:CD167, 2, AT60:AT167)+SUMIF(CD60:CD167, 2, AV60:AV167)</f>
        <v>85860.12999999999</v>
      </c>
    </row>
    <row r="186" spans="1:12" ht="13.6">
      <c r="A186" s="39"/>
      <c r="B186" s="59"/>
      <c r="C186" s="77" t="s">
        <v>513</v>
      </c>
      <c r="D186" s="77"/>
      <c r="E186" s="77"/>
      <c r="F186" s="77"/>
      <c r="G186" s="77"/>
      <c r="H186" s="77"/>
      <c r="I186" s="47"/>
      <c r="J186" s="39"/>
      <c r="K186" s="45"/>
      <c r="L186" s="47">
        <f>SUMIF(CD60:CD167, 2, AZ60:AZ167)</f>
        <v>77274.11</v>
      </c>
    </row>
    <row r="187" spans="1:12" ht="13.6">
      <c r="A187" s="39"/>
      <c r="B187" s="59"/>
      <c r="C187" s="77" t="s">
        <v>514</v>
      </c>
      <c r="D187" s="77"/>
      <c r="E187" s="77"/>
      <c r="F187" s="77"/>
      <c r="G187" s="77"/>
      <c r="H187" s="77"/>
      <c r="I187" s="47"/>
      <c r="J187" s="39"/>
      <c r="K187" s="45"/>
      <c r="L187" s="47">
        <f>SUMIF(CD60:CD167, 2, BA60:BA167)</f>
        <v>39495.660000000003</v>
      </c>
    </row>
    <row r="188" spans="1:12" hidden="1"/>
    <row r="189" spans="1:12" ht="14.3" hidden="1">
      <c r="A189" s="60"/>
      <c r="B189" s="61"/>
      <c r="C189" s="80" t="s">
        <v>516</v>
      </c>
      <c r="D189" s="80"/>
      <c r="E189" s="80"/>
      <c r="F189" s="80"/>
      <c r="G189" s="80"/>
      <c r="H189" s="80"/>
      <c r="I189" s="49"/>
      <c r="J189" s="60"/>
      <c r="K189" s="62"/>
      <c r="L189" s="49">
        <f>L191+L192</f>
        <v>0</v>
      </c>
    </row>
    <row r="190" spans="1:12" ht="13.6" hidden="1">
      <c r="A190" s="39"/>
      <c r="B190" s="59"/>
      <c r="C190" s="79" t="s">
        <v>483</v>
      </c>
      <c r="D190" s="77"/>
      <c r="E190" s="77"/>
      <c r="F190" s="77"/>
      <c r="G190" s="77"/>
      <c r="H190" s="77"/>
      <c r="I190" s="47"/>
      <c r="J190" s="39"/>
      <c r="K190" s="45"/>
      <c r="L190" s="47"/>
    </row>
    <row r="191" spans="1:12" ht="13.6" hidden="1">
      <c r="A191" s="39"/>
      <c r="B191" s="59"/>
      <c r="C191" s="77" t="s">
        <v>497</v>
      </c>
      <c r="D191" s="77"/>
      <c r="E191" s="77"/>
      <c r="F191" s="77"/>
      <c r="G191" s="77"/>
      <c r="H191" s="77"/>
      <c r="I191" s="47"/>
      <c r="J191" s="39"/>
      <c r="K191" s="45"/>
      <c r="L191" s="47">
        <f>SUMIF(CD60:CD187, 3, BK60:BK187)</f>
        <v>0</v>
      </c>
    </row>
    <row r="192" spans="1:12" ht="13.6" hidden="1">
      <c r="A192" s="39"/>
      <c r="B192" s="59"/>
      <c r="C192" s="77" t="s">
        <v>498</v>
      </c>
      <c r="D192" s="77"/>
      <c r="E192" s="77"/>
      <c r="F192" s="77"/>
      <c r="G192" s="77"/>
      <c r="H192" s="77"/>
      <c r="I192" s="47"/>
      <c r="J192" s="39"/>
      <c r="K192" s="45"/>
      <c r="L192" s="47">
        <f>SUMIF(CD60:CD187, 3, BD60:BD187)</f>
        <v>0</v>
      </c>
    </row>
    <row r="193" spans="1:12" hidden="1"/>
    <row r="194" spans="1:12" ht="14.3" hidden="1">
      <c r="A194" s="60"/>
      <c r="B194" s="61"/>
      <c r="C194" s="80" t="s">
        <v>517</v>
      </c>
      <c r="D194" s="80"/>
      <c r="E194" s="80"/>
      <c r="F194" s="80"/>
      <c r="G194" s="80"/>
      <c r="H194" s="80"/>
      <c r="I194" s="49"/>
      <c r="J194" s="60"/>
      <c r="K194" s="62"/>
      <c r="L194" s="49">
        <f>L202+L217+L218+L196+L197+L198+L199</f>
        <v>0</v>
      </c>
    </row>
    <row r="195" spans="1:12" ht="13.6" hidden="1">
      <c r="A195" s="39"/>
      <c r="B195" s="59"/>
      <c r="C195" s="79" t="s">
        <v>483</v>
      </c>
      <c r="D195" s="77"/>
      <c r="E195" s="77"/>
      <c r="F195" s="77"/>
      <c r="G195" s="77"/>
      <c r="H195" s="77"/>
      <c r="I195" s="47"/>
      <c r="J195" s="39"/>
      <c r="K195" s="45"/>
      <c r="L195" s="47"/>
    </row>
    <row r="196" spans="1:12" ht="13.6" hidden="1">
      <c r="A196" s="39"/>
      <c r="B196" s="59"/>
      <c r="C196" s="77" t="s">
        <v>518</v>
      </c>
      <c r="D196" s="77"/>
      <c r="E196" s="77"/>
      <c r="F196" s="77"/>
      <c r="G196" s="77"/>
      <c r="H196" s="77"/>
      <c r="I196" s="47"/>
      <c r="J196" s="39"/>
      <c r="K196" s="45"/>
      <c r="L196" s="47"/>
    </row>
    <row r="197" spans="1:12" ht="13.6" hidden="1">
      <c r="A197" s="39"/>
      <c r="B197" s="59"/>
      <c r="C197" s="77" t="s">
        <v>518</v>
      </c>
      <c r="D197" s="77"/>
      <c r="E197" s="77"/>
      <c r="F197" s="77"/>
      <c r="G197" s="77"/>
      <c r="H197" s="77"/>
      <c r="I197" s="47"/>
      <c r="J197" s="39"/>
      <c r="K197" s="45"/>
      <c r="L197" s="47">
        <f>SUM(BQ60:BQ192)</f>
        <v>0</v>
      </c>
    </row>
    <row r="198" spans="1:12" ht="13.6" hidden="1">
      <c r="A198" s="39"/>
      <c r="B198" s="59"/>
      <c r="C198" s="77" t="s">
        <v>519</v>
      </c>
      <c r="D198" s="77"/>
      <c r="E198" s="77"/>
      <c r="F198" s="77"/>
      <c r="G198" s="77"/>
      <c r="H198" s="77"/>
      <c r="I198" s="47"/>
      <c r="J198" s="39"/>
      <c r="K198" s="45"/>
      <c r="L198" s="47">
        <f>SUMIF(CD60:CD192, 4, BB60:BB192)+SUMIF(CD60:CD192, 4, BC60:BC192)+SUMIF(CD60:CD192, 4, BD60:BD192)</f>
        <v>0</v>
      </c>
    </row>
    <row r="199" spans="1:12" ht="13.6" hidden="1">
      <c r="A199" s="39"/>
      <c r="B199" s="59"/>
      <c r="C199" s="77" t="s">
        <v>520</v>
      </c>
      <c r="D199" s="77"/>
      <c r="E199" s="77"/>
      <c r="F199" s="77"/>
      <c r="G199" s="77"/>
      <c r="H199" s="77"/>
      <c r="I199" s="47"/>
      <c r="J199" s="39"/>
      <c r="K199" s="45"/>
      <c r="L199" s="47">
        <f>SUM(BO60:BO192)</f>
        <v>0</v>
      </c>
    </row>
    <row r="200" spans="1:12" ht="13.6" hidden="1">
      <c r="A200" s="39"/>
      <c r="B200" s="59"/>
      <c r="C200" s="77" t="s">
        <v>521</v>
      </c>
      <c r="D200" s="77"/>
      <c r="E200" s="77"/>
      <c r="F200" s="77"/>
      <c r="G200" s="77"/>
      <c r="H200" s="77"/>
      <c r="I200" s="47"/>
      <c r="J200" s="39"/>
      <c r="K200" s="45"/>
      <c r="L200" s="47">
        <f>L202+L217+L218</f>
        <v>0</v>
      </c>
    </row>
    <row r="201" spans="1:12" ht="13.6" hidden="1">
      <c r="A201" s="39"/>
      <c r="B201" s="59"/>
      <c r="C201" s="79" t="s">
        <v>483</v>
      </c>
      <c r="D201" s="77"/>
      <c r="E201" s="77"/>
      <c r="F201" s="77"/>
      <c r="G201" s="77"/>
      <c r="H201" s="77"/>
      <c r="I201" s="47"/>
      <c r="J201" s="39"/>
      <c r="K201" s="45"/>
      <c r="L201" s="47"/>
    </row>
    <row r="202" spans="1:12" ht="13.6" hidden="1">
      <c r="A202" s="39"/>
      <c r="B202" s="59"/>
      <c r="C202" s="77" t="s">
        <v>510</v>
      </c>
      <c r="D202" s="77"/>
      <c r="E202" s="77"/>
      <c r="F202" s="77"/>
      <c r="G202" s="77"/>
      <c r="H202" s="77"/>
      <c r="I202" s="47"/>
      <c r="J202" s="39"/>
      <c r="K202" s="45"/>
      <c r="L202" s="47">
        <f>L204+L205+L211+L215</f>
        <v>0</v>
      </c>
    </row>
    <row r="203" spans="1:12" ht="13.6" hidden="1">
      <c r="A203" s="39"/>
      <c r="B203" s="59"/>
      <c r="C203" s="79" t="s">
        <v>483</v>
      </c>
      <c r="D203" s="77"/>
      <c r="E203" s="77"/>
      <c r="F203" s="77"/>
      <c r="G203" s="77"/>
      <c r="H203" s="77"/>
      <c r="I203" s="47"/>
      <c r="J203" s="39"/>
      <c r="K203" s="45"/>
      <c r="L203" s="47"/>
    </row>
    <row r="204" spans="1:12" ht="13.6" hidden="1">
      <c r="A204" s="39"/>
      <c r="B204" s="59"/>
      <c r="C204" s="77" t="s">
        <v>511</v>
      </c>
      <c r="D204" s="77"/>
      <c r="E204" s="77"/>
      <c r="F204" s="77"/>
      <c r="G204" s="77"/>
      <c r="H204" s="77"/>
      <c r="I204" s="47"/>
      <c r="J204" s="39"/>
      <c r="K204" s="45"/>
      <c r="L204" s="47">
        <f>SUMIF(CD60:CD192, 4, AR60:AR192)</f>
        <v>0</v>
      </c>
    </row>
    <row r="205" spans="1:12" ht="13.6" hidden="1">
      <c r="A205" s="39"/>
      <c r="B205" s="59"/>
      <c r="C205" s="77" t="s">
        <v>485</v>
      </c>
      <c r="D205" s="77"/>
      <c r="E205" s="77"/>
      <c r="F205" s="77"/>
      <c r="G205" s="77"/>
      <c r="H205" s="77"/>
      <c r="I205" s="47"/>
      <c r="J205" s="39"/>
      <c r="K205" s="45"/>
      <c r="L205" s="47">
        <f>L207+L210+L209</f>
        <v>0</v>
      </c>
    </row>
    <row r="206" spans="1:12" ht="13.6" hidden="1">
      <c r="A206" s="39"/>
      <c r="B206" s="59"/>
      <c r="C206" s="79" t="s">
        <v>486</v>
      </c>
      <c r="D206" s="77"/>
      <c r="E206" s="77"/>
      <c r="F206" s="77"/>
      <c r="G206" s="77"/>
      <c r="H206" s="77"/>
      <c r="I206" s="47"/>
      <c r="J206" s="39"/>
      <c r="K206" s="45"/>
      <c r="L206" s="47"/>
    </row>
    <row r="207" spans="1:12" ht="13.6" hidden="1">
      <c r="A207" s="39"/>
      <c r="B207" s="59"/>
      <c r="C207" s="77" t="s">
        <v>485</v>
      </c>
      <c r="D207" s="77"/>
      <c r="E207" s="77"/>
      <c r="F207" s="77"/>
      <c r="G207" s="77"/>
      <c r="H207" s="77"/>
      <c r="I207" s="47"/>
      <c r="J207" s="39"/>
      <c r="K207" s="45"/>
      <c r="L207" s="47">
        <f>SUMIF(CD60:CD192, 4, AO60:AO192)</f>
        <v>0</v>
      </c>
    </row>
    <row r="208" spans="1:12" ht="13.6" hidden="1">
      <c r="A208" s="39"/>
      <c r="B208" s="59"/>
      <c r="C208" s="79" t="s">
        <v>487</v>
      </c>
      <c r="D208" s="77"/>
      <c r="E208" s="77"/>
      <c r="F208" s="77"/>
      <c r="G208" s="77"/>
      <c r="H208" s="77"/>
      <c r="I208" s="47"/>
      <c r="J208" s="39"/>
      <c r="K208" s="45"/>
      <c r="L208" s="47"/>
    </row>
    <row r="209" spans="1:12" ht="13.6" hidden="1">
      <c r="A209" s="39"/>
      <c r="B209" s="59"/>
      <c r="C209" s="77" t="s">
        <v>507</v>
      </c>
      <c r="D209" s="77"/>
      <c r="E209" s="77"/>
      <c r="F209" s="77"/>
      <c r="G209" s="77"/>
      <c r="H209" s="77"/>
      <c r="I209" s="47"/>
      <c r="J209" s="39"/>
      <c r="K209" s="45"/>
      <c r="L209" s="47">
        <f>SUMIF(CD60:CD192, 4, AT60:AT192)</f>
        <v>0</v>
      </c>
    </row>
    <row r="210" spans="1:12" ht="13.6" hidden="1">
      <c r="A210" s="39"/>
      <c r="B210" s="59"/>
      <c r="C210" s="77" t="s">
        <v>488</v>
      </c>
      <c r="D210" s="77"/>
      <c r="E210" s="77"/>
      <c r="F210" s="77"/>
      <c r="G210" s="77"/>
      <c r="H210" s="77"/>
      <c r="I210" s="47"/>
      <c r="J210" s="39"/>
      <c r="K210" s="45"/>
      <c r="L210" s="47">
        <f>SUMIF(CD60:CD192, 4, AV60:AV192)</f>
        <v>0</v>
      </c>
    </row>
    <row r="211" spans="1:12" ht="13.6" hidden="1">
      <c r="A211" s="39"/>
      <c r="B211" s="59"/>
      <c r="C211" s="77" t="s">
        <v>489</v>
      </c>
      <c r="D211" s="77"/>
      <c r="E211" s="77"/>
      <c r="F211" s="77"/>
      <c r="G211" s="77"/>
      <c r="H211" s="77"/>
      <c r="I211" s="47"/>
      <c r="J211" s="39"/>
      <c r="K211" s="45"/>
      <c r="L211" s="47">
        <f>L213+L214</f>
        <v>0</v>
      </c>
    </row>
    <row r="212" spans="1:12" ht="13.6" hidden="1">
      <c r="A212" s="39"/>
      <c r="B212" s="59"/>
      <c r="C212" s="79" t="s">
        <v>486</v>
      </c>
      <c r="D212" s="77"/>
      <c r="E212" s="77"/>
      <c r="F212" s="77"/>
      <c r="G212" s="77"/>
      <c r="H212" s="77"/>
      <c r="I212" s="47"/>
      <c r="J212" s="39"/>
      <c r="K212" s="45"/>
      <c r="L212" s="47"/>
    </row>
    <row r="213" spans="1:12" ht="13.6" hidden="1">
      <c r="A213" s="39"/>
      <c r="B213" s="59"/>
      <c r="C213" s="77" t="s">
        <v>490</v>
      </c>
      <c r="D213" s="77"/>
      <c r="E213" s="77"/>
      <c r="F213" s="77"/>
      <c r="G213" s="77"/>
      <c r="H213" s="77"/>
      <c r="I213" s="47"/>
      <c r="J213" s="39"/>
      <c r="K213" s="45"/>
      <c r="L213" s="47">
        <f>SUMIF(CD60:CD192, 4, AW60:AW192)-SUMIF(CD60:CD192, 4, BK60:BK192)</f>
        <v>0</v>
      </c>
    </row>
    <row r="214" spans="1:12" ht="13.6" hidden="1">
      <c r="A214" s="39"/>
      <c r="B214" s="59"/>
      <c r="C214" s="77" t="s">
        <v>491</v>
      </c>
      <c r="D214" s="77"/>
      <c r="E214" s="77"/>
      <c r="F214" s="77"/>
      <c r="G214" s="77"/>
      <c r="H214" s="77"/>
      <c r="I214" s="47"/>
      <c r="J214" s="39"/>
      <c r="K214" s="45"/>
      <c r="L214" s="47">
        <f>SUMIF(CD60:CD192, 4, BC60:BC192)</f>
        <v>0</v>
      </c>
    </row>
    <row r="215" spans="1:12" ht="13.6" hidden="1">
      <c r="A215" s="39"/>
      <c r="B215" s="59"/>
      <c r="C215" s="77" t="s">
        <v>492</v>
      </c>
      <c r="D215" s="77"/>
      <c r="E215" s="77"/>
      <c r="F215" s="77"/>
      <c r="G215" s="77"/>
      <c r="H215" s="77"/>
      <c r="I215" s="47"/>
      <c r="J215" s="39"/>
      <c r="K215" s="45"/>
      <c r="L215" s="47">
        <f>SUMIF(CD60:CD192, 4, BB60:BB192)</f>
        <v>0</v>
      </c>
    </row>
    <row r="216" spans="1:12" ht="13.6" hidden="1">
      <c r="A216" s="39"/>
      <c r="B216" s="59"/>
      <c r="C216" s="77" t="s">
        <v>512</v>
      </c>
      <c r="D216" s="77"/>
      <c r="E216" s="77"/>
      <c r="F216" s="77"/>
      <c r="G216" s="77"/>
      <c r="H216" s="77"/>
      <c r="I216" s="47"/>
      <c r="J216" s="39"/>
      <c r="K216" s="45"/>
      <c r="L216" s="47">
        <f>SUMIF(CD60:CD192, 4, AR60:AR192)+SUMIF(CD60:CD192, 4, AT60:AT192)+SUMIF(CD60:CD192, 4, AV60:AV192)</f>
        <v>0</v>
      </c>
    </row>
    <row r="217" spans="1:12" ht="13.6" hidden="1">
      <c r="A217" s="39"/>
      <c r="B217" s="59"/>
      <c r="C217" s="77" t="s">
        <v>513</v>
      </c>
      <c r="D217" s="77"/>
      <c r="E217" s="77"/>
      <c r="F217" s="77"/>
      <c r="G217" s="77"/>
      <c r="H217" s="77"/>
      <c r="I217" s="47"/>
      <c r="J217" s="39"/>
      <c r="K217" s="45"/>
      <c r="L217" s="47">
        <f>SUMIF(CD60:CD192, 4, AZ60:AZ192)</f>
        <v>0</v>
      </c>
    </row>
    <row r="218" spans="1:12" ht="13.6" hidden="1">
      <c r="A218" s="39"/>
      <c r="B218" s="59"/>
      <c r="C218" s="77" t="s">
        <v>514</v>
      </c>
      <c r="D218" s="77"/>
      <c r="E218" s="77"/>
      <c r="F218" s="77"/>
      <c r="G218" s="77"/>
      <c r="H218" s="77"/>
      <c r="I218" s="47"/>
      <c r="J218" s="39"/>
      <c r="K218" s="45"/>
      <c r="L218" s="47">
        <f>SUMIF(CD60:CD192, 4, BA60:BA192)</f>
        <v>0</v>
      </c>
    </row>
    <row r="220" spans="1:12" ht="14.3">
      <c r="A220" s="60"/>
      <c r="B220" s="61"/>
      <c r="C220" s="80" t="s">
        <v>522</v>
      </c>
      <c r="D220" s="80"/>
      <c r="E220" s="80"/>
      <c r="F220" s="80"/>
      <c r="G220" s="80"/>
      <c r="H220" s="80"/>
      <c r="I220" s="49"/>
      <c r="J220" s="60"/>
      <c r="K220" s="62"/>
      <c r="L220" s="49">
        <f>L149+L169+L189+L194</f>
        <v>305894.28000000003</v>
      </c>
    </row>
    <row r="221" spans="1:12" ht="13.6">
      <c r="A221" s="39"/>
      <c r="B221" s="59"/>
      <c r="C221" s="79" t="s">
        <v>483</v>
      </c>
      <c r="D221" s="77"/>
      <c r="E221" s="77"/>
      <c r="F221" s="77"/>
      <c r="G221" s="77"/>
      <c r="H221" s="77"/>
      <c r="I221" s="47"/>
      <c r="J221" s="39"/>
      <c r="K221" s="45"/>
      <c r="L221" s="47"/>
    </row>
    <row r="222" spans="1:12" ht="13.6">
      <c r="A222" s="39"/>
      <c r="B222" s="59"/>
      <c r="C222" s="77" t="s">
        <v>510</v>
      </c>
      <c r="D222" s="77"/>
      <c r="E222" s="77"/>
      <c r="F222" s="77"/>
      <c r="G222" s="77"/>
      <c r="H222" s="77"/>
      <c r="I222" s="47"/>
      <c r="J222" s="39"/>
      <c r="K222" s="45"/>
      <c r="L222" s="47">
        <f>L224+L225+L231+L235</f>
        <v>189124.50999999998</v>
      </c>
    </row>
    <row r="223" spans="1:12" ht="13.6">
      <c r="A223" s="39"/>
      <c r="B223" s="59"/>
      <c r="C223" s="79" t="s">
        <v>483</v>
      </c>
      <c r="D223" s="77"/>
      <c r="E223" s="77"/>
      <c r="F223" s="77"/>
      <c r="G223" s="77"/>
      <c r="H223" s="77"/>
      <c r="I223" s="47"/>
      <c r="J223" s="39"/>
      <c r="K223" s="45"/>
      <c r="L223" s="47"/>
    </row>
    <row r="224" spans="1:12" ht="13.6">
      <c r="A224" s="39"/>
      <c r="B224" s="59"/>
      <c r="C224" s="77" t="s">
        <v>511</v>
      </c>
      <c r="D224" s="77"/>
      <c r="E224" s="77"/>
      <c r="F224" s="77"/>
      <c r="G224" s="77"/>
      <c r="H224" s="77"/>
      <c r="I224" s="47"/>
      <c r="J224" s="39"/>
      <c r="K224" s="45"/>
      <c r="L224" s="47">
        <f>SUM(AR60:AR218)</f>
        <v>85860.12999999999</v>
      </c>
    </row>
    <row r="225" spans="1:12" ht="13.6" hidden="1">
      <c r="A225" s="39"/>
      <c r="B225" s="59"/>
      <c r="C225" s="77" t="s">
        <v>485</v>
      </c>
      <c r="D225" s="77"/>
      <c r="E225" s="77"/>
      <c r="F225" s="77"/>
      <c r="G225" s="77"/>
      <c r="H225" s="77"/>
      <c r="I225" s="47"/>
      <c r="J225" s="39"/>
      <c r="K225" s="45"/>
      <c r="L225" s="47">
        <f>L227+L230+L229</f>
        <v>0</v>
      </c>
    </row>
    <row r="226" spans="1:12" ht="13.6" hidden="1">
      <c r="A226" s="39"/>
      <c r="B226" s="59"/>
      <c r="C226" s="79" t="s">
        <v>486</v>
      </c>
      <c r="D226" s="77"/>
      <c r="E226" s="77"/>
      <c r="F226" s="77"/>
      <c r="G226" s="77"/>
      <c r="H226" s="77"/>
      <c r="I226" s="47"/>
      <c r="J226" s="39"/>
      <c r="K226" s="45"/>
      <c r="L226" s="47"/>
    </row>
    <row r="227" spans="1:12" ht="13.6" hidden="1">
      <c r="A227" s="39"/>
      <c r="B227" s="59"/>
      <c r="C227" s="77" t="s">
        <v>485</v>
      </c>
      <c r="D227" s="77"/>
      <c r="E227" s="77"/>
      <c r="F227" s="77"/>
      <c r="G227" s="77"/>
      <c r="H227" s="77"/>
      <c r="I227" s="47"/>
      <c r="J227" s="39"/>
      <c r="K227" s="45"/>
      <c r="L227" s="47">
        <f>SUM(AO60:AO218)</f>
        <v>0</v>
      </c>
    </row>
    <row r="228" spans="1:12" ht="13.6" hidden="1">
      <c r="A228" s="39"/>
      <c r="B228" s="59"/>
      <c r="C228" s="79" t="s">
        <v>487</v>
      </c>
      <c r="D228" s="77"/>
      <c r="E228" s="77"/>
      <c r="F228" s="77"/>
      <c r="G228" s="77"/>
      <c r="H228" s="77"/>
      <c r="I228" s="47"/>
      <c r="J228" s="39"/>
      <c r="K228" s="45"/>
      <c r="L228" s="47"/>
    </row>
    <row r="229" spans="1:12" ht="13.6" hidden="1">
      <c r="A229" s="39"/>
      <c r="B229" s="59"/>
      <c r="C229" s="77" t="s">
        <v>507</v>
      </c>
      <c r="D229" s="77"/>
      <c r="E229" s="77"/>
      <c r="F229" s="77"/>
      <c r="G229" s="77"/>
      <c r="H229" s="77"/>
      <c r="I229" s="47"/>
      <c r="J229" s="39"/>
      <c r="K229" s="45"/>
      <c r="L229" s="47">
        <f>SUM(AT60:AT218)</f>
        <v>0</v>
      </c>
    </row>
    <row r="230" spans="1:12" ht="13.6" hidden="1">
      <c r="A230" s="39"/>
      <c r="B230" s="59"/>
      <c r="C230" s="77" t="s">
        <v>488</v>
      </c>
      <c r="D230" s="77"/>
      <c r="E230" s="77"/>
      <c r="F230" s="77"/>
      <c r="G230" s="77"/>
      <c r="H230" s="77"/>
      <c r="I230" s="47"/>
      <c r="J230" s="39"/>
      <c r="K230" s="45"/>
      <c r="L230" s="47">
        <f>SUM(AV60:AV218)</f>
        <v>0</v>
      </c>
    </row>
    <row r="231" spans="1:12" ht="13.6">
      <c r="A231" s="39"/>
      <c r="B231" s="59"/>
      <c r="C231" s="77" t="s">
        <v>489</v>
      </c>
      <c r="D231" s="77"/>
      <c r="E231" s="77"/>
      <c r="F231" s="77"/>
      <c r="G231" s="77"/>
      <c r="H231" s="77"/>
      <c r="I231" s="47"/>
      <c r="J231" s="39"/>
      <c r="K231" s="45"/>
      <c r="L231" s="47">
        <f>L233+L234</f>
        <v>103264.37999999999</v>
      </c>
    </row>
    <row r="232" spans="1:12" ht="13.6">
      <c r="A232" s="39"/>
      <c r="B232" s="59"/>
      <c r="C232" s="79" t="s">
        <v>486</v>
      </c>
      <c r="D232" s="77"/>
      <c r="E232" s="77"/>
      <c r="F232" s="77"/>
      <c r="G232" s="77"/>
      <c r="H232" s="77"/>
      <c r="I232" s="47"/>
      <c r="J232" s="39"/>
      <c r="K232" s="45"/>
      <c r="L232" s="47"/>
    </row>
    <row r="233" spans="1:12" ht="13.6">
      <c r="A233" s="39"/>
      <c r="B233" s="59"/>
      <c r="C233" s="77" t="s">
        <v>490</v>
      </c>
      <c r="D233" s="77"/>
      <c r="E233" s="77"/>
      <c r="F233" s="77"/>
      <c r="G233" s="77"/>
      <c r="H233" s="77"/>
      <c r="I233" s="47"/>
      <c r="J233" s="39"/>
      <c r="K233" s="45"/>
      <c r="L233" s="47">
        <f>SUM(AW60:AW218)-SUM(BK60:BK218)</f>
        <v>103264.37999999999</v>
      </c>
    </row>
    <row r="234" spans="1:12" ht="13.6" hidden="1">
      <c r="A234" s="39"/>
      <c r="B234" s="59"/>
      <c r="C234" s="77" t="s">
        <v>491</v>
      </c>
      <c r="D234" s="77"/>
      <c r="E234" s="77"/>
      <c r="F234" s="77"/>
      <c r="G234" s="77"/>
      <c r="H234" s="77"/>
      <c r="I234" s="47"/>
      <c r="J234" s="39"/>
      <c r="K234" s="45"/>
      <c r="L234" s="47">
        <f>SUM(BC60:BC218)</f>
        <v>0</v>
      </c>
    </row>
    <row r="235" spans="1:12" ht="13.6" hidden="1">
      <c r="A235" s="39"/>
      <c r="B235" s="59"/>
      <c r="C235" s="77" t="s">
        <v>492</v>
      </c>
      <c r="D235" s="77"/>
      <c r="E235" s="77"/>
      <c r="F235" s="77"/>
      <c r="G235" s="77"/>
      <c r="H235" s="77"/>
      <c r="I235" s="47"/>
      <c r="J235" s="39"/>
      <c r="K235" s="45"/>
      <c r="L235" s="47">
        <f>SUM(BB60:BB218)</f>
        <v>0</v>
      </c>
    </row>
    <row r="236" spans="1:12" ht="13.6">
      <c r="A236" s="39"/>
      <c r="B236" s="59"/>
      <c r="C236" s="77" t="s">
        <v>493</v>
      </c>
      <c r="D236" s="77"/>
      <c r="E236" s="77"/>
      <c r="F236" s="77"/>
      <c r="G236" s="77"/>
      <c r="H236" s="77"/>
      <c r="I236" s="47"/>
      <c r="J236" s="39"/>
      <c r="K236" s="45"/>
      <c r="L236" s="47">
        <f>SUM(AR60:AR218)+SUM(AT60:AT218)+SUM(AV60:AV218)</f>
        <v>85860.12999999999</v>
      </c>
    </row>
    <row r="237" spans="1:12" ht="13.6">
      <c r="A237" s="39"/>
      <c r="B237" s="59"/>
      <c r="C237" s="77" t="s">
        <v>494</v>
      </c>
      <c r="D237" s="77"/>
      <c r="E237" s="77"/>
      <c r="F237" s="77"/>
      <c r="G237" s="77"/>
      <c r="H237" s="77"/>
      <c r="I237" s="47"/>
      <c r="J237" s="39"/>
      <c r="K237" s="45"/>
      <c r="L237" s="47">
        <f>SUM(AZ60:AZ218)</f>
        <v>77274.11</v>
      </c>
    </row>
    <row r="238" spans="1:12" ht="13.6">
      <c r="A238" s="39"/>
      <c r="B238" s="59"/>
      <c r="C238" s="77" t="s">
        <v>495</v>
      </c>
      <c r="D238" s="77"/>
      <c r="E238" s="77"/>
      <c r="F238" s="77"/>
      <c r="G238" s="77"/>
      <c r="H238" s="77"/>
      <c r="I238" s="47"/>
      <c r="J238" s="39"/>
      <c r="K238" s="45"/>
      <c r="L238" s="47">
        <f>SUM(BA60:BA218)</f>
        <v>39495.660000000003</v>
      </c>
    </row>
    <row r="239" spans="1:12" ht="13.6" hidden="1">
      <c r="A239" s="39"/>
      <c r="B239" s="59"/>
      <c r="C239" s="77" t="s">
        <v>523</v>
      </c>
      <c r="D239" s="77"/>
      <c r="E239" s="77"/>
      <c r="F239" s="77"/>
      <c r="G239" s="77"/>
      <c r="H239" s="77"/>
      <c r="I239" s="47"/>
      <c r="J239" s="39"/>
      <c r="K239" s="45"/>
      <c r="L239" s="47">
        <f>L241+L242</f>
        <v>0</v>
      </c>
    </row>
    <row r="240" spans="1:12" ht="13.6" hidden="1">
      <c r="A240" s="39"/>
      <c r="B240" s="59"/>
      <c r="C240" s="79" t="s">
        <v>483</v>
      </c>
      <c r="D240" s="77"/>
      <c r="E240" s="77"/>
      <c r="F240" s="77"/>
      <c r="G240" s="77"/>
      <c r="H240" s="77"/>
      <c r="I240" s="47"/>
      <c r="J240" s="39"/>
      <c r="K240" s="45"/>
      <c r="L240" s="47"/>
    </row>
    <row r="241" spans="1:12" ht="13.6" hidden="1">
      <c r="A241" s="39"/>
      <c r="B241" s="59"/>
      <c r="C241" s="77" t="s">
        <v>497</v>
      </c>
      <c r="D241" s="77"/>
      <c r="E241" s="77"/>
      <c r="F241" s="77"/>
      <c r="G241" s="77"/>
      <c r="H241" s="77"/>
      <c r="I241" s="47"/>
      <c r="J241" s="39"/>
      <c r="K241" s="45"/>
      <c r="L241" s="47">
        <f>SUM(BK60:BK218)</f>
        <v>0</v>
      </c>
    </row>
    <row r="242" spans="1:12" ht="13.6" hidden="1">
      <c r="A242" s="39"/>
      <c r="B242" s="59"/>
      <c r="C242" s="77" t="s">
        <v>498</v>
      </c>
      <c r="D242" s="77"/>
      <c r="E242" s="77"/>
      <c r="F242" s="77"/>
      <c r="G242" s="77"/>
      <c r="H242" s="77"/>
      <c r="I242" s="47"/>
      <c r="J242" s="39"/>
      <c r="K242" s="45"/>
      <c r="L242" s="47">
        <f>SUM(BD60:BD218)</f>
        <v>0</v>
      </c>
    </row>
    <row r="243" spans="1:12" ht="13.6" hidden="1">
      <c r="A243" s="39"/>
      <c r="B243" s="59"/>
      <c r="C243" s="77" t="s">
        <v>524</v>
      </c>
      <c r="D243" s="77"/>
      <c r="E243" s="77"/>
      <c r="F243" s="77"/>
      <c r="G243" s="77"/>
      <c r="H243" s="77"/>
      <c r="I243" s="47"/>
      <c r="J243" s="39"/>
      <c r="K243" s="45"/>
      <c r="L243" s="47">
        <f>L194</f>
        <v>0</v>
      </c>
    </row>
    <row r="244" spans="1:12" ht="13.6">
      <c r="A244" s="39"/>
      <c r="B244" s="59"/>
      <c r="C244" s="80" t="s">
        <v>502</v>
      </c>
      <c r="D244" s="77"/>
      <c r="E244" s="77"/>
      <c r="F244" s="77"/>
      <c r="G244" s="77"/>
      <c r="H244" s="77"/>
      <c r="I244" s="47"/>
      <c r="J244" s="39"/>
      <c r="K244" s="45"/>
      <c r="L244" s="47"/>
    </row>
    <row r="245" spans="1:12" ht="13.6">
      <c r="A245" s="39"/>
      <c r="B245" s="59"/>
      <c r="C245" s="77" t="s">
        <v>503</v>
      </c>
      <c r="D245" s="77"/>
      <c r="E245" s="77"/>
      <c r="F245" s="77"/>
      <c r="G245" s="77"/>
      <c r="H245" s="77"/>
      <c r="I245" s="47"/>
      <c r="J245" s="39"/>
      <c r="K245" s="45"/>
      <c r="L245" s="47">
        <f>SUM(AX60:AX218)</f>
        <v>99995.92</v>
      </c>
    </row>
    <row r="246" spans="1:12" ht="13.6" hidden="1">
      <c r="A246" s="39"/>
      <c r="B246" s="59"/>
      <c r="C246" s="77" t="s">
        <v>504</v>
      </c>
      <c r="D246" s="77"/>
      <c r="E246" s="77"/>
      <c r="F246" s="77"/>
      <c r="G246" s="77"/>
      <c r="H246" s="77"/>
      <c r="I246" s="47"/>
      <c r="J246" s="39"/>
      <c r="K246" s="45"/>
      <c r="L246" s="47">
        <f>SUM(AY60:AY218)</f>
        <v>0</v>
      </c>
    </row>
    <row r="247" spans="1:12" ht="13.6">
      <c r="A247" s="39"/>
      <c r="B247" s="59"/>
      <c r="C247" s="77" t="s">
        <v>505</v>
      </c>
      <c r="D247" s="77"/>
      <c r="E247" s="77"/>
      <c r="F247" s="78"/>
      <c r="G247" s="48">
        <f>Source!F151</f>
        <v>215.76</v>
      </c>
      <c r="H247" s="39"/>
      <c r="I247" s="39"/>
      <c r="J247" s="39"/>
      <c r="K247" s="39"/>
      <c r="L247" s="39"/>
    </row>
    <row r="248" spans="1:12" ht="13.95" hidden="1" customHeight="1">
      <c r="A248" s="39"/>
      <c r="B248" s="59"/>
      <c r="C248" s="77" t="s">
        <v>506</v>
      </c>
      <c r="D248" s="77"/>
      <c r="E248" s="77"/>
      <c r="F248" s="78"/>
      <c r="G248" s="48">
        <f>Source!F152</f>
        <v>0</v>
      </c>
      <c r="H248" s="39"/>
      <c r="I248" s="39"/>
      <c r="J248" s="39"/>
      <c r="K248" s="39"/>
      <c r="L248" s="39"/>
    </row>
    <row r="250" spans="1:12" ht="13.6">
      <c r="C250" s="75" t="str">
        <f>Source!H167</f>
        <v>Итого со всеми накрутками</v>
      </c>
      <c r="D250" s="75"/>
      <c r="E250" s="75"/>
      <c r="F250" s="75"/>
      <c r="G250" s="75"/>
      <c r="H250" s="75"/>
      <c r="I250" s="75"/>
      <c r="J250" s="75"/>
      <c r="K250" s="75"/>
      <c r="L250" s="56">
        <f>IF(Source!Y167=0, "", Source!Y167)</f>
        <v>305894.28000000003</v>
      </c>
    </row>
    <row r="251" spans="1:12" ht="13.6">
      <c r="C251" s="75" t="str">
        <f>Source!H168</f>
        <v>Компенсация НДС при УСН</v>
      </c>
      <c r="D251" s="75"/>
      <c r="E251" s="75"/>
      <c r="F251" s="75"/>
      <c r="G251" s="75"/>
      <c r="H251" s="75"/>
      <c r="I251" s="75"/>
      <c r="J251" s="75"/>
      <c r="K251" s="75"/>
      <c r="L251" s="56">
        <f>IF(Source!Y168=0, "", Source!Y168)</f>
        <v>26931.97</v>
      </c>
    </row>
    <row r="252" spans="1:12" ht="13.6">
      <c r="C252" s="75" t="str">
        <f>Source!H171</f>
        <v>Всего по смете</v>
      </c>
      <c r="D252" s="75"/>
      <c r="E252" s="75"/>
      <c r="F252" s="75"/>
      <c r="G252" s="75"/>
      <c r="H252" s="75"/>
      <c r="I252" s="75"/>
      <c r="J252" s="75"/>
      <c r="K252" s="75"/>
      <c r="L252" s="56">
        <f>IF(Source!Y169=0, "", Source!Y169)</f>
        <v>332826.25</v>
      </c>
    </row>
    <row r="255" spans="1:12" ht="13.95" customHeight="1">
      <c r="A255" s="71"/>
      <c r="B255" s="72" t="s">
        <v>525</v>
      </c>
      <c r="C255" s="73" t="str">
        <f>IF(Source!AC12&lt;&gt;"", Source!AC12," ")</f>
        <v xml:space="preserve"> </v>
      </c>
      <c r="D255" s="32"/>
      <c r="E255" s="32"/>
      <c r="F255" s="32"/>
      <c r="G255" s="32"/>
      <c r="H255" s="12" t="str">
        <f>IF(Source!AB12&lt;&gt;"", Source!AB12," ")</f>
        <v xml:space="preserve"> </v>
      </c>
      <c r="I255" s="22"/>
      <c r="J255" s="22"/>
      <c r="K255" s="36"/>
      <c r="L255" s="36"/>
    </row>
    <row r="256" spans="1:12" ht="13.95" customHeight="1">
      <c r="A256" s="71"/>
      <c r="B256" s="74"/>
      <c r="C256" s="76" t="s">
        <v>526</v>
      </c>
      <c r="D256" s="76"/>
      <c r="E256" s="76"/>
      <c r="F256" s="76"/>
      <c r="G256" s="76"/>
      <c r="H256" s="22"/>
      <c r="I256" s="22"/>
      <c r="J256" s="22"/>
      <c r="K256" s="36"/>
      <c r="L256" s="36"/>
    </row>
    <row r="257" spans="1:12" ht="13.95" customHeight="1">
      <c r="A257" s="71"/>
      <c r="B257" s="74"/>
      <c r="C257" s="11"/>
      <c r="D257" s="11"/>
      <c r="E257" s="11"/>
      <c r="F257" s="11"/>
      <c r="G257" s="11"/>
      <c r="H257" s="22"/>
      <c r="I257" s="22"/>
      <c r="J257" s="22"/>
      <c r="K257" s="36"/>
      <c r="L257" s="36"/>
    </row>
    <row r="258" spans="1:12" ht="13.95" customHeight="1">
      <c r="A258" s="71"/>
      <c r="B258" s="72" t="s">
        <v>527</v>
      </c>
      <c r="C258" s="73" t="str">
        <f>IF(Source!AE12&lt;&gt;"", Source!AE12," ")</f>
        <v xml:space="preserve"> </v>
      </c>
      <c r="D258" s="32"/>
      <c r="E258" s="32"/>
      <c r="F258" s="32"/>
      <c r="G258" s="32"/>
      <c r="H258" s="12" t="str">
        <f>IF(Source!AD12&lt;&gt;"", Source!AD12," ")</f>
        <v xml:space="preserve"> </v>
      </c>
      <c r="I258" s="22"/>
      <c r="J258" s="22"/>
      <c r="K258" s="36"/>
      <c r="L258" s="36"/>
    </row>
    <row r="259" spans="1:12" ht="13.95" customHeight="1">
      <c r="A259" s="11"/>
      <c r="B259" s="11"/>
      <c r="C259" s="76" t="s">
        <v>526</v>
      </c>
      <c r="D259" s="76"/>
      <c r="E259" s="76"/>
      <c r="F259" s="76"/>
      <c r="G259" s="76"/>
      <c r="H259" s="22"/>
      <c r="I259" s="22"/>
      <c r="J259" s="22"/>
      <c r="K259" s="36"/>
      <c r="L259" s="36"/>
    </row>
  </sheetData>
  <mergeCells count="194">
    <mergeCell ref="B7:E7"/>
    <mergeCell ref="H7:L7"/>
    <mergeCell ref="A10:E10"/>
    <mergeCell ref="F10:L10"/>
    <mergeCell ref="A12:E12"/>
    <mergeCell ref="F12:L12"/>
    <mergeCell ref="B3:E3"/>
    <mergeCell ref="H3:L3"/>
    <mergeCell ref="B4:E4"/>
    <mergeCell ref="H4:L4"/>
    <mergeCell ref="B6:E6"/>
    <mergeCell ref="H6:L6"/>
    <mergeCell ref="A20:E20"/>
    <mergeCell ref="F20:L20"/>
    <mergeCell ref="A22:E22"/>
    <mergeCell ref="F22:L22"/>
    <mergeCell ref="A24:E24"/>
    <mergeCell ref="F24:L24"/>
    <mergeCell ref="A14:E14"/>
    <mergeCell ref="F14:L14"/>
    <mergeCell ref="A16:E16"/>
    <mergeCell ref="F16:L16"/>
    <mergeCell ref="A18:E18"/>
    <mergeCell ref="F18:L18"/>
    <mergeCell ref="A36:L36"/>
    <mergeCell ref="C41:L41"/>
    <mergeCell ref="C42:L42"/>
    <mergeCell ref="C46:D46"/>
    <mergeCell ref="C49:D49"/>
    <mergeCell ref="C50:D50"/>
    <mergeCell ref="A27:L27"/>
    <mergeCell ref="A28:L28"/>
    <mergeCell ref="A30:L30"/>
    <mergeCell ref="A31:L31"/>
    <mergeCell ref="A33:L33"/>
    <mergeCell ref="A35:L35"/>
    <mergeCell ref="E54:G57"/>
    <mergeCell ref="H54:L57"/>
    <mergeCell ref="A61:L61"/>
    <mergeCell ref="C78:H78"/>
    <mergeCell ref="I78:J78"/>
    <mergeCell ref="K78:L78"/>
    <mergeCell ref="C51:D51"/>
    <mergeCell ref="C52:D52"/>
    <mergeCell ref="A54:A58"/>
    <mergeCell ref="B54:B58"/>
    <mergeCell ref="C54:C58"/>
    <mergeCell ref="D54:D58"/>
    <mergeCell ref="C101:H101"/>
    <mergeCell ref="I101:J101"/>
    <mergeCell ref="K101:L101"/>
    <mergeCell ref="C110:H110"/>
    <mergeCell ref="C111:H111"/>
    <mergeCell ref="C112:H112"/>
    <mergeCell ref="C80:H80"/>
    <mergeCell ref="I80:J80"/>
    <mergeCell ref="K80:L80"/>
    <mergeCell ref="C99:H99"/>
    <mergeCell ref="I99:J99"/>
    <mergeCell ref="K99:L99"/>
    <mergeCell ref="C119:H119"/>
    <mergeCell ref="C120:H120"/>
    <mergeCell ref="C121:H121"/>
    <mergeCell ref="C122:H122"/>
    <mergeCell ref="C123:H123"/>
    <mergeCell ref="C124:H124"/>
    <mergeCell ref="C113:H113"/>
    <mergeCell ref="C114:H114"/>
    <mergeCell ref="C115:H115"/>
    <mergeCell ref="C116:H116"/>
    <mergeCell ref="C117:H117"/>
    <mergeCell ref="C118:H118"/>
    <mergeCell ref="C131:H131"/>
    <mergeCell ref="C132:H132"/>
    <mergeCell ref="C133:H133"/>
    <mergeCell ref="C134:H134"/>
    <mergeCell ref="C135:H135"/>
    <mergeCell ref="C136:H136"/>
    <mergeCell ref="C125:H125"/>
    <mergeCell ref="C126:H126"/>
    <mergeCell ref="C127:H127"/>
    <mergeCell ref="C128:H128"/>
    <mergeCell ref="C129:H129"/>
    <mergeCell ref="C130:H130"/>
    <mergeCell ref="C144:K144"/>
    <mergeCell ref="C145:K145"/>
    <mergeCell ref="C147:H147"/>
    <mergeCell ref="C149:H149"/>
    <mergeCell ref="C150:H150"/>
    <mergeCell ref="C151:H151"/>
    <mergeCell ref="C137:H137"/>
    <mergeCell ref="C138:F138"/>
    <mergeCell ref="C139:F139"/>
    <mergeCell ref="C141:K141"/>
    <mergeCell ref="C142:K142"/>
    <mergeCell ref="C143:K143"/>
    <mergeCell ref="C158:H158"/>
    <mergeCell ref="C159:H159"/>
    <mergeCell ref="C160:H160"/>
    <mergeCell ref="C161:H161"/>
    <mergeCell ref="C162:H162"/>
    <mergeCell ref="C163:H163"/>
    <mergeCell ref="C152:H152"/>
    <mergeCell ref="C153:H153"/>
    <mergeCell ref="C154:H154"/>
    <mergeCell ref="C155:H155"/>
    <mergeCell ref="C156:H156"/>
    <mergeCell ref="C157:H157"/>
    <mergeCell ref="C171:H171"/>
    <mergeCell ref="C172:H172"/>
    <mergeCell ref="C173:H173"/>
    <mergeCell ref="C174:H174"/>
    <mergeCell ref="C175:H175"/>
    <mergeCell ref="C176:H176"/>
    <mergeCell ref="C164:H164"/>
    <mergeCell ref="C165:H165"/>
    <mergeCell ref="C166:H166"/>
    <mergeCell ref="C167:H167"/>
    <mergeCell ref="C169:H169"/>
    <mergeCell ref="C170:H170"/>
    <mergeCell ref="C183:H183"/>
    <mergeCell ref="C184:H184"/>
    <mergeCell ref="C185:H185"/>
    <mergeCell ref="C186:H186"/>
    <mergeCell ref="C187:H187"/>
    <mergeCell ref="C189:H189"/>
    <mergeCell ref="C177:H177"/>
    <mergeCell ref="C178:H178"/>
    <mergeCell ref="C179:H179"/>
    <mergeCell ref="C180:H180"/>
    <mergeCell ref="C181:H181"/>
    <mergeCell ref="C182:H182"/>
    <mergeCell ref="C197:H197"/>
    <mergeCell ref="C198:H198"/>
    <mergeCell ref="C199:H199"/>
    <mergeCell ref="C200:H200"/>
    <mergeCell ref="C201:H201"/>
    <mergeCell ref="C202:H202"/>
    <mergeCell ref="C190:H190"/>
    <mergeCell ref="C191:H191"/>
    <mergeCell ref="C192:H192"/>
    <mergeCell ref="C194:H194"/>
    <mergeCell ref="C195:H195"/>
    <mergeCell ref="C196:H196"/>
    <mergeCell ref="C209:H209"/>
    <mergeCell ref="C210:H210"/>
    <mergeCell ref="C211:H211"/>
    <mergeCell ref="C212:H212"/>
    <mergeCell ref="C213:H213"/>
    <mergeCell ref="C214:H214"/>
    <mergeCell ref="C203:H203"/>
    <mergeCell ref="C204:H204"/>
    <mergeCell ref="C205:H205"/>
    <mergeCell ref="C206:H206"/>
    <mergeCell ref="C207:H207"/>
    <mergeCell ref="C208:H208"/>
    <mergeCell ref="C222:H222"/>
    <mergeCell ref="C223:H223"/>
    <mergeCell ref="C224:H224"/>
    <mergeCell ref="C225:H225"/>
    <mergeCell ref="C226:H226"/>
    <mergeCell ref="C227:H227"/>
    <mergeCell ref="C215:H215"/>
    <mergeCell ref="C216:H216"/>
    <mergeCell ref="C217:H217"/>
    <mergeCell ref="C218:H218"/>
    <mergeCell ref="C220:H220"/>
    <mergeCell ref="C221:H221"/>
    <mergeCell ref="C234:H234"/>
    <mergeCell ref="C235:H235"/>
    <mergeCell ref="C236:H236"/>
    <mergeCell ref="C237:H237"/>
    <mergeCell ref="C238:H238"/>
    <mergeCell ref="C239:H239"/>
    <mergeCell ref="C228:H228"/>
    <mergeCell ref="C229:H229"/>
    <mergeCell ref="C230:H230"/>
    <mergeCell ref="C231:H231"/>
    <mergeCell ref="C232:H232"/>
    <mergeCell ref="C233:H233"/>
    <mergeCell ref="C252:K252"/>
    <mergeCell ref="C256:G256"/>
    <mergeCell ref="C259:G259"/>
    <mergeCell ref="C246:H246"/>
    <mergeCell ref="C247:F247"/>
    <mergeCell ref="C248:F248"/>
    <mergeCell ref="C250:K250"/>
    <mergeCell ref="C251:K251"/>
    <mergeCell ref="C240:H240"/>
    <mergeCell ref="C241:H241"/>
    <mergeCell ref="C242:H242"/>
    <mergeCell ref="C243:H243"/>
    <mergeCell ref="C244:H244"/>
    <mergeCell ref="C245:H245"/>
  </mergeCells>
  <pageMargins left="0.4" right="0.2" top="0.2" bottom="0.4" header="0.2" footer="0.2"/>
  <pageSetup paperSize="9" scale="71" fitToHeight="0" orientation="landscape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K249"/>
  <sheetViews>
    <sheetView workbookViewId="0">
      <selection activeCell="A245" sqref="A245:AN245"/>
    </sheetView>
  </sheetViews>
  <sheetFormatPr defaultColWidth="9.125" defaultRowHeight="12.9"/>
  <cols>
    <col min="1" max="256" width="9.125" customWidth="1"/>
  </cols>
  <sheetData>
    <row r="1" spans="1:133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23298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 ht="13.6">
      <c r="A12" s="1">
        <v>1</v>
      </c>
      <c r="B12" s="1">
        <v>244</v>
      </c>
      <c r="C12" s="1">
        <v>0</v>
      </c>
      <c r="D12" s="1">
        <f>ROW(A173)</f>
        <v>173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2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487063560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46073</v>
      </c>
      <c r="CT12" s="1">
        <v>540</v>
      </c>
      <c r="CU12" s="1">
        <v>17</v>
      </c>
      <c r="CV12" s="1" t="s">
        <v>420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ht="13.6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ht="13.6">
      <c r="A18" s="2">
        <v>52</v>
      </c>
      <c r="B18" s="2">
        <f t="shared" ref="B18:G18" si="0">B173</f>
        <v>244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Новый объект_(Копия)</v>
      </c>
      <c r="G18" s="2" t="str">
        <f t="shared" si="0"/>
        <v>Причал надежды 2 этаж 330 тыс</v>
      </c>
      <c r="H18" s="2"/>
      <c r="I18" s="2"/>
      <c r="J18" s="2"/>
      <c r="K18" s="2"/>
      <c r="L18" s="2"/>
      <c r="M18" s="2"/>
      <c r="N18" s="2"/>
      <c r="O18" s="2">
        <f t="shared" ref="O18:AT18" si="1">O173</f>
        <v>189124.51</v>
      </c>
      <c r="P18" s="2">
        <f t="shared" si="1"/>
        <v>103264.38</v>
      </c>
      <c r="Q18" s="2">
        <f t="shared" si="1"/>
        <v>0</v>
      </c>
      <c r="R18" s="2">
        <f t="shared" si="1"/>
        <v>0</v>
      </c>
      <c r="S18" s="2">
        <f t="shared" si="1"/>
        <v>85860.13</v>
      </c>
      <c r="T18" s="2">
        <f t="shared" si="1"/>
        <v>0</v>
      </c>
      <c r="U18" s="2">
        <f t="shared" si="1"/>
        <v>215.76000000000002</v>
      </c>
      <c r="V18" s="2">
        <f t="shared" si="1"/>
        <v>0</v>
      </c>
      <c r="W18" s="2">
        <f t="shared" si="1"/>
        <v>0</v>
      </c>
      <c r="X18" s="2">
        <f t="shared" si="1"/>
        <v>77274.11</v>
      </c>
      <c r="Y18" s="2">
        <f t="shared" si="1"/>
        <v>39495.660000000003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305894.28000000003</v>
      </c>
      <c r="AS18" s="2">
        <f t="shared" si="1"/>
        <v>99995.92</v>
      </c>
      <c r="AT18" s="2">
        <f t="shared" si="1"/>
        <v>205898.36</v>
      </c>
      <c r="AU18" s="2">
        <f t="shared" ref="AU18:BZ18" si="2">AU173</f>
        <v>0</v>
      </c>
      <c r="AV18" s="2">
        <f t="shared" si="2"/>
        <v>103264.38</v>
      </c>
      <c r="AW18" s="2">
        <f t="shared" si="2"/>
        <v>103264.38</v>
      </c>
      <c r="AX18" s="2">
        <f t="shared" si="2"/>
        <v>0</v>
      </c>
      <c r="AY18" s="2">
        <f t="shared" si="2"/>
        <v>103264.38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0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CA173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DG173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EM173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FS173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ht="13.6">
      <c r="A20" s="1">
        <v>3</v>
      </c>
      <c r="B20" s="1">
        <v>1</v>
      </c>
      <c r="C20" s="1"/>
      <c r="D20" s="1">
        <f>ROW(A129)</f>
        <v>129</v>
      </c>
      <c r="E20" s="1"/>
      <c r="F20" s="1" t="s">
        <v>14</v>
      </c>
      <c r="G20" s="1" t="s">
        <v>14</v>
      </c>
      <c r="H20" s="1" t="s">
        <v>3</v>
      </c>
      <c r="I20" s="1">
        <v>0</v>
      </c>
      <c r="J20" s="1" t="s">
        <v>3</v>
      </c>
      <c r="K20" s="1">
        <v>0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ht="13.6">
      <c r="A22" s="2">
        <v>52</v>
      </c>
      <c r="B22" s="2">
        <f t="shared" ref="B22:G22" si="7">B129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Новая локальная смета</v>
      </c>
      <c r="G22" s="2" t="str">
        <f t="shared" si="7"/>
        <v>Новая локальная смета</v>
      </c>
      <c r="H22" s="2"/>
      <c r="I22" s="2"/>
      <c r="J22" s="2"/>
      <c r="K22" s="2"/>
      <c r="L22" s="2"/>
      <c r="M22" s="2"/>
      <c r="N22" s="2"/>
      <c r="O22" s="2">
        <f t="shared" ref="O22:AT22" si="8">O129</f>
        <v>189124.51</v>
      </c>
      <c r="P22" s="2">
        <f t="shared" si="8"/>
        <v>103264.38</v>
      </c>
      <c r="Q22" s="2">
        <f t="shared" si="8"/>
        <v>0</v>
      </c>
      <c r="R22" s="2">
        <f t="shared" si="8"/>
        <v>0</v>
      </c>
      <c r="S22" s="2">
        <f t="shared" si="8"/>
        <v>85860.13</v>
      </c>
      <c r="T22" s="2">
        <f t="shared" si="8"/>
        <v>0</v>
      </c>
      <c r="U22" s="2">
        <f t="shared" si="8"/>
        <v>215.76000000000002</v>
      </c>
      <c r="V22" s="2">
        <f t="shared" si="8"/>
        <v>0</v>
      </c>
      <c r="W22" s="2">
        <f t="shared" si="8"/>
        <v>0</v>
      </c>
      <c r="X22" s="2">
        <f t="shared" si="8"/>
        <v>77274.11</v>
      </c>
      <c r="Y22" s="2">
        <f t="shared" si="8"/>
        <v>39495.660000000003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305894.28000000003</v>
      </c>
      <c r="AS22" s="2">
        <f t="shared" si="8"/>
        <v>99995.92</v>
      </c>
      <c r="AT22" s="2">
        <f t="shared" si="8"/>
        <v>205898.36</v>
      </c>
      <c r="AU22" s="2">
        <f t="shared" ref="AU22:BZ22" si="9">AU129</f>
        <v>0</v>
      </c>
      <c r="AV22" s="2">
        <f t="shared" si="9"/>
        <v>103264.38</v>
      </c>
      <c r="AW22" s="2">
        <f t="shared" si="9"/>
        <v>103264.38</v>
      </c>
      <c r="AX22" s="2">
        <f t="shared" si="9"/>
        <v>0</v>
      </c>
      <c r="AY22" s="2">
        <f t="shared" si="9"/>
        <v>103264.38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0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CA129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DG129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EM129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FS129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ht="13.6">
      <c r="A24" s="1">
        <v>4</v>
      </c>
      <c r="B24" s="1">
        <v>1</v>
      </c>
      <c r="C24" s="1"/>
      <c r="D24" s="1">
        <f>ROW(A85)</f>
        <v>85</v>
      </c>
      <c r="E24" s="1"/>
      <c r="F24" s="1" t="s">
        <v>15</v>
      </c>
      <c r="G24" s="1" t="s">
        <v>16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ht="13.6">
      <c r="A26" s="2">
        <v>52</v>
      </c>
      <c r="B26" s="2">
        <f t="shared" ref="B26:G26" si="14">B85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Новый раздел</v>
      </c>
      <c r="G26" s="2" t="str">
        <f t="shared" si="14"/>
        <v>Раздел 1. Монтажные работы</v>
      </c>
      <c r="H26" s="2"/>
      <c r="I26" s="2"/>
      <c r="J26" s="2"/>
      <c r="K26" s="2"/>
      <c r="L26" s="2"/>
      <c r="M26" s="2"/>
      <c r="N26" s="2"/>
      <c r="O26" s="2">
        <f t="shared" ref="O26:AT26" si="15">O85</f>
        <v>189124.51</v>
      </c>
      <c r="P26" s="2">
        <f t="shared" si="15"/>
        <v>103264.38</v>
      </c>
      <c r="Q26" s="2">
        <f t="shared" si="15"/>
        <v>0</v>
      </c>
      <c r="R26" s="2">
        <f t="shared" si="15"/>
        <v>0</v>
      </c>
      <c r="S26" s="2">
        <f t="shared" si="15"/>
        <v>85860.13</v>
      </c>
      <c r="T26" s="2">
        <f t="shared" si="15"/>
        <v>0</v>
      </c>
      <c r="U26" s="2">
        <f t="shared" si="15"/>
        <v>215.76000000000002</v>
      </c>
      <c r="V26" s="2">
        <f t="shared" si="15"/>
        <v>0</v>
      </c>
      <c r="W26" s="2">
        <f t="shared" si="15"/>
        <v>0</v>
      </c>
      <c r="X26" s="2">
        <f t="shared" si="15"/>
        <v>77274.11</v>
      </c>
      <c r="Y26" s="2">
        <f t="shared" si="15"/>
        <v>39495.660000000003</v>
      </c>
      <c r="Z26" s="2">
        <f t="shared" si="15"/>
        <v>0</v>
      </c>
      <c r="AA26" s="2">
        <f t="shared" si="15"/>
        <v>0</v>
      </c>
      <c r="AB26" s="2">
        <f t="shared" si="15"/>
        <v>189124.51</v>
      </c>
      <c r="AC26" s="2">
        <f t="shared" si="15"/>
        <v>103264.38</v>
      </c>
      <c r="AD26" s="2">
        <f t="shared" si="15"/>
        <v>0</v>
      </c>
      <c r="AE26" s="2">
        <f t="shared" si="15"/>
        <v>0</v>
      </c>
      <c r="AF26" s="2">
        <f t="shared" si="15"/>
        <v>85860.13</v>
      </c>
      <c r="AG26" s="2">
        <f t="shared" si="15"/>
        <v>0</v>
      </c>
      <c r="AH26" s="2">
        <f t="shared" si="15"/>
        <v>215.76000000000002</v>
      </c>
      <c r="AI26" s="2">
        <f t="shared" si="15"/>
        <v>0</v>
      </c>
      <c r="AJ26" s="2">
        <f t="shared" si="15"/>
        <v>0</v>
      </c>
      <c r="AK26" s="2">
        <f t="shared" si="15"/>
        <v>77274.11</v>
      </c>
      <c r="AL26" s="2">
        <f t="shared" si="15"/>
        <v>39495.660000000003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305894.28000000003</v>
      </c>
      <c r="AS26" s="2">
        <f t="shared" si="15"/>
        <v>99995.92</v>
      </c>
      <c r="AT26" s="2">
        <f t="shared" si="15"/>
        <v>205898.36</v>
      </c>
      <c r="AU26" s="2">
        <f t="shared" ref="AU26:BZ26" si="16">AU85</f>
        <v>0</v>
      </c>
      <c r="AV26" s="2">
        <f t="shared" si="16"/>
        <v>103264.38</v>
      </c>
      <c r="AW26" s="2">
        <f t="shared" si="16"/>
        <v>103264.38</v>
      </c>
      <c r="AX26" s="2">
        <f t="shared" si="16"/>
        <v>0</v>
      </c>
      <c r="AY26" s="2">
        <f t="shared" si="16"/>
        <v>103264.38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CA85</f>
        <v>305894.28000000003</v>
      </c>
      <c r="CB26" s="2">
        <f t="shared" si="17"/>
        <v>99995.92</v>
      </c>
      <c r="CC26" s="2">
        <f t="shared" si="17"/>
        <v>205898.36</v>
      </c>
      <c r="CD26" s="2">
        <f t="shared" si="17"/>
        <v>0</v>
      </c>
      <c r="CE26" s="2">
        <f t="shared" si="17"/>
        <v>103264.38</v>
      </c>
      <c r="CF26" s="2">
        <f t="shared" si="17"/>
        <v>103264.38</v>
      </c>
      <c r="CG26" s="2">
        <f t="shared" si="17"/>
        <v>0</v>
      </c>
      <c r="CH26" s="2">
        <f t="shared" si="17"/>
        <v>103264.38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DG85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EM85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FS85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45">
      <c r="A28">
        <v>17</v>
      </c>
      <c r="B28">
        <v>1</v>
      </c>
      <c r="C28">
        <f>ROW(SmtRes!A6)</f>
        <v>6</v>
      </c>
      <c r="D28">
        <f>ROW(EtalonRes!A6)</f>
        <v>6</v>
      </c>
      <c r="E28" t="s">
        <v>17</v>
      </c>
      <c r="F28" t="s">
        <v>18</v>
      </c>
      <c r="G28" t="s">
        <v>19</v>
      </c>
      <c r="H28" t="s">
        <v>20</v>
      </c>
      <c r="I28">
        <v>0</v>
      </c>
      <c r="J28">
        <v>0</v>
      </c>
      <c r="K28">
        <v>0</v>
      </c>
      <c r="O28">
        <f>ROUND(CP28,2)</f>
        <v>0</v>
      </c>
      <c r="P28">
        <f>SUMIF(SmtRes!AQ1:'SmtRes'!AQ6,"=1",SmtRes!DF1:'SmtRes'!DF6)</f>
        <v>0</v>
      </c>
      <c r="Q28">
        <f>SUMIF(SmtRes!AQ1:'SmtRes'!AQ6,"=1",SmtRes!DG1:'SmtRes'!DG6)</f>
        <v>0</v>
      </c>
      <c r="R28">
        <f>SUMIF(SmtRes!AQ1:'SmtRes'!AQ6,"=1",SmtRes!DH1:'SmtRes'!DH6)</f>
        <v>0</v>
      </c>
      <c r="S28">
        <f>SUMIF(SmtRes!AQ1:'SmtRes'!AQ6,"=1",SmtRes!DI1:'SmtRes'!DI6)</f>
        <v>0</v>
      </c>
      <c r="T28">
        <f>ROUND(CU28*I28,2)</f>
        <v>0</v>
      </c>
      <c r="U28">
        <f>SUMIF(SmtRes!AQ1:'SmtRes'!AQ6,"=1",SmtRes!CV1:'SmtRes'!CV6)</f>
        <v>0</v>
      </c>
      <c r="V28">
        <f>SUMIF(SmtRes!AQ1:'SmtRes'!AQ6,"=1",SmtRes!CW1:'SmtRes'!CW6)</f>
        <v>0</v>
      </c>
      <c r="W28">
        <f>ROUND(CX28*I28,2)</f>
        <v>0</v>
      </c>
      <c r="X28">
        <f>ROUND(CY28,2)</f>
        <v>0</v>
      </c>
      <c r="Y28">
        <f>ROUND(CZ28,2)</f>
        <v>0</v>
      </c>
      <c r="AA28">
        <v>55146176</v>
      </c>
      <c r="AB28">
        <f>ROUND((AC28+AD28+AF28),2)</f>
        <v>4982.8900000000003</v>
      </c>
      <c r="AC28">
        <f>ROUND((SUM(SmtRes!BQ1:'SmtRes'!BQ6)),2)</f>
        <v>132.65</v>
      </c>
      <c r="AD28">
        <f>ROUND((((0)-(0))+AE28),2)</f>
        <v>0</v>
      </c>
      <c r="AE28">
        <f>ROUND((0),2)</f>
        <v>0</v>
      </c>
      <c r="AF28">
        <f>ROUND((SUM(SmtRes!BT1:'SmtRes'!BT6)),2)</f>
        <v>4850.24</v>
      </c>
      <c r="AG28">
        <f>ROUND((AP28),2)</f>
        <v>0</v>
      </c>
      <c r="AH28">
        <f>(SUM(SmtRes!BU1:'SmtRes'!BU6))</f>
        <v>11.7</v>
      </c>
      <c r="AI28">
        <f>(0)</f>
        <v>0</v>
      </c>
      <c r="AJ28">
        <f>(AS28)</f>
        <v>0</v>
      </c>
      <c r="AK28">
        <v>4982.887428</v>
      </c>
      <c r="AL28">
        <v>132.65242800000001</v>
      </c>
      <c r="AM28">
        <v>0</v>
      </c>
      <c r="AN28">
        <v>0</v>
      </c>
      <c r="AO28">
        <v>4850.2349999999997</v>
      </c>
      <c r="AP28">
        <v>0</v>
      </c>
      <c r="AQ28">
        <v>11.7</v>
      </c>
      <c r="AR28">
        <v>0</v>
      </c>
      <c r="AS28">
        <v>0</v>
      </c>
      <c r="AT28">
        <v>90</v>
      </c>
      <c r="AU28">
        <v>46</v>
      </c>
      <c r="AV28">
        <v>1</v>
      </c>
      <c r="AW28">
        <v>1</v>
      </c>
      <c r="AZ28">
        <v>1</v>
      </c>
      <c r="BA28">
        <v>1</v>
      </c>
      <c r="BB28">
        <v>1</v>
      </c>
      <c r="BC28">
        <v>1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2</v>
      </c>
      <c r="BJ28" t="s">
        <v>21</v>
      </c>
      <c r="BM28">
        <v>110011</v>
      </c>
      <c r="BN28">
        <v>0</v>
      </c>
      <c r="BO28" t="s">
        <v>3</v>
      </c>
      <c r="BP28">
        <v>0</v>
      </c>
      <c r="BQ28">
        <v>3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90</v>
      </c>
      <c r="CA28">
        <v>46</v>
      </c>
      <c r="CB28" t="s">
        <v>3</v>
      </c>
      <c r="CE28">
        <v>0</v>
      </c>
      <c r="CF28">
        <v>0</v>
      </c>
      <c r="CG28">
        <v>0</v>
      </c>
      <c r="CM28">
        <v>0</v>
      </c>
      <c r="CN28" t="s">
        <v>3</v>
      </c>
      <c r="CO28">
        <v>0</v>
      </c>
      <c r="CP28">
        <f>(P28+Q28+S28+R28)</f>
        <v>0</v>
      </c>
      <c r="CQ28">
        <f>SUMIF(SmtRes!AQ1:'SmtRes'!AQ6,"=1",SmtRes!AA1:'SmtRes'!AA6)</f>
        <v>2170.59</v>
      </c>
      <c r="CR28">
        <f>SUMIF(SmtRes!AQ1:'SmtRes'!AQ6,"=1",SmtRes!AB1:'SmtRes'!AB6)</f>
        <v>0</v>
      </c>
      <c r="CS28">
        <f>SUMIF(SmtRes!AQ1:'SmtRes'!AQ6,"=1",SmtRes!AC1:'SmtRes'!AC6)</f>
        <v>0</v>
      </c>
      <c r="CT28">
        <f>SUMIF(SmtRes!AQ1:'SmtRes'!AQ6,"=1",SmtRes!AD1:'SmtRes'!AD6)</f>
        <v>414.55</v>
      </c>
      <c r="CU28">
        <f>AG28</f>
        <v>0</v>
      </c>
      <c r="CV28">
        <f>SUMIF(SmtRes!AQ1:'SmtRes'!AQ6,"=1",SmtRes!BU1:'SmtRes'!BU6)</f>
        <v>11.7</v>
      </c>
      <c r="CW28">
        <f>SUMIF(SmtRes!AQ1:'SmtRes'!AQ6,"=1",SmtRes!BV1:'SmtRes'!BV6)</f>
        <v>0</v>
      </c>
      <c r="CX28">
        <f>AJ28</f>
        <v>0</v>
      </c>
      <c r="CY28">
        <f>(((S28+R28)*AT28)/100)</f>
        <v>0</v>
      </c>
      <c r="CZ28">
        <f>(((S28+R28)*AU28)/100)</f>
        <v>0</v>
      </c>
      <c r="DC28" t="s">
        <v>3</v>
      </c>
      <c r="DD28" t="s">
        <v>3</v>
      </c>
      <c r="DE28" t="s">
        <v>3</v>
      </c>
      <c r="DF28" t="s">
        <v>3</v>
      </c>
      <c r="DG28" t="s">
        <v>3</v>
      </c>
      <c r="DH28" t="s">
        <v>3</v>
      </c>
      <c r="DI28" t="s">
        <v>3</v>
      </c>
      <c r="DJ28" t="s">
        <v>3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1013</v>
      </c>
      <c r="DV28" t="s">
        <v>20</v>
      </c>
      <c r="DW28" t="s">
        <v>20</v>
      </c>
      <c r="DX28">
        <v>1</v>
      </c>
      <c r="DZ28" t="s">
        <v>3</v>
      </c>
      <c r="EA28" t="s">
        <v>3</v>
      </c>
      <c r="EB28" t="s">
        <v>3</v>
      </c>
      <c r="EC28" t="s">
        <v>3</v>
      </c>
      <c r="EE28">
        <v>53955450</v>
      </c>
      <c r="EF28">
        <v>3</v>
      </c>
      <c r="EG28" t="s">
        <v>22</v>
      </c>
      <c r="EH28">
        <v>0</v>
      </c>
      <c r="EI28" t="s">
        <v>3</v>
      </c>
      <c r="EJ28">
        <v>2</v>
      </c>
      <c r="EK28">
        <v>110011</v>
      </c>
      <c r="EL28" t="s">
        <v>23</v>
      </c>
      <c r="EM28" t="s">
        <v>24</v>
      </c>
      <c r="EO28" t="s">
        <v>3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11.7</v>
      </c>
      <c r="EX28">
        <v>0</v>
      </c>
      <c r="EY28">
        <v>0</v>
      </c>
      <c r="FQ28">
        <v>0</v>
      </c>
      <c r="FR28">
        <v>0</v>
      </c>
      <c r="FS28">
        <v>0</v>
      </c>
      <c r="FX28">
        <v>90</v>
      </c>
      <c r="FY28">
        <v>46</v>
      </c>
      <c r="GA28" t="s">
        <v>3</v>
      </c>
      <c r="GD28">
        <v>1</v>
      </c>
      <c r="GF28">
        <v>1072606272</v>
      </c>
      <c r="GG28">
        <v>2</v>
      </c>
      <c r="GH28">
        <v>1</v>
      </c>
      <c r="GI28">
        <v>-2</v>
      </c>
      <c r="GJ28">
        <v>0</v>
      </c>
      <c r="GK28">
        <v>0</v>
      </c>
      <c r="GL28">
        <f>ROUND(IF(AND(BH28=3,BI28=3,FS28&lt;&gt;0),P28,0),2)</f>
        <v>0</v>
      </c>
      <c r="GM28">
        <f>ROUND(O28+X28+Y28,2)+GX28</f>
        <v>0</v>
      </c>
      <c r="GN28">
        <f>IF(OR(BI28=0,BI28=1),GM28-GX28,0)</f>
        <v>0</v>
      </c>
      <c r="GO28">
        <f>IF(BI28=2,GM28-GX28,0)</f>
        <v>0</v>
      </c>
      <c r="GP28">
        <f>IF(BI28=4,GM28-GX28,0)</f>
        <v>0</v>
      </c>
      <c r="GR28">
        <v>0</v>
      </c>
      <c r="GS28">
        <v>3</v>
      </c>
      <c r="GT28">
        <v>0</v>
      </c>
      <c r="GU28" t="s">
        <v>3</v>
      </c>
      <c r="GV28">
        <f>ROUND((GT28),2)</f>
        <v>0</v>
      </c>
      <c r="GW28">
        <v>1</v>
      </c>
      <c r="GX28">
        <f>ROUND(HC28*I28,2)</f>
        <v>0</v>
      </c>
      <c r="HA28">
        <v>0</v>
      </c>
      <c r="HB28">
        <v>0</v>
      </c>
      <c r="HC28">
        <f>GV28*GW28</f>
        <v>0</v>
      </c>
      <c r="HE28" t="s">
        <v>3</v>
      </c>
      <c r="HF28" t="s">
        <v>3</v>
      </c>
      <c r="HM28" t="s">
        <v>3</v>
      </c>
      <c r="HN28" t="s">
        <v>25</v>
      </c>
      <c r="HO28" t="s">
        <v>26</v>
      </c>
      <c r="HP28" t="s">
        <v>23</v>
      </c>
      <c r="HQ28" t="s">
        <v>23</v>
      </c>
      <c r="HS28">
        <v>0</v>
      </c>
      <c r="IK28">
        <v>0</v>
      </c>
    </row>
    <row r="29" spans="1:245">
      <c r="A29">
        <v>19</v>
      </c>
      <c r="B29">
        <v>1</v>
      </c>
      <c r="F29" t="s">
        <v>3</v>
      </c>
      <c r="G29" t="s">
        <v>27</v>
      </c>
      <c r="H29" t="s">
        <v>3</v>
      </c>
      <c r="AA29">
        <v>1</v>
      </c>
      <c r="IK29">
        <v>0</v>
      </c>
    </row>
    <row r="30" spans="1:245">
      <c r="A30">
        <v>18</v>
      </c>
      <c r="B30">
        <v>1</v>
      </c>
      <c r="C30">
        <v>6</v>
      </c>
      <c r="E30" t="s">
        <v>28</v>
      </c>
      <c r="F30" t="s">
        <v>29</v>
      </c>
      <c r="G30" t="s">
        <v>30</v>
      </c>
      <c r="H30" t="s">
        <v>31</v>
      </c>
      <c r="I30">
        <f>J30</f>
        <v>2</v>
      </c>
      <c r="J30">
        <v>2</v>
      </c>
      <c r="K30">
        <v>2</v>
      </c>
      <c r="O30">
        <f>ROUND(P30,2)</f>
        <v>0</v>
      </c>
      <c r="P30">
        <f>ROUND(ROUND(ROUND(SUMIF(SmtRes!AQ1:'SmtRes'!AQ6,"=1",SmtRes!CU1:'SmtRes'!CU6),2),2)*I30/100,2)</f>
        <v>0</v>
      </c>
      <c r="Q30">
        <f>ROUND(CR30*I30,2)</f>
        <v>0</v>
      </c>
      <c r="R30">
        <f>ROUND(CS30*I30,2)</f>
        <v>0</v>
      </c>
      <c r="S30">
        <f>ROUND(CT30*I30,2)</f>
        <v>0</v>
      </c>
      <c r="T30">
        <f>ROUND(CU30*I30,2)</f>
        <v>0</v>
      </c>
      <c r="U30">
        <f>ROUND(CV30*I30,7)</f>
        <v>0</v>
      </c>
      <c r="V30">
        <f>ROUND(CW30*I30,7)</f>
        <v>0</v>
      </c>
      <c r="W30">
        <f>ROUND(CX30*I30,2)</f>
        <v>0</v>
      </c>
      <c r="X30">
        <f t="shared" ref="X30:Y32" si="21">ROUND(CY30,2)</f>
        <v>0</v>
      </c>
      <c r="Y30">
        <f t="shared" si="21"/>
        <v>0</v>
      </c>
      <c r="AA30">
        <v>55146176</v>
      </c>
      <c r="AB30">
        <f>ROUND((AC30+AD30+AF30),2)</f>
        <v>0</v>
      </c>
      <c r="AC30">
        <f>ROUND((ES30),2)</f>
        <v>0</v>
      </c>
      <c r="AD30">
        <f>ROUND((((ET30)-(EU30))+AE30),2)</f>
        <v>0</v>
      </c>
      <c r="AE30">
        <f>ROUND((EU30),2)</f>
        <v>0</v>
      </c>
      <c r="AF30">
        <f>ROUND((EV30),2)</f>
        <v>0</v>
      </c>
      <c r="AG30">
        <f>ROUND((AP30),2)</f>
        <v>0</v>
      </c>
      <c r="AH30">
        <f>(EW30)</f>
        <v>0</v>
      </c>
      <c r="AI30">
        <f>(EX30)</f>
        <v>0</v>
      </c>
      <c r="AJ30">
        <f>(AS30)</f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1</v>
      </c>
      <c r="AW30">
        <v>1</v>
      </c>
      <c r="AZ30">
        <v>1</v>
      </c>
      <c r="BA30">
        <v>1</v>
      </c>
      <c r="BB30">
        <v>1</v>
      </c>
      <c r="BC30">
        <v>1</v>
      </c>
      <c r="BD30" t="s">
        <v>3</v>
      </c>
      <c r="BE30" t="s">
        <v>3</v>
      </c>
      <c r="BF30" t="s">
        <v>3</v>
      </c>
      <c r="BG30" t="s">
        <v>3</v>
      </c>
      <c r="BH30">
        <v>3</v>
      </c>
      <c r="BI30">
        <v>2</v>
      </c>
      <c r="BJ30" t="s">
        <v>3</v>
      </c>
      <c r="BM30">
        <v>500002</v>
      </c>
      <c r="BN30">
        <v>0</v>
      </c>
      <c r="BO30" t="s">
        <v>3</v>
      </c>
      <c r="BP30">
        <v>0</v>
      </c>
      <c r="BQ30">
        <v>12</v>
      </c>
      <c r="BR30">
        <v>0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0</v>
      </c>
      <c r="CA30">
        <v>0</v>
      </c>
      <c r="CB30" t="s">
        <v>3</v>
      </c>
      <c r="CE30">
        <v>0</v>
      </c>
      <c r="CF30">
        <v>0</v>
      </c>
      <c r="CG30">
        <v>0</v>
      </c>
      <c r="CM30">
        <v>0</v>
      </c>
      <c r="CN30" t="s">
        <v>3</v>
      </c>
      <c r="CO30">
        <v>0</v>
      </c>
      <c r="CP30">
        <f>0</f>
        <v>0</v>
      </c>
      <c r="CQ30">
        <f>0</f>
        <v>0</v>
      </c>
      <c r="CR30">
        <f>0</f>
        <v>0</v>
      </c>
      <c r="CS30">
        <f>0</f>
        <v>0</v>
      </c>
      <c r="CT30">
        <f>0</f>
        <v>0</v>
      </c>
      <c r="CU30">
        <f>0</f>
        <v>0</v>
      </c>
      <c r="CV30">
        <f>0</f>
        <v>0</v>
      </c>
      <c r="CW30">
        <f>0</f>
        <v>0</v>
      </c>
      <c r="CX30">
        <f>0</f>
        <v>0</v>
      </c>
      <c r="CY30">
        <f>0</f>
        <v>0</v>
      </c>
      <c r="CZ30">
        <f>0</f>
        <v>0</v>
      </c>
      <c r="DC30" t="s">
        <v>3</v>
      </c>
      <c r="DD30" t="s">
        <v>3</v>
      </c>
      <c r="DE30" t="s">
        <v>3</v>
      </c>
      <c r="DF30" t="s">
        <v>3</v>
      </c>
      <c r="DG30" t="s">
        <v>3</v>
      </c>
      <c r="DH30" t="s">
        <v>3</v>
      </c>
      <c r="DI30" t="s">
        <v>3</v>
      </c>
      <c r="DJ30" t="s">
        <v>3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1013</v>
      </c>
      <c r="DV30" t="s">
        <v>31</v>
      </c>
      <c r="DW30" t="s">
        <v>31</v>
      </c>
      <c r="DX30">
        <v>1</v>
      </c>
      <c r="DZ30" t="s">
        <v>3</v>
      </c>
      <c r="EA30" t="s">
        <v>3</v>
      </c>
      <c r="EB30" t="s">
        <v>3</v>
      </c>
      <c r="EC30" t="s">
        <v>3</v>
      </c>
      <c r="EE30">
        <v>53955460</v>
      </c>
      <c r="EF30">
        <v>12</v>
      </c>
      <c r="EG30" t="s">
        <v>32</v>
      </c>
      <c r="EH30">
        <v>0</v>
      </c>
      <c r="EI30" t="s">
        <v>3</v>
      </c>
      <c r="EJ30">
        <v>2</v>
      </c>
      <c r="EK30">
        <v>500002</v>
      </c>
      <c r="EL30" t="s">
        <v>33</v>
      </c>
      <c r="EM30" t="s">
        <v>34</v>
      </c>
      <c r="EO30" t="s">
        <v>3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FQ30">
        <v>0</v>
      </c>
      <c r="FR30">
        <v>0</v>
      </c>
      <c r="FS30">
        <v>0</v>
      </c>
      <c r="FX30">
        <v>0</v>
      </c>
      <c r="FY30">
        <v>0</v>
      </c>
      <c r="GA30" t="s">
        <v>3</v>
      </c>
      <c r="GD30">
        <v>1</v>
      </c>
      <c r="GF30">
        <v>274903907</v>
      </c>
      <c r="GG30">
        <v>2</v>
      </c>
      <c r="GH30">
        <v>1</v>
      </c>
      <c r="GI30">
        <v>-2</v>
      </c>
      <c r="GJ30">
        <v>0</v>
      </c>
      <c r="GK30">
        <v>0</v>
      </c>
      <c r="GL30">
        <f>ROUND(IF(AND(BH30=3,BI30=3,FS30&lt;&gt;0),P30,0),2)</f>
        <v>0</v>
      </c>
      <c r="GM30">
        <f>ROUND(O30+X30+Y30,2)+GX30</f>
        <v>0</v>
      </c>
      <c r="GN30">
        <f>IF(OR(BI30=0,BI30=1),GM30-GX30,0)</f>
        <v>0</v>
      </c>
      <c r="GO30">
        <f>IF(BI30=2,GM30-GX30,0)</f>
        <v>0</v>
      </c>
      <c r="GP30">
        <f>IF(BI30=4,GM30-GX30,0)</f>
        <v>0</v>
      </c>
      <c r="GR30">
        <v>0</v>
      </c>
      <c r="GS30">
        <v>3</v>
      </c>
      <c r="GT30">
        <v>0</v>
      </c>
      <c r="GU30" t="s">
        <v>3</v>
      </c>
      <c r="GV30">
        <f>ROUND((GT30),2)</f>
        <v>0</v>
      </c>
      <c r="GW30">
        <v>1</v>
      </c>
      <c r="GX30">
        <f>ROUND(HC30*I30,2)</f>
        <v>0</v>
      </c>
      <c r="HA30">
        <v>0</v>
      </c>
      <c r="HB30">
        <v>0</v>
      </c>
      <c r="HC30">
        <f>0</f>
        <v>0</v>
      </c>
      <c r="HE30" t="s">
        <v>3</v>
      </c>
      <c r="HF30" t="s">
        <v>3</v>
      </c>
      <c r="HM30" t="s">
        <v>3</v>
      </c>
      <c r="HN30" t="s">
        <v>3</v>
      </c>
      <c r="HO30" t="s">
        <v>3</v>
      </c>
      <c r="HP30" t="s">
        <v>3</v>
      </c>
      <c r="HQ30" t="s">
        <v>3</v>
      </c>
      <c r="HS30">
        <v>0</v>
      </c>
      <c r="IK30">
        <v>0</v>
      </c>
    </row>
    <row r="31" spans="1:245">
      <c r="A31">
        <v>17</v>
      </c>
      <c r="B31">
        <v>1</v>
      </c>
      <c r="E31" t="s">
        <v>35</v>
      </c>
      <c r="F31" t="s">
        <v>36</v>
      </c>
      <c r="G31" t="s">
        <v>37</v>
      </c>
      <c r="H31" t="s">
        <v>20</v>
      </c>
      <c r="I31">
        <v>0</v>
      </c>
      <c r="J31">
        <v>0</v>
      </c>
      <c r="K31">
        <v>0</v>
      </c>
      <c r="O31">
        <f>ROUND(CP31,2)</f>
        <v>0</v>
      </c>
      <c r="P31">
        <f>0</f>
        <v>0</v>
      </c>
      <c r="Q31">
        <f>0</f>
        <v>0</v>
      </c>
      <c r="R31">
        <f>0</f>
        <v>0</v>
      </c>
      <c r="S31">
        <f>0</f>
        <v>0</v>
      </c>
      <c r="T31">
        <f>ROUND(CU31*I31,2)</f>
        <v>0</v>
      </c>
      <c r="U31">
        <f>0</f>
        <v>0</v>
      </c>
      <c r="V31">
        <f>0</f>
        <v>0</v>
      </c>
      <c r="W31">
        <f>ROUND(CX31*I31,2)</f>
        <v>0</v>
      </c>
      <c r="X31">
        <f t="shared" si="21"/>
        <v>0</v>
      </c>
      <c r="Y31">
        <f t="shared" si="21"/>
        <v>0</v>
      </c>
      <c r="AA31">
        <v>55146176</v>
      </c>
      <c r="AB31">
        <f>ROUND((AC31+AD31+AF31),2)</f>
        <v>0</v>
      </c>
      <c r="AC31">
        <f>ROUND((0),2)</f>
        <v>0</v>
      </c>
      <c r="AD31">
        <f>ROUND((((0)-(0))+AE31),2)</f>
        <v>0</v>
      </c>
      <c r="AE31">
        <f>ROUND((0),2)</f>
        <v>0</v>
      </c>
      <c r="AF31">
        <f>ROUND((0),2)</f>
        <v>0</v>
      </c>
      <c r="AG31">
        <f>ROUND((AP31),2)</f>
        <v>0</v>
      </c>
      <c r="AH31">
        <f>(0)</f>
        <v>0</v>
      </c>
      <c r="AI31">
        <f>(0)</f>
        <v>0</v>
      </c>
      <c r="AJ31">
        <f>(AS31)</f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125</v>
      </c>
      <c r="AU31">
        <v>55.25</v>
      </c>
      <c r="AV31">
        <v>1</v>
      </c>
      <c r="AW31">
        <v>1</v>
      </c>
      <c r="AZ31">
        <v>1</v>
      </c>
      <c r="BA31">
        <v>1</v>
      </c>
      <c r="BB31">
        <v>1</v>
      </c>
      <c r="BC31">
        <v>1</v>
      </c>
      <c r="BD31" t="s">
        <v>3</v>
      </c>
      <c r="BE31" t="s">
        <v>3</v>
      </c>
      <c r="BF31" t="s">
        <v>3</v>
      </c>
      <c r="BG31" t="s">
        <v>3</v>
      </c>
      <c r="BH31">
        <v>0</v>
      </c>
      <c r="BI31">
        <v>4</v>
      </c>
      <c r="BJ31" t="s">
        <v>3</v>
      </c>
      <c r="BM31">
        <v>0</v>
      </c>
      <c r="BN31">
        <v>0</v>
      </c>
      <c r="BO31" t="s">
        <v>3</v>
      </c>
      <c r="BP31">
        <v>0</v>
      </c>
      <c r="BQ31">
        <v>16</v>
      </c>
      <c r="BR31">
        <v>0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125</v>
      </c>
      <c r="CA31">
        <v>65</v>
      </c>
      <c r="CB31" t="s">
        <v>3</v>
      </c>
      <c r="CE31">
        <v>0</v>
      </c>
      <c r="CF31">
        <v>0</v>
      </c>
      <c r="CG31">
        <v>0</v>
      </c>
      <c r="CM31">
        <v>0</v>
      </c>
      <c r="CN31" t="s">
        <v>3</v>
      </c>
      <c r="CO31">
        <v>0</v>
      </c>
      <c r="CP31">
        <f>(P31+Q31+S31+R31)</f>
        <v>0</v>
      </c>
      <c r="CQ31">
        <f>0</f>
        <v>0</v>
      </c>
      <c r="CR31">
        <f>0</f>
        <v>0</v>
      </c>
      <c r="CS31">
        <f>0</f>
        <v>0</v>
      </c>
      <c r="CT31">
        <f>0</f>
        <v>0</v>
      </c>
      <c r="CU31">
        <f>AG31</f>
        <v>0</v>
      </c>
      <c r="CV31">
        <f>0</f>
        <v>0</v>
      </c>
      <c r="CW31">
        <f>0</f>
        <v>0</v>
      </c>
      <c r="CX31">
        <f>AJ31</f>
        <v>0</v>
      </c>
      <c r="CY31">
        <f>(((S31+R31)*AT31)/100)</f>
        <v>0</v>
      </c>
      <c r="CZ31">
        <f>(((S31+R31)*AU31)/100)</f>
        <v>0</v>
      </c>
      <c r="DC31" t="s">
        <v>3</v>
      </c>
      <c r="DD31" t="s">
        <v>3</v>
      </c>
      <c r="DE31" t="s">
        <v>3</v>
      </c>
      <c r="DF31" t="s">
        <v>3</v>
      </c>
      <c r="DG31" t="s">
        <v>3</v>
      </c>
      <c r="DH31" t="s">
        <v>3</v>
      </c>
      <c r="DI31" t="s">
        <v>3</v>
      </c>
      <c r="DJ31" t="s">
        <v>3</v>
      </c>
      <c r="DK31" t="s">
        <v>3</v>
      </c>
      <c r="DL31" t="s">
        <v>3</v>
      </c>
      <c r="DM31" t="s">
        <v>3</v>
      </c>
      <c r="DN31">
        <v>0</v>
      </c>
      <c r="DO31">
        <v>0</v>
      </c>
      <c r="DP31">
        <v>1</v>
      </c>
      <c r="DQ31">
        <v>1</v>
      </c>
      <c r="DU31">
        <v>1013</v>
      </c>
      <c r="DV31" t="s">
        <v>20</v>
      </c>
      <c r="DW31" t="s">
        <v>20</v>
      </c>
      <c r="DX31">
        <v>1</v>
      </c>
      <c r="DZ31" t="s">
        <v>3</v>
      </c>
      <c r="EA31" t="s">
        <v>3</v>
      </c>
      <c r="EB31" t="s">
        <v>3</v>
      </c>
      <c r="EC31" t="s">
        <v>3</v>
      </c>
      <c r="EE31">
        <v>53955467</v>
      </c>
      <c r="EF31">
        <v>16</v>
      </c>
      <c r="EG31" t="s">
        <v>38</v>
      </c>
      <c r="EH31">
        <v>0</v>
      </c>
      <c r="EI31" t="s">
        <v>3</v>
      </c>
      <c r="EJ31">
        <v>4</v>
      </c>
      <c r="EK31">
        <v>0</v>
      </c>
      <c r="EL31" t="s">
        <v>39</v>
      </c>
      <c r="EM31" t="s">
        <v>40</v>
      </c>
      <c r="EO31" t="s">
        <v>3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FQ31">
        <v>0</v>
      </c>
      <c r="FR31">
        <v>0</v>
      </c>
      <c r="FS31">
        <v>0</v>
      </c>
      <c r="FU31" t="s">
        <v>41</v>
      </c>
      <c r="FX31">
        <v>125</v>
      </c>
      <c r="FY31">
        <v>55.25</v>
      </c>
      <c r="GA31" t="s">
        <v>3</v>
      </c>
      <c r="GD31">
        <v>1</v>
      </c>
      <c r="GF31">
        <v>-319284865</v>
      </c>
      <c r="GG31">
        <v>2</v>
      </c>
      <c r="GH31">
        <v>0</v>
      </c>
      <c r="GI31">
        <v>-2</v>
      </c>
      <c r="GJ31">
        <v>0</v>
      </c>
      <c r="GK31">
        <v>0</v>
      </c>
      <c r="GL31">
        <f>ROUND(IF(AND(BH31=3,BI31=3,FS31&lt;&gt;0),P31,0),2)</f>
        <v>0</v>
      </c>
      <c r="GM31">
        <f>ROUND(O31+X31+Y31,2)+GX31</f>
        <v>0</v>
      </c>
      <c r="GN31">
        <f>IF(OR(BI31=0,BI31=1),GM31-GX31,0)</f>
        <v>0</v>
      </c>
      <c r="GO31">
        <f>IF(BI31=2,GM31-GX31,0)</f>
        <v>0</v>
      </c>
      <c r="GP31">
        <f>IF(BI31=4,GM31-GX31,0)</f>
        <v>0</v>
      </c>
      <c r="GR31">
        <v>0</v>
      </c>
      <c r="GS31">
        <v>3</v>
      </c>
      <c r="GT31">
        <v>0</v>
      </c>
      <c r="GU31" t="s">
        <v>3</v>
      </c>
      <c r="GV31">
        <f>ROUND((GT31),2)</f>
        <v>0</v>
      </c>
      <c r="GW31">
        <v>1</v>
      </c>
      <c r="GX31">
        <f>ROUND(HC31*I31,2)</f>
        <v>0</v>
      </c>
      <c r="HA31">
        <v>0</v>
      </c>
      <c r="HB31">
        <v>0</v>
      </c>
      <c r="HC31">
        <f>GV31*GW31</f>
        <v>0</v>
      </c>
      <c r="HE31" t="s">
        <v>3</v>
      </c>
      <c r="HF31" t="s">
        <v>3</v>
      </c>
      <c r="HM31" t="s">
        <v>3</v>
      </c>
      <c r="HN31" t="s">
        <v>3</v>
      </c>
      <c r="HO31" t="s">
        <v>3</v>
      </c>
      <c r="HP31" t="s">
        <v>3</v>
      </c>
      <c r="HQ31" t="s">
        <v>3</v>
      </c>
      <c r="HS31">
        <v>0</v>
      </c>
      <c r="IK31">
        <v>0</v>
      </c>
    </row>
    <row r="32" spans="1:245">
      <c r="A32">
        <v>17</v>
      </c>
      <c r="B32">
        <v>1</v>
      </c>
      <c r="C32">
        <f>ROW(SmtRes!A13)</f>
        <v>13</v>
      </c>
      <c r="D32">
        <f>ROW(EtalonRes!A13)</f>
        <v>13</v>
      </c>
      <c r="E32" t="s">
        <v>42</v>
      </c>
      <c r="F32" t="s">
        <v>43</v>
      </c>
      <c r="G32" t="s">
        <v>44</v>
      </c>
      <c r="H32" t="s">
        <v>20</v>
      </c>
      <c r="I32">
        <v>2</v>
      </c>
      <c r="J32">
        <v>0</v>
      </c>
      <c r="K32">
        <v>2</v>
      </c>
      <c r="O32">
        <f>ROUND(CP32,2)</f>
        <v>3716.04</v>
      </c>
      <c r="P32">
        <f>SUMIF(SmtRes!AQ7:'SmtRes'!AQ13,"=1",SmtRes!DF7:'SmtRes'!DF13)</f>
        <v>134.28</v>
      </c>
      <c r="Q32">
        <f>SUMIF(SmtRes!AQ7:'SmtRes'!AQ13,"=1",SmtRes!DG7:'SmtRes'!DG13)</f>
        <v>0</v>
      </c>
      <c r="R32">
        <f>SUMIF(SmtRes!AQ7:'SmtRes'!AQ13,"=1",SmtRes!DH7:'SmtRes'!DH13)</f>
        <v>0</v>
      </c>
      <c r="S32">
        <f>SUMIF(SmtRes!AQ7:'SmtRes'!AQ13,"=1",SmtRes!DI7:'SmtRes'!DI13)</f>
        <v>3581.76</v>
      </c>
      <c r="T32">
        <f>ROUND(CU32*I32,2)</f>
        <v>0</v>
      </c>
      <c r="U32">
        <f>SUMIF(SmtRes!AQ7:'SmtRes'!AQ13,"=1",SmtRes!CV7:'SmtRes'!CV13)</f>
        <v>8.4</v>
      </c>
      <c r="V32">
        <f>SUMIF(SmtRes!AQ7:'SmtRes'!AQ13,"=1",SmtRes!CW7:'SmtRes'!CW13)</f>
        <v>0</v>
      </c>
      <c r="W32">
        <f>ROUND(CX32*I32,2)</f>
        <v>0</v>
      </c>
      <c r="X32">
        <f t="shared" si="21"/>
        <v>3223.58</v>
      </c>
      <c r="Y32">
        <f t="shared" si="21"/>
        <v>1647.61</v>
      </c>
      <c r="AA32">
        <v>55146176</v>
      </c>
      <c r="AB32">
        <f>ROUND((AC32+AD32+AF32),2)</f>
        <v>1858.02</v>
      </c>
      <c r="AC32">
        <f>ROUND((SUM(SmtRes!BQ7:'SmtRes'!BQ13)),2)</f>
        <v>67.14</v>
      </c>
      <c r="AD32">
        <f>ROUND((((0)-(0))+AE32),2)</f>
        <v>0</v>
      </c>
      <c r="AE32">
        <f>ROUND((0),2)</f>
        <v>0</v>
      </c>
      <c r="AF32">
        <f>ROUND((SUM(SmtRes!BT7:'SmtRes'!BT13)),2)</f>
        <v>1790.88</v>
      </c>
      <c r="AG32">
        <f>ROUND((AP32),2)</f>
        <v>0</v>
      </c>
      <c r="AH32">
        <f>(SUM(SmtRes!BU7:'SmtRes'!BU13))</f>
        <v>4.2</v>
      </c>
      <c r="AI32">
        <f>(0)</f>
        <v>0</v>
      </c>
      <c r="AJ32">
        <f>(AS32)</f>
        <v>0</v>
      </c>
      <c r="AK32">
        <v>1858.0226693999998</v>
      </c>
      <c r="AL32">
        <v>67.142669400000003</v>
      </c>
      <c r="AM32">
        <v>0</v>
      </c>
      <c r="AN32">
        <v>0</v>
      </c>
      <c r="AO32">
        <v>1790.8799999999999</v>
      </c>
      <c r="AP32">
        <v>0</v>
      </c>
      <c r="AQ32">
        <v>4.2</v>
      </c>
      <c r="AR32">
        <v>0</v>
      </c>
      <c r="AS32">
        <v>0</v>
      </c>
      <c r="AT32">
        <v>90</v>
      </c>
      <c r="AU32">
        <v>46</v>
      </c>
      <c r="AV32">
        <v>1</v>
      </c>
      <c r="AW32">
        <v>1</v>
      </c>
      <c r="AZ32">
        <v>1</v>
      </c>
      <c r="BA32">
        <v>1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2</v>
      </c>
      <c r="BJ32" t="s">
        <v>45</v>
      </c>
      <c r="BM32">
        <v>110011</v>
      </c>
      <c r="BN32">
        <v>0</v>
      </c>
      <c r="BO32" t="s">
        <v>3</v>
      </c>
      <c r="BP32">
        <v>0</v>
      </c>
      <c r="BQ32">
        <v>3</v>
      </c>
      <c r="BR32">
        <v>0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90</v>
      </c>
      <c r="CA32">
        <v>46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3</v>
      </c>
      <c r="CO32">
        <v>0</v>
      </c>
      <c r="CP32">
        <f>(P32+Q32+S32+R32)</f>
        <v>3716.0400000000004</v>
      </c>
      <c r="CQ32">
        <f>SUMIF(SmtRes!AQ7:'SmtRes'!AQ13,"=1",SmtRes!AA7:'SmtRes'!AA13)</f>
        <v>6508.8600000000006</v>
      </c>
      <c r="CR32">
        <f>SUMIF(SmtRes!AQ7:'SmtRes'!AQ13,"=1",SmtRes!AB7:'SmtRes'!AB13)</f>
        <v>0</v>
      </c>
      <c r="CS32">
        <f>SUMIF(SmtRes!AQ7:'SmtRes'!AQ13,"=1",SmtRes!AC7:'SmtRes'!AC13)</f>
        <v>0</v>
      </c>
      <c r="CT32">
        <f>SUMIF(SmtRes!AQ7:'SmtRes'!AQ13,"=1",SmtRes!AD7:'SmtRes'!AD13)</f>
        <v>426.4</v>
      </c>
      <c r="CU32">
        <f>AG32</f>
        <v>0</v>
      </c>
      <c r="CV32">
        <f>SUMIF(SmtRes!AQ7:'SmtRes'!AQ13,"=1",SmtRes!BU7:'SmtRes'!BU13)</f>
        <v>4.2</v>
      </c>
      <c r="CW32">
        <f>SUMIF(SmtRes!AQ7:'SmtRes'!AQ13,"=1",SmtRes!BV7:'SmtRes'!BV13)</f>
        <v>0</v>
      </c>
      <c r="CX32">
        <f>AJ32</f>
        <v>0</v>
      </c>
      <c r="CY32">
        <f>(((S32+R32)*AT32)/100)</f>
        <v>3223.5840000000003</v>
      </c>
      <c r="CZ32">
        <f>(((S32+R32)*AU32)/100)</f>
        <v>1647.6096000000002</v>
      </c>
      <c r="DC32" t="s">
        <v>3</v>
      </c>
      <c r="DD32" t="s">
        <v>3</v>
      </c>
      <c r="DE32" t="s">
        <v>3</v>
      </c>
      <c r="DF32" t="s">
        <v>3</v>
      </c>
      <c r="DG32" t="s">
        <v>3</v>
      </c>
      <c r="DH32" t="s">
        <v>3</v>
      </c>
      <c r="DI32" t="s">
        <v>3</v>
      </c>
      <c r="DJ32" t="s">
        <v>3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1013</v>
      </c>
      <c r="DV32" t="s">
        <v>20</v>
      </c>
      <c r="DW32" t="s">
        <v>20</v>
      </c>
      <c r="DX32">
        <v>1</v>
      </c>
      <c r="DZ32" t="s">
        <v>3</v>
      </c>
      <c r="EA32" t="s">
        <v>3</v>
      </c>
      <c r="EB32" t="s">
        <v>3</v>
      </c>
      <c r="EC32" t="s">
        <v>3</v>
      </c>
      <c r="EE32">
        <v>53955450</v>
      </c>
      <c r="EF32">
        <v>3</v>
      </c>
      <c r="EG32" t="s">
        <v>22</v>
      </c>
      <c r="EH32">
        <v>0</v>
      </c>
      <c r="EI32" t="s">
        <v>3</v>
      </c>
      <c r="EJ32">
        <v>2</v>
      </c>
      <c r="EK32">
        <v>110011</v>
      </c>
      <c r="EL32" t="s">
        <v>23</v>
      </c>
      <c r="EM32" t="s">
        <v>24</v>
      </c>
      <c r="EO32" t="s">
        <v>3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4.2</v>
      </c>
      <c r="EX32">
        <v>0</v>
      </c>
      <c r="EY32">
        <v>0</v>
      </c>
      <c r="FQ32">
        <v>0</v>
      </c>
      <c r="FR32">
        <v>0</v>
      </c>
      <c r="FS32">
        <v>0</v>
      </c>
      <c r="FX32">
        <v>90</v>
      </c>
      <c r="FY32">
        <v>46</v>
      </c>
      <c r="GA32" t="s">
        <v>3</v>
      </c>
      <c r="GD32">
        <v>1</v>
      </c>
      <c r="GF32">
        <v>-1365095023</v>
      </c>
      <c r="GG32">
        <v>2</v>
      </c>
      <c r="GH32">
        <v>1</v>
      </c>
      <c r="GI32">
        <v>-2</v>
      </c>
      <c r="GJ32">
        <v>0</v>
      </c>
      <c r="GK32">
        <v>0</v>
      </c>
      <c r="GL32">
        <f>ROUND(IF(AND(BH32=3,BI32=3,FS32&lt;&gt;0),P32,0),2)</f>
        <v>0</v>
      </c>
      <c r="GM32">
        <f>ROUND(O32+X32+Y32,2)+GX32</f>
        <v>8587.23</v>
      </c>
      <c r="GN32">
        <f>IF(OR(BI32=0,BI32=1),GM32-GX32,0)</f>
        <v>0</v>
      </c>
      <c r="GO32">
        <f>IF(BI32=2,GM32-GX32,0)</f>
        <v>8587.23</v>
      </c>
      <c r="GP32">
        <f>IF(BI32=4,GM32-GX32,0)</f>
        <v>0</v>
      </c>
      <c r="GR32">
        <v>0</v>
      </c>
      <c r="GS32">
        <v>3</v>
      </c>
      <c r="GT32">
        <v>0</v>
      </c>
      <c r="GU32" t="s">
        <v>3</v>
      </c>
      <c r="GV32">
        <f>ROUND((GT32),2)</f>
        <v>0</v>
      </c>
      <c r="GW32">
        <v>1</v>
      </c>
      <c r="GX32">
        <f>ROUND(HC32*I32,2)</f>
        <v>0</v>
      </c>
      <c r="HA32">
        <v>0</v>
      </c>
      <c r="HB32">
        <v>0</v>
      </c>
      <c r="HC32">
        <f>GV32*GW32</f>
        <v>0</v>
      </c>
      <c r="HE32" t="s">
        <v>3</v>
      </c>
      <c r="HF32" t="s">
        <v>3</v>
      </c>
      <c r="HM32" t="s">
        <v>3</v>
      </c>
      <c r="HN32" t="s">
        <v>25</v>
      </c>
      <c r="HO32" t="s">
        <v>26</v>
      </c>
      <c r="HP32" t="s">
        <v>23</v>
      </c>
      <c r="HQ32" t="s">
        <v>23</v>
      </c>
      <c r="HS32">
        <v>0</v>
      </c>
      <c r="IK32">
        <v>0</v>
      </c>
    </row>
    <row r="33" spans="1:245">
      <c r="A33">
        <v>19</v>
      </c>
      <c r="B33">
        <v>1</v>
      </c>
      <c r="F33" t="s">
        <v>3</v>
      </c>
      <c r="G33" t="s">
        <v>27</v>
      </c>
      <c r="H33" t="s">
        <v>3</v>
      </c>
      <c r="AA33">
        <v>1</v>
      </c>
      <c r="IK33">
        <v>0</v>
      </c>
    </row>
    <row r="34" spans="1:245">
      <c r="A34">
        <v>18</v>
      </c>
      <c r="B34">
        <v>1</v>
      </c>
      <c r="C34">
        <v>13</v>
      </c>
      <c r="E34" t="s">
        <v>46</v>
      </c>
      <c r="F34" t="s">
        <v>29</v>
      </c>
      <c r="G34" t="s">
        <v>30</v>
      </c>
      <c r="H34" t="s">
        <v>31</v>
      </c>
      <c r="I34">
        <f>J34</f>
        <v>2</v>
      </c>
      <c r="J34">
        <v>2</v>
      </c>
      <c r="K34">
        <v>2</v>
      </c>
      <c r="O34">
        <f>ROUND(P34,2)</f>
        <v>71.64</v>
      </c>
      <c r="P34">
        <f>ROUND(ROUND(ROUND(SUMIF(SmtRes!AQ7:'SmtRes'!AQ13,"=1",SmtRes!CU7:'SmtRes'!CU13),2),2)*I34/100,2)</f>
        <v>71.64</v>
      </c>
      <c r="Q34">
        <f>ROUND(CR34*I34,2)</f>
        <v>0</v>
      </c>
      <c r="R34">
        <f>ROUND(CS34*I34,2)</f>
        <v>0</v>
      </c>
      <c r="S34">
        <f>ROUND(CT34*I34,2)</f>
        <v>0</v>
      </c>
      <c r="T34">
        <f>ROUND(CU34*I34,2)</f>
        <v>0</v>
      </c>
      <c r="U34">
        <f>ROUND(CV34*I34,7)</f>
        <v>0</v>
      </c>
      <c r="V34">
        <f>ROUND(CW34*I34,7)</f>
        <v>0</v>
      </c>
      <c r="W34">
        <f>ROUND(CX34*I34,2)</f>
        <v>0</v>
      </c>
      <c r="X34">
        <f t="shared" ref="X34:Y37" si="22">ROUND(CY34,2)</f>
        <v>0</v>
      </c>
      <c r="Y34">
        <f t="shared" si="22"/>
        <v>0</v>
      </c>
      <c r="AA34">
        <v>55146176</v>
      </c>
      <c r="AB34">
        <f>ROUND((AC34+AD34+AF34),2)</f>
        <v>0</v>
      </c>
      <c r="AC34">
        <f>ROUND((ES34),2)</f>
        <v>0</v>
      </c>
      <c r="AD34">
        <f>ROUND((((ET34)-(EU34))+AE34),2)</f>
        <v>0</v>
      </c>
      <c r="AE34">
        <f t="shared" ref="AE34:AF36" si="23">ROUND((EU34),2)</f>
        <v>0</v>
      </c>
      <c r="AF34">
        <f t="shared" si="23"/>
        <v>0</v>
      </c>
      <c r="AG34">
        <f>ROUND((AP34),2)</f>
        <v>0</v>
      </c>
      <c r="AH34">
        <f t="shared" ref="AH34:AI36" si="24">(EW34)</f>
        <v>0</v>
      </c>
      <c r="AI34">
        <f t="shared" si="24"/>
        <v>0</v>
      </c>
      <c r="AJ34">
        <f>(AS34)</f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1</v>
      </c>
      <c r="AW34">
        <v>1</v>
      </c>
      <c r="AZ34">
        <v>1</v>
      </c>
      <c r="BA34">
        <v>1</v>
      </c>
      <c r="BB34">
        <v>1</v>
      </c>
      <c r="BC34">
        <v>1</v>
      </c>
      <c r="BD34" t="s">
        <v>3</v>
      </c>
      <c r="BE34" t="s">
        <v>3</v>
      </c>
      <c r="BF34" t="s">
        <v>3</v>
      </c>
      <c r="BG34" t="s">
        <v>3</v>
      </c>
      <c r="BH34">
        <v>3</v>
      </c>
      <c r="BI34">
        <v>2</v>
      </c>
      <c r="BJ34" t="s">
        <v>3</v>
      </c>
      <c r="BM34">
        <v>500002</v>
      </c>
      <c r="BN34">
        <v>0</v>
      </c>
      <c r="BO34" t="s">
        <v>3</v>
      </c>
      <c r="BP34">
        <v>0</v>
      </c>
      <c r="BQ34">
        <v>12</v>
      </c>
      <c r="BR34">
        <v>0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0</v>
      </c>
      <c r="CA34">
        <v>0</v>
      </c>
      <c r="CB34" t="s">
        <v>3</v>
      </c>
      <c r="CE34">
        <v>0</v>
      </c>
      <c r="CF34">
        <v>0</v>
      </c>
      <c r="CG34">
        <v>0</v>
      </c>
      <c r="CM34">
        <v>0</v>
      </c>
      <c r="CN34" t="s">
        <v>3</v>
      </c>
      <c r="CO34">
        <v>0</v>
      </c>
      <c r="CP34">
        <f>0</f>
        <v>0</v>
      </c>
      <c r="CQ34">
        <f>0</f>
        <v>0</v>
      </c>
      <c r="CR34">
        <f>0</f>
        <v>0</v>
      </c>
      <c r="CS34">
        <f>0</f>
        <v>0</v>
      </c>
      <c r="CT34">
        <f>0</f>
        <v>0</v>
      </c>
      <c r="CU34">
        <f>0</f>
        <v>0</v>
      </c>
      <c r="CV34">
        <f>0</f>
        <v>0</v>
      </c>
      <c r="CW34">
        <f>0</f>
        <v>0</v>
      </c>
      <c r="CX34">
        <f>0</f>
        <v>0</v>
      </c>
      <c r="CY34">
        <f>0</f>
        <v>0</v>
      </c>
      <c r="CZ34">
        <f>0</f>
        <v>0</v>
      </c>
      <c r="DC34" t="s">
        <v>3</v>
      </c>
      <c r="DD34" t="s">
        <v>3</v>
      </c>
      <c r="DE34" t="s">
        <v>3</v>
      </c>
      <c r="DF34" t="s">
        <v>3</v>
      </c>
      <c r="DG34" t="s">
        <v>3</v>
      </c>
      <c r="DH34" t="s">
        <v>3</v>
      </c>
      <c r="DI34" t="s">
        <v>3</v>
      </c>
      <c r="DJ34" t="s">
        <v>3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1013</v>
      </c>
      <c r="DV34" t="s">
        <v>31</v>
      </c>
      <c r="DW34" t="s">
        <v>31</v>
      </c>
      <c r="DX34">
        <v>1</v>
      </c>
      <c r="DZ34" t="s">
        <v>3</v>
      </c>
      <c r="EA34" t="s">
        <v>3</v>
      </c>
      <c r="EB34" t="s">
        <v>3</v>
      </c>
      <c r="EC34" t="s">
        <v>3</v>
      </c>
      <c r="EE34">
        <v>53955460</v>
      </c>
      <c r="EF34">
        <v>12</v>
      </c>
      <c r="EG34" t="s">
        <v>32</v>
      </c>
      <c r="EH34">
        <v>0</v>
      </c>
      <c r="EI34" t="s">
        <v>3</v>
      </c>
      <c r="EJ34">
        <v>2</v>
      </c>
      <c r="EK34">
        <v>500002</v>
      </c>
      <c r="EL34" t="s">
        <v>33</v>
      </c>
      <c r="EM34" t="s">
        <v>34</v>
      </c>
      <c r="EO34" t="s">
        <v>3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FQ34">
        <v>0</v>
      </c>
      <c r="FR34">
        <v>0</v>
      </c>
      <c r="FS34">
        <v>0</v>
      </c>
      <c r="FX34">
        <v>0</v>
      </c>
      <c r="FY34">
        <v>0</v>
      </c>
      <c r="GA34" t="s">
        <v>3</v>
      </c>
      <c r="GD34">
        <v>1</v>
      </c>
      <c r="GF34">
        <v>274903907</v>
      </c>
      <c r="GG34">
        <v>2</v>
      </c>
      <c r="GH34">
        <v>1</v>
      </c>
      <c r="GI34">
        <v>-2</v>
      </c>
      <c r="GJ34">
        <v>0</v>
      </c>
      <c r="GK34">
        <v>0</v>
      </c>
      <c r="GL34">
        <f>ROUND(IF(AND(BH34=3,BI34=3,FS34&lt;&gt;0),P34,0),2)</f>
        <v>0</v>
      </c>
      <c r="GM34">
        <f>ROUND(O34+X34+Y34,2)+GX34</f>
        <v>71.64</v>
      </c>
      <c r="GN34">
        <f>IF(OR(BI34=0,BI34=1),GM34-GX34,0)</f>
        <v>0</v>
      </c>
      <c r="GO34">
        <f>IF(BI34=2,GM34-GX34,0)</f>
        <v>71.64</v>
      </c>
      <c r="GP34">
        <f>IF(BI34=4,GM34-GX34,0)</f>
        <v>0</v>
      </c>
      <c r="GR34">
        <v>0</v>
      </c>
      <c r="GS34">
        <v>3</v>
      </c>
      <c r="GT34">
        <v>0</v>
      </c>
      <c r="GU34" t="s">
        <v>3</v>
      </c>
      <c r="GV34">
        <f>ROUND((GT34),2)</f>
        <v>0</v>
      </c>
      <c r="GW34">
        <v>1</v>
      </c>
      <c r="GX34">
        <f>ROUND(HC34*I34,2)</f>
        <v>0</v>
      </c>
      <c r="HA34">
        <v>0</v>
      </c>
      <c r="HB34">
        <v>0</v>
      </c>
      <c r="HC34">
        <f>0</f>
        <v>0</v>
      </c>
      <c r="HE34" t="s">
        <v>3</v>
      </c>
      <c r="HF34" t="s">
        <v>3</v>
      </c>
      <c r="HM34" t="s">
        <v>3</v>
      </c>
      <c r="HN34" t="s">
        <v>3</v>
      </c>
      <c r="HO34" t="s">
        <v>3</v>
      </c>
      <c r="HP34" t="s">
        <v>3</v>
      </c>
      <c r="HQ34" t="s">
        <v>3</v>
      </c>
      <c r="HS34">
        <v>0</v>
      </c>
      <c r="IK34">
        <v>0</v>
      </c>
    </row>
    <row r="35" spans="1:245">
      <c r="A35">
        <v>17</v>
      </c>
      <c r="B35">
        <v>1</v>
      </c>
      <c r="E35" t="s">
        <v>47</v>
      </c>
      <c r="F35" t="s">
        <v>48</v>
      </c>
      <c r="G35" t="s">
        <v>49</v>
      </c>
      <c r="H35" t="s">
        <v>20</v>
      </c>
      <c r="I35">
        <v>0</v>
      </c>
      <c r="J35">
        <v>0</v>
      </c>
      <c r="K35">
        <v>0</v>
      </c>
      <c r="O35">
        <f>ROUND(CP35,2)</f>
        <v>0</v>
      </c>
      <c r="P35">
        <f>ROUND(CQ35*I35,2)</f>
        <v>0</v>
      </c>
      <c r="Q35">
        <f>ROUND(CR35*I35,2)</f>
        <v>0</v>
      </c>
      <c r="R35">
        <f>ROUND(CS35*I35,2)</f>
        <v>0</v>
      </c>
      <c r="S35">
        <f>ROUND(CT35*I35,2)</f>
        <v>0</v>
      </c>
      <c r="T35">
        <f>ROUND(CU35*I35,2)</f>
        <v>0</v>
      </c>
      <c r="U35">
        <f>ROUND(CV35*I35,7)</f>
        <v>0</v>
      </c>
      <c r="V35">
        <f>ROUND(CW35*I35,7)</f>
        <v>0</v>
      </c>
      <c r="W35">
        <f>ROUND(CX35*I35,2)</f>
        <v>0</v>
      </c>
      <c r="X35">
        <f t="shared" si="22"/>
        <v>0</v>
      </c>
      <c r="Y35">
        <f t="shared" si="22"/>
        <v>0</v>
      </c>
      <c r="AA35">
        <v>55146176</v>
      </c>
      <c r="AB35">
        <f>ROUND((AC35+AD35+AF35),2)</f>
        <v>7329.56</v>
      </c>
      <c r="AC35">
        <f>ROUND((ES35),2)</f>
        <v>7329.56</v>
      </c>
      <c r="AD35">
        <f>ROUND((((ET35)-(EU35))+AE35),2)</f>
        <v>0</v>
      </c>
      <c r="AE35">
        <f t="shared" si="23"/>
        <v>0</v>
      </c>
      <c r="AF35">
        <f t="shared" si="23"/>
        <v>0</v>
      </c>
      <c r="AG35">
        <f>ROUND((AP35),2)</f>
        <v>0</v>
      </c>
      <c r="AH35">
        <f t="shared" si="24"/>
        <v>0</v>
      </c>
      <c r="AI35">
        <f t="shared" si="24"/>
        <v>0</v>
      </c>
      <c r="AJ35">
        <f>(AS35)</f>
        <v>0</v>
      </c>
      <c r="AK35">
        <v>7329.5599999999995</v>
      </c>
      <c r="AL35">
        <v>7329.5599999999995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1</v>
      </c>
      <c r="AW35">
        <v>1</v>
      </c>
      <c r="AZ35">
        <v>1</v>
      </c>
      <c r="BA35">
        <v>1</v>
      </c>
      <c r="BB35">
        <v>1</v>
      </c>
      <c r="BC35">
        <v>1</v>
      </c>
      <c r="BD35" t="s">
        <v>3</v>
      </c>
      <c r="BE35" t="s">
        <v>3</v>
      </c>
      <c r="BF35" t="s">
        <v>3</v>
      </c>
      <c r="BG35" t="s">
        <v>3</v>
      </c>
      <c r="BH35">
        <v>3</v>
      </c>
      <c r="BI35">
        <v>1</v>
      </c>
      <c r="BJ35" t="s">
        <v>3</v>
      </c>
      <c r="BM35">
        <v>1100</v>
      </c>
      <c r="BN35">
        <v>0</v>
      </c>
      <c r="BO35" t="s">
        <v>3</v>
      </c>
      <c r="BP35">
        <v>0</v>
      </c>
      <c r="BQ35">
        <v>8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0</v>
      </c>
      <c r="CA35">
        <v>0</v>
      </c>
      <c r="CB35" t="s">
        <v>3</v>
      </c>
      <c r="CE35">
        <v>0</v>
      </c>
      <c r="CF35">
        <v>0</v>
      </c>
      <c r="CG35">
        <v>0</v>
      </c>
      <c r="CM35">
        <v>0</v>
      </c>
      <c r="CN35" t="s">
        <v>3</v>
      </c>
      <c r="CO35">
        <v>0</v>
      </c>
      <c r="CP35">
        <f>(P35+Q35+S35+R35)</f>
        <v>0</v>
      </c>
      <c r="CQ35">
        <f>ROUND(AL35,2)</f>
        <v>7329.56</v>
      </c>
      <c r="CR35">
        <f>ROUND(AM35,2)</f>
        <v>0</v>
      </c>
      <c r="CS35">
        <f>ROUND(AN35*BS35,2)</f>
        <v>0</v>
      </c>
      <c r="CT35">
        <f>ROUND(AO35*BA35,2)</f>
        <v>0</v>
      </c>
      <c r="CU35">
        <f t="shared" ref="CU35:CX36" si="25">AG35</f>
        <v>0</v>
      </c>
      <c r="CV35">
        <f t="shared" si="25"/>
        <v>0</v>
      </c>
      <c r="CW35">
        <f t="shared" si="25"/>
        <v>0</v>
      </c>
      <c r="CX35">
        <f t="shared" si="25"/>
        <v>0</v>
      </c>
      <c r="CY35">
        <f>(((S35+R35)*AT35)/100)</f>
        <v>0</v>
      </c>
      <c r="CZ35">
        <f>(((S35+R35)*AU35)/100)</f>
        <v>0</v>
      </c>
      <c r="DC35" t="s">
        <v>3</v>
      </c>
      <c r="DD35" t="s">
        <v>3</v>
      </c>
      <c r="DE35" t="s">
        <v>3</v>
      </c>
      <c r="DF35" t="s">
        <v>3</v>
      </c>
      <c r="DG35" t="s">
        <v>3</v>
      </c>
      <c r="DH35" t="s">
        <v>3</v>
      </c>
      <c r="DI35" t="s">
        <v>3</v>
      </c>
      <c r="DJ35" t="s">
        <v>3</v>
      </c>
      <c r="DK35" t="s">
        <v>3</v>
      </c>
      <c r="DL35" t="s">
        <v>3</v>
      </c>
      <c r="DM35" t="s">
        <v>3</v>
      </c>
      <c r="DN35">
        <v>0</v>
      </c>
      <c r="DO35">
        <v>0</v>
      </c>
      <c r="DP35">
        <v>1</v>
      </c>
      <c r="DQ35">
        <v>1</v>
      </c>
      <c r="DU35">
        <v>1013</v>
      </c>
      <c r="DV35" t="s">
        <v>20</v>
      </c>
      <c r="DW35" t="s">
        <v>20</v>
      </c>
      <c r="DX35">
        <v>1</v>
      </c>
      <c r="DZ35" t="s">
        <v>3</v>
      </c>
      <c r="EA35" t="s">
        <v>3</v>
      </c>
      <c r="EB35" t="s">
        <v>3</v>
      </c>
      <c r="EC35" t="s">
        <v>3</v>
      </c>
      <c r="EE35">
        <v>53955705</v>
      </c>
      <c r="EF35">
        <v>8</v>
      </c>
      <c r="EG35" t="s">
        <v>50</v>
      </c>
      <c r="EH35">
        <v>0</v>
      </c>
      <c r="EI35" t="s">
        <v>3</v>
      </c>
      <c r="EJ35">
        <v>1</v>
      </c>
      <c r="EK35">
        <v>1100</v>
      </c>
      <c r="EL35" t="s">
        <v>51</v>
      </c>
      <c r="EM35" t="s">
        <v>52</v>
      </c>
      <c r="EO35" t="s">
        <v>3</v>
      </c>
      <c r="EQ35">
        <v>0</v>
      </c>
      <c r="ER35">
        <v>7329.5599999999995</v>
      </c>
      <c r="ES35">
        <v>7329.5599999999995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5</v>
      </c>
      <c r="FC35">
        <v>1</v>
      </c>
      <c r="FD35">
        <v>18</v>
      </c>
      <c r="FF35">
        <v>8578.67</v>
      </c>
      <c r="FQ35">
        <v>0</v>
      </c>
      <c r="FR35">
        <v>0</v>
      </c>
      <c r="FS35">
        <v>0</v>
      </c>
      <c r="FX35">
        <v>0</v>
      </c>
      <c r="FY35">
        <v>0</v>
      </c>
      <c r="GA35" t="s">
        <v>53</v>
      </c>
      <c r="GD35">
        <v>1</v>
      </c>
      <c r="GF35">
        <v>1721695285</v>
      </c>
      <c r="GG35">
        <v>2</v>
      </c>
      <c r="GH35">
        <v>3</v>
      </c>
      <c r="GI35">
        <v>-2</v>
      </c>
      <c r="GJ35">
        <v>0</v>
      </c>
      <c r="GK35">
        <v>0</v>
      </c>
      <c r="GL35">
        <f>ROUND(IF(AND(BH35=3,BI35=3,FS35&lt;&gt;0),P35,0),2)</f>
        <v>0</v>
      </c>
      <c r="GM35">
        <f>ROUND(O35+X35+Y35,2)+GX35</f>
        <v>0</v>
      </c>
      <c r="GN35">
        <f>IF(OR(BI35=0,BI35=1),GM35-GX35,0)</f>
        <v>0</v>
      </c>
      <c r="GO35">
        <f>IF(BI35=2,GM35-GX35,0)</f>
        <v>0</v>
      </c>
      <c r="GP35">
        <f>IF(BI35=4,GM35-GX35,0)</f>
        <v>0</v>
      </c>
      <c r="GR35">
        <v>1</v>
      </c>
      <c r="GS35">
        <v>1</v>
      </c>
      <c r="GT35">
        <v>0</v>
      </c>
      <c r="GU35" t="s">
        <v>3</v>
      </c>
      <c r="GV35">
        <f>ROUND((GT35),2)</f>
        <v>0</v>
      </c>
      <c r="GW35">
        <v>1</v>
      </c>
      <c r="GX35">
        <f>ROUND(HC35*I35,2)</f>
        <v>0</v>
      </c>
      <c r="HA35">
        <v>0</v>
      </c>
      <c r="HB35">
        <v>0</v>
      </c>
      <c r="HC35">
        <f>GV35*GW35</f>
        <v>0</v>
      </c>
      <c r="HE35" t="s">
        <v>42</v>
      </c>
      <c r="HF35" t="s">
        <v>54</v>
      </c>
      <c r="HG35">
        <f>ROUND(ROUND(AL35,2)*I35,2)</f>
        <v>0</v>
      </c>
      <c r="HM35" t="s">
        <v>3</v>
      </c>
      <c r="HN35" t="s">
        <v>3</v>
      </c>
      <c r="HO35" t="s">
        <v>3</v>
      </c>
      <c r="HP35" t="s">
        <v>3</v>
      </c>
      <c r="HQ35" t="s">
        <v>3</v>
      </c>
      <c r="HS35">
        <v>0</v>
      </c>
      <c r="IK35">
        <v>0</v>
      </c>
    </row>
    <row r="36" spans="1:245">
      <c r="A36">
        <v>17</v>
      </c>
      <c r="B36">
        <v>1</v>
      </c>
      <c r="E36" t="s">
        <v>55</v>
      </c>
      <c r="F36" t="s">
        <v>56</v>
      </c>
      <c r="G36" t="s">
        <v>57</v>
      </c>
      <c r="H36" t="s">
        <v>20</v>
      </c>
      <c r="I36">
        <v>2</v>
      </c>
      <c r="J36">
        <v>0</v>
      </c>
      <c r="K36">
        <v>2</v>
      </c>
      <c r="O36">
        <f>ROUND(CP36,2)</f>
        <v>7309.24</v>
      </c>
      <c r="P36">
        <f>ROUND(CQ36*I36,2)</f>
        <v>7309.24</v>
      </c>
      <c r="Q36">
        <f>ROUND(CR36*I36,2)</f>
        <v>0</v>
      </c>
      <c r="R36">
        <f>ROUND(CS36*I36,2)</f>
        <v>0</v>
      </c>
      <c r="S36">
        <f>ROUND(CT36*I36,2)</f>
        <v>0</v>
      </c>
      <c r="T36">
        <f>ROUND(CU36*I36,2)</f>
        <v>0</v>
      </c>
      <c r="U36">
        <f>ROUND(CV36*I36,7)</f>
        <v>0</v>
      </c>
      <c r="V36">
        <f>ROUND(CW36*I36,7)</f>
        <v>0</v>
      </c>
      <c r="W36">
        <f>ROUND(CX36*I36,2)</f>
        <v>0</v>
      </c>
      <c r="X36">
        <f t="shared" si="22"/>
        <v>0</v>
      </c>
      <c r="Y36">
        <f t="shared" si="22"/>
        <v>0</v>
      </c>
      <c r="AA36">
        <v>55146176</v>
      </c>
      <c r="AB36">
        <f>ROUND((AC36+AD36+AF36),2)</f>
        <v>3654.62</v>
      </c>
      <c r="AC36">
        <f>ROUND((ES36),2)</f>
        <v>3654.62</v>
      </c>
      <c r="AD36">
        <f>ROUND((((ET36)-(EU36))+AE36),2)</f>
        <v>0</v>
      </c>
      <c r="AE36">
        <f t="shared" si="23"/>
        <v>0</v>
      </c>
      <c r="AF36">
        <f t="shared" si="23"/>
        <v>0</v>
      </c>
      <c r="AG36">
        <f>ROUND((AP36),2)</f>
        <v>0</v>
      </c>
      <c r="AH36">
        <f t="shared" si="24"/>
        <v>0</v>
      </c>
      <c r="AI36">
        <f t="shared" si="24"/>
        <v>0</v>
      </c>
      <c r="AJ36">
        <f>(AS36)</f>
        <v>0</v>
      </c>
      <c r="AK36">
        <v>3654.62</v>
      </c>
      <c r="AL36">
        <v>3654.62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1</v>
      </c>
      <c r="AZ36">
        <v>1</v>
      </c>
      <c r="BA36">
        <v>1</v>
      </c>
      <c r="BB36">
        <v>1</v>
      </c>
      <c r="BC36">
        <v>1</v>
      </c>
      <c r="BD36" t="s">
        <v>3</v>
      </c>
      <c r="BE36" t="s">
        <v>3</v>
      </c>
      <c r="BF36" t="s">
        <v>3</v>
      </c>
      <c r="BG36" t="s">
        <v>3</v>
      </c>
      <c r="BH36">
        <v>3</v>
      </c>
      <c r="BI36">
        <v>1</v>
      </c>
      <c r="BJ36" t="s">
        <v>3</v>
      </c>
      <c r="BM36">
        <v>1100</v>
      </c>
      <c r="BN36">
        <v>0</v>
      </c>
      <c r="BO36" t="s">
        <v>3</v>
      </c>
      <c r="BP36">
        <v>0</v>
      </c>
      <c r="BQ36">
        <v>8</v>
      </c>
      <c r="BR36">
        <v>0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0</v>
      </c>
      <c r="CA36">
        <v>0</v>
      </c>
      <c r="CB36" t="s">
        <v>3</v>
      </c>
      <c r="CE36">
        <v>0</v>
      </c>
      <c r="CF36">
        <v>0</v>
      </c>
      <c r="CG36">
        <v>0</v>
      </c>
      <c r="CM36">
        <v>0</v>
      </c>
      <c r="CN36" t="s">
        <v>3</v>
      </c>
      <c r="CO36">
        <v>0</v>
      </c>
      <c r="CP36">
        <f>(P36+Q36+S36+R36)</f>
        <v>7309.24</v>
      </c>
      <c r="CQ36">
        <f>ROUND(AL36,2)</f>
        <v>3654.62</v>
      </c>
      <c r="CR36">
        <f>ROUND(AM36,2)</f>
        <v>0</v>
      </c>
      <c r="CS36">
        <f>ROUND(AN36*BS36,2)</f>
        <v>0</v>
      </c>
      <c r="CT36">
        <f>ROUND(AO36*BA36,2)</f>
        <v>0</v>
      </c>
      <c r="CU36">
        <f t="shared" si="25"/>
        <v>0</v>
      </c>
      <c r="CV36">
        <f t="shared" si="25"/>
        <v>0</v>
      </c>
      <c r="CW36">
        <f t="shared" si="25"/>
        <v>0</v>
      </c>
      <c r="CX36">
        <f t="shared" si="25"/>
        <v>0</v>
      </c>
      <c r="CY36">
        <f>(((S36+R36)*AT36)/100)</f>
        <v>0</v>
      </c>
      <c r="CZ36">
        <f>(((S36+R36)*AU36)/100)</f>
        <v>0</v>
      </c>
      <c r="DC36" t="s">
        <v>3</v>
      </c>
      <c r="DD36" t="s">
        <v>3</v>
      </c>
      <c r="DE36" t="s">
        <v>3</v>
      </c>
      <c r="DF36" t="s">
        <v>3</v>
      </c>
      <c r="DG36" t="s">
        <v>3</v>
      </c>
      <c r="DH36" t="s">
        <v>3</v>
      </c>
      <c r="DI36" t="s">
        <v>3</v>
      </c>
      <c r="DJ36" t="s">
        <v>3</v>
      </c>
      <c r="DK36" t="s">
        <v>3</v>
      </c>
      <c r="DL36" t="s">
        <v>3</v>
      </c>
      <c r="DM36" t="s">
        <v>3</v>
      </c>
      <c r="DN36">
        <v>0</v>
      </c>
      <c r="DO36">
        <v>0</v>
      </c>
      <c r="DP36">
        <v>1</v>
      </c>
      <c r="DQ36">
        <v>1</v>
      </c>
      <c r="DU36">
        <v>1013</v>
      </c>
      <c r="DV36" t="s">
        <v>20</v>
      </c>
      <c r="DW36" t="s">
        <v>20</v>
      </c>
      <c r="DX36">
        <v>1</v>
      </c>
      <c r="DZ36" t="s">
        <v>3</v>
      </c>
      <c r="EA36" t="s">
        <v>3</v>
      </c>
      <c r="EB36" t="s">
        <v>3</v>
      </c>
      <c r="EC36" t="s">
        <v>3</v>
      </c>
      <c r="EE36">
        <v>53955705</v>
      </c>
      <c r="EF36">
        <v>8</v>
      </c>
      <c r="EG36" t="s">
        <v>50</v>
      </c>
      <c r="EH36">
        <v>0</v>
      </c>
      <c r="EI36" t="s">
        <v>3</v>
      </c>
      <c r="EJ36">
        <v>1</v>
      </c>
      <c r="EK36">
        <v>1100</v>
      </c>
      <c r="EL36" t="s">
        <v>51</v>
      </c>
      <c r="EM36" t="s">
        <v>52</v>
      </c>
      <c r="EO36" t="s">
        <v>3</v>
      </c>
      <c r="EQ36">
        <v>0</v>
      </c>
      <c r="ER36">
        <v>3654.62</v>
      </c>
      <c r="ES36">
        <v>3654.62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5</v>
      </c>
      <c r="FC36">
        <v>1</v>
      </c>
      <c r="FD36">
        <v>18</v>
      </c>
      <c r="FF36">
        <v>4277.4399999999996</v>
      </c>
      <c r="FQ36">
        <v>0</v>
      </c>
      <c r="FR36">
        <v>0</v>
      </c>
      <c r="FS36">
        <v>0</v>
      </c>
      <c r="FX36">
        <v>0</v>
      </c>
      <c r="FY36">
        <v>0</v>
      </c>
      <c r="GA36" t="s">
        <v>58</v>
      </c>
      <c r="GD36">
        <v>1</v>
      </c>
      <c r="GF36">
        <v>-766863147</v>
      </c>
      <c r="GG36">
        <v>2</v>
      </c>
      <c r="GH36">
        <v>3</v>
      </c>
      <c r="GI36">
        <v>-2</v>
      </c>
      <c r="GJ36">
        <v>0</v>
      </c>
      <c r="GK36">
        <v>0</v>
      </c>
      <c r="GL36">
        <f>ROUND(IF(AND(BH36=3,BI36=3,FS36&lt;&gt;0),P36,0),2)</f>
        <v>0</v>
      </c>
      <c r="GM36">
        <f>ROUND(O36+X36+Y36,2)+GX36</f>
        <v>7309.24</v>
      </c>
      <c r="GN36">
        <f>IF(OR(BI36=0,BI36=1),GM36-GX36,0)</f>
        <v>7309.24</v>
      </c>
      <c r="GO36">
        <f>IF(BI36=2,GM36-GX36,0)</f>
        <v>0</v>
      </c>
      <c r="GP36">
        <f>IF(BI36=4,GM36-GX36,0)</f>
        <v>0</v>
      </c>
      <c r="GR36">
        <v>1</v>
      </c>
      <c r="GS36">
        <v>1</v>
      </c>
      <c r="GT36">
        <v>0</v>
      </c>
      <c r="GU36" t="s">
        <v>3</v>
      </c>
      <c r="GV36">
        <f>ROUND((GT36),2)</f>
        <v>0</v>
      </c>
      <c r="GW36">
        <v>1</v>
      </c>
      <c r="GX36">
        <f>ROUND(HC36*I36,2)</f>
        <v>0</v>
      </c>
      <c r="HA36">
        <v>0</v>
      </c>
      <c r="HB36">
        <v>0</v>
      </c>
      <c r="HC36">
        <f>GV36*GW36</f>
        <v>0</v>
      </c>
      <c r="HE36" t="s">
        <v>42</v>
      </c>
      <c r="HF36" t="s">
        <v>54</v>
      </c>
      <c r="HG36">
        <f>ROUND(ROUND(AL36,2)*I36,2)</f>
        <v>7309.24</v>
      </c>
      <c r="HM36" t="s">
        <v>3</v>
      </c>
      <c r="HN36" t="s">
        <v>3</v>
      </c>
      <c r="HO36" t="s">
        <v>3</v>
      </c>
      <c r="HP36" t="s">
        <v>3</v>
      </c>
      <c r="HQ36" t="s">
        <v>3</v>
      </c>
      <c r="HS36">
        <v>0</v>
      </c>
      <c r="IK36">
        <v>0</v>
      </c>
    </row>
    <row r="37" spans="1:245">
      <c r="A37">
        <v>17</v>
      </c>
      <c r="B37">
        <v>1</v>
      </c>
      <c r="C37">
        <f>ROW(SmtRes!A19)</f>
        <v>19</v>
      </c>
      <c r="D37">
        <f>ROW(EtalonRes!A19)</f>
        <v>19</v>
      </c>
      <c r="E37" t="s">
        <v>59</v>
      </c>
      <c r="F37" t="s">
        <v>60</v>
      </c>
      <c r="G37" t="s">
        <v>61</v>
      </c>
      <c r="H37" t="s">
        <v>62</v>
      </c>
      <c r="I37">
        <v>0</v>
      </c>
      <c r="J37">
        <v>0</v>
      </c>
      <c r="K37">
        <v>0</v>
      </c>
      <c r="O37">
        <f>ROUND(CP37,2)</f>
        <v>0</v>
      </c>
      <c r="P37">
        <f>SUMIF(SmtRes!AQ14:'SmtRes'!AQ19,"=1",SmtRes!DF14:'SmtRes'!DF19)</f>
        <v>0</v>
      </c>
      <c r="Q37">
        <f>SUMIF(SmtRes!AQ14:'SmtRes'!AQ19,"=1",SmtRes!DG14:'SmtRes'!DG19)</f>
        <v>0</v>
      </c>
      <c r="R37">
        <f>SUMIF(SmtRes!AQ14:'SmtRes'!AQ19,"=1",SmtRes!DH14:'SmtRes'!DH19)</f>
        <v>0</v>
      </c>
      <c r="S37">
        <f>SUMIF(SmtRes!AQ14:'SmtRes'!AQ19,"=1",SmtRes!DI14:'SmtRes'!DI19)</f>
        <v>0</v>
      </c>
      <c r="T37">
        <f>ROUND(CU37*I37,2)</f>
        <v>0</v>
      </c>
      <c r="U37">
        <f>SUMIF(SmtRes!AQ14:'SmtRes'!AQ19,"=1",SmtRes!CV14:'SmtRes'!CV19)</f>
        <v>0</v>
      </c>
      <c r="V37">
        <f>SUMIF(SmtRes!AQ14:'SmtRes'!AQ19,"=1",SmtRes!CW14:'SmtRes'!CW19)</f>
        <v>0</v>
      </c>
      <c r="W37">
        <f>ROUND(CX37*I37,2)</f>
        <v>0</v>
      </c>
      <c r="X37">
        <f t="shared" si="22"/>
        <v>0</v>
      </c>
      <c r="Y37">
        <f t="shared" si="22"/>
        <v>0</v>
      </c>
      <c r="AA37">
        <v>55146176</v>
      </c>
      <c r="AB37">
        <f>ROUND((AC37+AD37+AF37),2)</f>
        <v>2357.81</v>
      </c>
      <c r="AC37">
        <f>ROUND((SUM(SmtRes!BQ14:'SmtRes'!BQ19)),2)</f>
        <v>151.21</v>
      </c>
      <c r="AD37">
        <f>ROUND((((0)-(0))+AE37),2)</f>
        <v>0</v>
      </c>
      <c r="AE37">
        <f>ROUND((0),2)</f>
        <v>0</v>
      </c>
      <c r="AF37">
        <f>ROUND((SUM(SmtRes!BT14:'SmtRes'!BT19)),2)</f>
        <v>2206.6</v>
      </c>
      <c r="AG37">
        <f>ROUND((AP37),2)</f>
        <v>0</v>
      </c>
      <c r="AH37">
        <f>(SUM(SmtRes!BU14:'SmtRes'!BU19))</f>
        <v>5.4</v>
      </c>
      <c r="AI37">
        <f>(0)</f>
        <v>0</v>
      </c>
      <c r="AJ37">
        <f>(AS37)</f>
        <v>0</v>
      </c>
      <c r="AK37">
        <v>2357.8139280000005</v>
      </c>
      <c r="AL37">
        <v>151.211928</v>
      </c>
      <c r="AM37">
        <v>0</v>
      </c>
      <c r="AN37">
        <v>0</v>
      </c>
      <c r="AO37">
        <v>2206.6020000000003</v>
      </c>
      <c r="AP37">
        <v>0</v>
      </c>
      <c r="AQ37">
        <v>5.4</v>
      </c>
      <c r="AR37">
        <v>0</v>
      </c>
      <c r="AS37">
        <v>0</v>
      </c>
      <c r="AT37">
        <v>90</v>
      </c>
      <c r="AU37">
        <v>46</v>
      </c>
      <c r="AV37">
        <v>1</v>
      </c>
      <c r="AW37">
        <v>1</v>
      </c>
      <c r="AZ37">
        <v>1</v>
      </c>
      <c r="BA37">
        <v>1</v>
      </c>
      <c r="BB37">
        <v>1</v>
      </c>
      <c r="BC37">
        <v>1</v>
      </c>
      <c r="BD37" t="s">
        <v>3</v>
      </c>
      <c r="BE37" t="s">
        <v>3</v>
      </c>
      <c r="BF37" t="s">
        <v>3</v>
      </c>
      <c r="BG37" t="s">
        <v>3</v>
      </c>
      <c r="BH37">
        <v>0</v>
      </c>
      <c r="BI37">
        <v>2</v>
      </c>
      <c r="BJ37" t="s">
        <v>63</v>
      </c>
      <c r="BM37">
        <v>110011</v>
      </c>
      <c r="BN37">
        <v>0</v>
      </c>
      <c r="BO37" t="s">
        <v>3</v>
      </c>
      <c r="BP37">
        <v>0</v>
      </c>
      <c r="BQ37">
        <v>3</v>
      </c>
      <c r="BR37">
        <v>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90</v>
      </c>
      <c r="CA37">
        <v>46</v>
      </c>
      <c r="CB37" t="s">
        <v>3</v>
      </c>
      <c r="CE37">
        <v>0</v>
      </c>
      <c r="CF37">
        <v>0</v>
      </c>
      <c r="CG37">
        <v>0</v>
      </c>
      <c r="CM37">
        <v>0</v>
      </c>
      <c r="CN37" t="s">
        <v>3</v>
      </c>
      <c r="CO37">
        <v>0</v>
      </c>
      <c r="CP37">
        <f>(P37+Q37+S37+R37)</f>
        <v>0</v>
      </c>
      <c r="CQ37">
        <f>SUMIF(SmtRes!AQ14:'SmtRes'!AQ19,"=1",SmtRes!AA14:'SmtRes'!AA19)</f>
        <v>2170.59</v>
      </c>
      <c r="CR37">
        <f>SUMIF(SmtRes!AQ14:'SmtRes'!AQ19,"=1",SmtRes!AB14:'SmtRes'!AB19)</f>
        <v>0</v>
      </c>
      <c r="CS37">
        <f>SUMIF(SmtRes!AQ14:'SmtRes'!AQ19,"=1",SmtRes!AC14:'SmtRes'!AC19)</f>
        <v>0</v>
      </c>
      <c r="CT37">
        <f>SUMIF(SmtRes!AQ14:'SmtRes'!AQ19,"=1",SmtRes!AD14:'SmtRes'!AD19)</f>
        <v>408.63</v>
      </c>
      <c r="CU37">
        <f>AG37</f>
        <v>0</v>
      </c>
      <c r="CV37">
        <f>SUMIF(SmtRes!AQ14:'SmtRes'!AQ19,"=1",SmtRes!BU14:'SmtRes'!BU19)</f>
        <v>5.4</v>
      </c>
      <c r="CW37">
        <f>SUMIF(SmtRes!AQ14:'SmtRes'!AQ19,"=1",SmtRes!BV14:'SmtRes'!BV19)</f>
        <v>0</v>
      </c>
      <c r="CX37">
        <f>AJ37</f>
        <v>0</v>
      </c>
      <c r="CY37">
        <f>(((S37+R37)*AT37)/100)</f>
        <v>0</v>
      </c>
      <c r="CZ37">
        <f>(((S37+R37)*AU37)/100)</f>
        <v>0</v>
      </c>
      <c r="DC37" t="s">
        <v>3</v>
      </c>
      <c r="DD37" t="s">
        <v>3</v>
      </c>
      <c r="DE37" t="s">
        <v>3</v>
      </c>
      <c r="DF37" t="s">
        <v>3</v>
      </c>
      <c r="DG37" t="s">
        <v>3</v>
      </c>
      <c r="DH37" t="s">
        <v>3</v>
      </c>
      <c r="DI37" t="s">
        <v>3</v>
      </c>
      <c r="DJ37" t="s">
        <v>3</v>
      </c>
      <c r="DK37" t="s">
        <v>3</v>
      </c>
      <c r="DL37" t="s">
        <v>3</v>
      </c>
      <c r="DM37" t="s">
        <v>3</v>
      </c>
      <c r="DN37">
        <v>0</v>
      </c>
      <c r="DO37">
        <v>0</v>
      </c>
      <c r="DP37">
        <v>1</v>
      </c>
      <c r="DQ37">
        <v>1</v>
      </c>
      <c r="DU37">
        <v>1013</v>
      </c>
      <c r="DV37" t="s">
        <v>62</v>
      </c>
      <c r="DW37" t="s">
        <v>62</v>
      </c>
      <c r="DX37">
        <v>1</v>
      </c>
      <c r="DZ37" t="s">
        <v>3</v>
      </c>
      <c r="EA37" t="s">
        <v>3</v>
      </c>
      <c r="EB37" t="s">
        <v>3</v>
      </c>
      <c r="EC37" t="s">
        <v>3</v>
      </c>
      <c r="EE37">
        <v>53955450</v>
      </c>
      <c r="EF37">
        <v>3</v>
      </c>
      <c r="EG37" t="s">
        <v>22</v>
      </c>
      <c r="EH37">
        <v>0</v>
      </c>
      <c r="EI37" t="s">
        <v>3</v>
      </c>
      <c r="EJ37">
        <v>2</v>
      </c>
      <c r="EK37">
        <v>110011</v>
      </c>
      <c r="EL37" t="s">
        <v>23</v>
      </c>
      <c r="EM37" t="s">
        <v>24</v>
      </c>
      <c r="EO37" t="s">
        <v>3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5.4</v>
      </c>
      <c r="EX37">
        <v>0</v>
      </c>
      <c r="EY37">
        <v>0</v>
      </c>
      <c r="FQ37">
        <v>0</v>
      </c>
      <c r="FR37">
        <v>0</v>
      </c>
      <c r="FS37">
        <v>0</v>
      </c>
      <c r="FX37">
        <v>90</v>
      </c>
      <c r="FY37">
        <v>46</v>
      </c>
      <c r="GA37" t="s">
        <v>3</v>
      </c>
      <c r="GD37">
        <v>1</v>
      </c>
      <c r="GF37">
        <v>1979909430</v>
      </c>
      <c r="GG37">
        <v>2</v>
      </c>
      <c r="GH37">
        <v>1</v>
      </c>
      <c r="GI37">
        <v>-2</v>
      </c>
      <c r="GJ37">
        <v>0</v>
      </c>
      <c r="GK37">
        <v>0</v>
      </c>
      <c r="GL37">
        <f>ROUND(IF(AND(BH37=3,BI37=3,FS37&lt;&gt;0),P37,0),2)</f>
        <v>0</v>
      </c>
      <c r="GM37">
        <f>ROUND(O37+X37+Y37,2)+GX37</f>
        <v>0</v>
      </c>
      <c r="GN37">
        <f>IF(OR(BI37=0,BI37=1),GM37-GX37,0)</f>
        <v>0</v>
      </c>
      <c r="GO37">
        <f>IF(BI37=2,GM37-GX37,0)</f>
        <v>0</v>
      </c>
      <c r="GP37">
        <f>IF(BI37=4,GM37-GX37,0)</f>
        <v>0</v>
      </c>
      <c r="GR37">
        <v>0</v>
      </c>
      <c r="GS37">
        <v>3</v>
      </c>
      <c r="GT37">
        <v>0</v>
      </c>
      <c r="GU37" t="s">
        <v>3</v>
      </c>
      <c r="GV37">
        <f>ROUND((GT37),2)</f>
        <v>0</v>
      </c>
      <c r="GW37">
        <v>1</v>
      </c>
      <c r="GX37">
        <f>ROUND(HC37*I37,2)</f>
        <v>0</v>
      </c>
      <c r="HA37">
        <v>0</v>
      </c>
      <c r="HB37">
        <v>0</v>
      </c>
      <c r="HC37">
        <f>GV37*GW37</f>
        <v>0</v>
      </c>
      <c r="HE37" t="s">
        <v>3</v>
      </c>
      <c r="HF37" t="s">
        <v>3</v>
      </c>
      <c r="HM37" t="s">
        <v>3</v>
      </c>
      <c r="HN37" t="s">
        <v>25</v>
      </c>
      <c r="HO37" t="s">
        <v>26</v>
      </c>
      <c r="HP37" t="s">
        <v>23</v>
      </c>
      <c r="HQ37" t="s">
        <v>23</v>
      </c>
      <c r="HS37">
        <v>0</v>
      </c>
      <c r="IK37">
        <v>0</v>
      </c>
    </row>
    <row r="38" spans="1:245">
      <c r="A38">
        <v>19</v>
      </c>
      <c r="B38">
        <v>1</v>
      </c>
      <c r="F38" t="s">
        <v>3</v>
      </c>
      <c r="G38" t="s">
        <v>27</v>
      </c>
      <c r="H38" t="s">
        <v>3</v>
      </c>
      <c r="AA38">
        <v>1</v>
      </c>
      <c r="IK38">
        <v>0</v>
      </c>
    </row>
    <row r="39" spans="1:245">
      <c r="A39">
        <v>18</v>
      </c>
      <c r="B39">
        <v>1</v>
      </c>
      <c r="C39">
        <v>19</v>
      </c>
      <c r="E39" t="s">
        <v>64</v>
      </c>
      <c r="F39" t="s">
        <v>29</v>
      </c>
      <c r="G39" t="s">
        <v>30</v>
      </c>
      <c r="H39" t="s">
        <v>31</v>
      </c>
      <c r="I39">
        <f>J39</f>
        <v>2</v>
      </c>
      <c r="J39">
        <v>2</v>
      </c>
      <c r="K39">
        <v>2</v>
      </c>
      <c r="O39">
        <f>ROUND(P39,2)</f>
        <v>0</v>
      </c>
      <c r="P39">
        <f>ROUND(ROUND(ROUND(SUMIF(SmtRes!AQ14:'SmtRes'!AQ19,"=1",SmtRes!CU14:'SmtRes'!CU19),2),2)*I39/100,2)</f>
        <v>0</v>
      </c>
      <c r="Q39">
        <f>ROUND(CR39*I39,2)</f>
        <v>0</v>
      </c>
      <c r="R39">
        <f>ROUND(CS39*I39,2)</f>
        <v>0</v>
      </c>
      <c r="S39">
        <f>ROUND(CT39*I39,2)</f>
        <v>0</v>
      </c>
      <c r="T39">
        <f>ROUND(CU39*I39,2)</f>
        <v>0</v>
      </c>
      <c r="U39">
        <f>ROUND(CV39*I39,7)</f>
        <v>0</v>
      </c>
      <c r="V39">
        <f>ROUND(CW39*I39,7)</f>
        <v>0</v>
      </c>
      <c r="W39">
        <f>ROUND(CX39*I39,2)</f>
        <v>0</v>
      </c>
      <c r="X39">
        <f t="shared" ref="X39:Y41" si="26">ROUND(CY39,2)</f>
        <v>0</v>
      </c>
      <c r="Y39">
        <f t="shared" si="26"/>
        <v>0</v>
      </c>
      <c r="AA39">
        <v>55146176</v>
      </c>
      <c r="AB39">
        <f>ROUND((AC39+AD39+AF39),2)</f>
        <v>0</v>
      </c>
      <c r="AC39">
        <f>ROUND((ES39),2)</f>
        <v>0</v>
      </c>
      <c r="AD39">
        <f>ROUND((((ET39)-(EU39))+AE39),2)</f>
        <v>0</v>
      </c>
      <c r="AE39">
        <f>ROUND((EU39),2)</f>
        <v>0</v>
      </c>
      <c r="AF39">
        <f>ROUND((EV39),2)</f>
        <v>0</v>
      </c>
      <c r="AG39">
        <f>ROUND((AP39),2)</f>
        <v>0</v>
      </c>
      <c r="AH39">
        <f>(EW39)</f>
        <v>0</v>
      </c>
      <c r="AI39">
        <f>(EX39)</f>
        <v>0</v>
      </c>
      <c r="AJ39">
        <f>(AS39)</f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</v>
      </c>
      <c r="AW39">
        <v>1</v>
      </c>
      <c r="AZ39">
        <v>1</v>
      </c>
      <c r="BA39">
        <v>1</v>
      </c>
      <c r="BB39">
        <v>1</v>
      </c>
      <c r="BC39">
        <v>1</v>
      </c>
      <c r="BD39" t="s">
        <v>3</v>
      </c>
      <c r="BE39" t="s">
        <v>3</v>
      </c>
      <c r="BF39" t="s">
        <v>3</v>
      </c>
      <c r="BG39" t="s">
        <v>3</v>
      </c>
      <c r="BH39">
        <v>3</v>
      </c>
      <c r="BI39">
        <v>2</v>
      </c>
      <c r="BJ39" t="s">
        <v>3</v>
      </c>
      <c r="BM39">
        <v>500002</v>
      </c>
      <c r="BN39">
        <v>0</v>
      </c>
      <c r="BO39" t="s">
        <v>3</v>
      </c>
      <c r="BP39">
        <v>0</v>
      </c>
      <c r="BQ39">
        <v>12</v>
      </c>
      <c r="BR39">
        <v>0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0</v>
      </c>
      <c r="CA39">
        <v>0</v>
      </c>
      <c r="CB39" t="s">
        <v>3</v>
      </c>
      <c r="CE39">
        <v>0</v>
      </c>
      <c r="CF39">
        <v>0</v>
      </c>
      <c r="CG39">
        <v>0</v>
      </c>
      <c r="CM39">
        <v>0</v>
      </c>
      <c r="CN39" t="s">
        <v>3</v>
      </c>
      <c r="CO39">
        <v>0</v>
      </c>
      <c r="CP39">
        <f>0</f>
        <v>0</v>
      </c>
      <c r="CQ39">
        <f>0</f>
        <v>0</v>
      </c>
      <c r="CR39">
        <f>0</f>
        <v>0</v>
      </c>
      <c r="CS39">
        <f>0</f>
        <v>0</v>
      </c>
      <c r="CT39">
        <f>0</f>
        <v>0</v>
      </c>
      <c r="CU39">
        <f>0</f>
        <v>0</v>
      </c>
      <c r="CV39">
        <f>0</f>
        <v>0</v>
      </c>
      <c r="CW39">
        <f>0</f>
        <v>0</v>
      </c>
      <c r="CX39">
        <f>0</f>
        <v>0</v>
      </c>
      <c r="CY39">
        <f>0</f>
        <v>0</v>
      </c>
      <c r="CZ39">
        <f>0</f>
        <v>0</v>
      </c>
      <c r="DC39" t="s">
        <v>3</v>
      </c>
      <c r="DD39" t="s">
        <v>3</v>
      </c>
      <c r="DE39" t="s">
        <v>3</v>
      </c>
      <c r="DF39" t="s">
        <v>3</v>
      </c>
      <c r="DG39" t="s">
        <v>3</v>
      </c>
      <c r="DH39" t="s">
        <v>3</v>
      </c>
      <c r="DI39" t="s">
        <v>3</v>
      </c>
      <c r="DJ39" t="s">
        <v>3</v>
      </c>
      <c r="DK39" t="s">
        <v>3</v>
      </c>
      <c r="DL39" t="s">
        <v>3</v>
      </c>
      <c r="DM39" t="s">
        <v>3</v>
      </c>
      <c r="DN39">
        <v>0</v>
      </c>
      <c r="DO39">
        <v>0</v>
      </c>
      <c r="DP39">
        <v>1</v>
      </c>
      <c r="DQ39">
        <v>1</v>
      </c>
      <c r="DU39">
        <v>1013</v>
      </c>
      <c r="DV39" t="s">
        <v>31</v>
      </c>
      <c r="DW39" t="s">
        <v>31</v>
      </c>
      <c r="DX39">
        <v>1</v>
      </c>
      <c r="DZ39" t="s">
        <v>3</v>
      </c>
      <c r="EA39" t="s">
        <v>3</v>
      </c>
      <c r="EB39" t="s">
        <v>3</v>
      </c>
      <c r="EC39" t="s">
        <v>3</v>
      </c>
      <c r="EE39">
        <v>53955460</v>
      </c>
      <c r="EF39">
        <v>12</v>
      </c>
      <c r="EG39" t="s">
        <v>32</v>
      </c>
      <c r="EH39">
        <v>0</v>
      </c>
      <c r="EI39" t="s">
        <v>3</v>
      </c>
      <c r="EJ39">
        <v>2</v>
      </c>
      <c r="EK39">
        <v>500002</v>
      </c>
      <c r="EL39" t="s">
        <v>33</v>
      </c>
      <c r="EM39" t="s">
        <v>34</v>
      </c>
      <c r="EO39" t="s">
        <v>3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FQ39">
        <v>0</v>
      </c>
      <c r="FR39">
        <v>0</v>
      </c>
      <c r="FS39">
        <v>0</v>
      </c>
      <c r="FX39">
        <v>0</v>
      </c>
      <c r="FY39">
        <v>0</v>
      </c>
      <c r="GA39" t="s">
        <v>3</v>
      </c>
      <c r="GD39">
        <v>1</v>
      </c>
      <c r="GF39">
        <v>274903907</v>
      </c>
      <c r="GG39">
        <v>2</v>
      </c>
      <c r="GH39">
        <v>1</v>
      </c>
      <c r="GI39">
        <v>-2</v>
      </c>
      <c r="GJ39">
        <v>0</v>
      </c>
      <c r="GK39">
        <v>0</v>
      </c>
      <c r="GL39">
        <f>ROUND(IF(AND(BH39=3,BI39=3,FS39&lt;&gt;0),P39,0),2)</f>
        <v>0</v>
      </c>
      <c r="GM39">
        <f>ROUND(O39+X39+Y39,2)+GX39</f>
        <v>0</v>
      </c>
      <c r="GN39">
        <f>IF(OR(BI39=0,BI39=1),GM39-GX39,0)</f>
        <v>0</v>
      </c>
      <c r="GO39">
        <f>IF(BI39=2,GM39-GX39,0)</f>
        <v>0</v>
      </c>
      <c r="GP39">
        <f>IF(BI39=4,GM39-GX39,0)</f>
        <v>0</v>
      </c>
      <c r="GR39">
        <v>0</v>
      </c>
      <c r="GS39">
        <v>3</v>
      </c>
      <c r="GT39">
        <v>0</v>
      </c>
      <c r="GU39" t="s">
        <v>3</v>
      </c>
      <c r="GV39">
        <f>ROUND((GT39),2)</f>
        <v>0</v>
      </c>
      <c r="GW39">
        <v>1</v>
      </c>
      <c r="GX39">
        <f>ROUND(HC39*I39,2)</f>
        <v>0</v>
      </c>
      <c r="HA39">
        <v>0</v>
      </c>
      <c r="HB39">
        <v>0</v>
      </c>
      <c r="HC39">
        <f>0</f>
        <v>0</v>
      </c>
      <c r="HE39" t="s">
        <v>3</v>
      </c>
      <c r="HF39" t="s">
        <v>3</v>
      </c>
      <c r="HM39" t="s">
        <v>3</v>
      </c>
      <c r="HN39" t="s">
        <v>3</v>
      </c>
      <c r="HO39" t="s">
        <v>3</v>
      </c>
      <c r="HP39" t="s">
        <v>3</v>
      </c>
      <c r="HQ39" t="s">
        <v>3</v>
      </c>
      <c r="HS39">
        <v>0</v>
      </c>
      <c r="IK39">
        <v>0</v>
      </c>
    </row>
    <row r="40" spans="1:245">
      <c r="A40">
        <v>17</v>
      </c>
      <c r="B40">
        <v>1</v>
      </c>
      <c r="E40" t="s">
        <v>65</v>
      </c>
      <c r="F40" t="s">
        <v>66</v>
      </c>
      <c r="G40" t="s">
        <v>67</v>
      </c>
      <c r="H40" t="s">
        <v>20</v>
      </c>
      <c r="I40">
        <v>0</v>
      </c>
      <c r="J40">
        <v>0</v>
      </c>
      <c r="K40">
        <v>0</v>
      </c>
      <c r="O40">
        <f>ROUND(CP40,2)</f>
        <v>0</v>
      </c>
      <c r="P40">
        <f>0</f>
        <v>0</v>
      </c>
      <c r="Q40">
        <f>0</f>
        <v>0</v>
      </c>
      <c r="R40">
        <f>0</f>
        <v>0</v>
      </c>
      <c r="S40">
        <f>0</f>
        <v>0</v>
      </c>
      <c r="T40">
        <f>ROUND(CU40*I40,2)</f>
        <v>0</v>
      </c>
      <c r="U40">
        <f>0</f>
        <v>0</v>
      </c>
      <c r="V40">
        <f>0</f>
        <v>0</v>
      </c>
      <c r="W40">
        <f>ROUND(CX40*I40,2)</f>
        <v>0</v>
      </c>
      <c r="X40">
        <f t="shared" si="26"/>
        <v>0</v>
      </c>
      <c r="Y40">
        <f t="shared" si="26"/>
        <v>0</v>
      </c>
      <c r="AA40">
        <v>55146176</v>
      </c>
      <c r="AB40">
        <f>ROUND((AC40+AD40+AF40),2)</f>
        <v>0</v>
      </c>
      <c r="AC40">
        <f>ROUND((0),2)</f>
        <v>0</v>
      </c>
      <c r="AD40">
        <f>ROUND((((0)-(0))+AE40),2)</f>
        <v>0</v>
      </c>
      <c r="AE40">
        <f>ROUND((0),2)</f>
        <v>0</v>
      </c>
      <c r="AF40">
        <f>ROUND((0),2)</f>
        <v>0</v>
      </c>
      <c r="AG40">
        <f>ROUND((AP40),2)</f>
        <v>0</v>
      </c>
      <c r="AH40">
        <f>(0)</f>
        <v>0</v>
      </c>
      <c r="AI40">
        <f>(0)</f>
        <v>0</v>
      </c>
      <c r="AJ40">
        <f>(AS40)</f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125</v>
      </c>
      <c r="AU40">
        <v>55.25</v>
      </c>
      <c r="AV40">
        <v>1</v>
      </c>
      <c r="AW40">
        <v>1</v>
      </c>
      <c r="AZ40">
        <v>1</v>
      </c>
      <c r="BA40">
        <v>1</v>
      </c>
      <c r="BB40">
        <v>1</v>
      </c>
      <c r="BC40">
        <v>1</v>
      </c>
      <c r="BD40" t="s">
        <v>3</v>
      </c>
      <c r="BE40" t="s">
        <v>3</v>
      </c>
      <c r="BF40" t="s">
        <v>3</v>
      </c>
      <c r="BG40" t="s">
        <v>3</v>
      </c>
      <c r="BH40">
        <v>0</v>
      </c>
      <c r="BI40">
        <v>4</v>
      </c>
      <c r="BJ40" t="s">
        <v>3</v>
      </c>
      <c r="BM40">
        <v>0</v>
      </c>
      <c r="BN40">
        <v>0</v>
      </c>
      <c r="BO40" t="s">
        <v>3</v>
      </c>
      <c r="BP40">
        <v>0</v>
      </c>
      <c r="BQ40">
        <v>16</v>
      </c>
      <c r="BR40">
        <v>0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 t="s">
        <v>3</v>
      </c>
      <c r="BZ40">
        <v>125</v>
      </c>
      <c r="CA40">
        <v>65</v>
      </c>
      <c r="CB40" t="s">
        <v>3</v>
      </c>
      <c r="CE40">
        <v>0</v>
      </c>
      <c r="CF40">
        <v>0</v>
      </c>
      <c r="CG40">
        <v>0</v>
      </c>
      <c r="CM40">
        <v>0</v>
      </c>
      <c r="CN40" t="s">
        <v>3</v>
      </c>
      <c r="CO40">
        <v>0</v>
      </c>
      <c r="CP40">
        <f>(P40+Q40+S40+R40)</f>
        <v>0</v>
      </c>
      <c r="CQ40">
        <f>0</f>
        <v>0</v>
      </c>
      <c r="CR40">
        <f>0</f>
        <v>0</v>
      </c>
      <c r="CS40">
        <f>0</f>
        <v>0</v>
      </c>
      <c r="CT40">
        <f>0</f>
        <v>0</v>
      </c>
      <c r="CU40">
        <f>AG40</f>
        <v>0</v>
      </c>
      <c r="CV40">
        <f>0</f>
        <v>0</v>
      </c>
      <c r="CW40">
        <f>0</f>
        <v>0</v>
      </c>
      <c r="CX40">
        <f>AJ40</f>
        <v>0</v>
      </c>
      <c r="CY40">
        <f>(((S40+R40)*AT40)/100)</f>
        <v>0</v>
      </c>
      <c r="CZ40">
        <f>(((S40+R40)*AU40)/100)</f>
        <v>0</v>
      </c>
      <c r="DC40" t="s">
        <v>3</v>
      </c>
      <c r="DD40" t="s">
        <v>3</v>
      </c>
      <c r="DE40" t="s">
        <v>3</v>
      </c>
      <c r="DF40" t="s">
        <v>3</v>
      </c>
      <c r="DG40" t="s">
        <v>3</v>
      </c>
      <c r="DH40" t="s">
        <v>3</v>
      </c>
      <c r="DI40" t="s">
        <v>3</v>
      </c>
      <c r="DJ40" t="s">
        <v>3</v>
      </c>
      <c r="DK40" t="s">
        <v>3</v>
      </c>
      <c r="DL40" t="s">
        <v>3</v>
      </c>
      <c r="DM40" t="s">
        <v>3</v>
      </c>
      <c r="DN40">
        <v>0</v>
      </c>
      <c r="DO40">
        <v>0</v>
      </c>
      <c r="DP40">
        <v>1</v>
      </c>
      <c r="DQ40">
        <v>1</v>
      </c>
      <c r="DU40">
        <v>1013</v>
      </c>
      <c r="DV40" t="s">
        <v>20</v>
      </c>
      <c r="DW40" t="s">
        <v>20</v>
      </c>
      <c r="DX40">
        <v>1</v>
      </c>
      <c r="DZ40" t="s">
        <v>3</v>
      </c>
      <c r="EA40" t="s">
        <v>3</v>
      </c>
      <c r="EB40" t="s">
        <v>3</v>
      </c>
      <c r="EC40" t="s">
        <v>3</v>
      </c>
      <c r="EE40">
        <v>53955467</v>
      </c>
      <c r="EF40">
        <v>16</v>
      </c>
      <c r="EG40" t="s">
        <v>38</v>
      </c>
      <c r="EH40">
        <v>0</v>
      </c>
      <c r="EI40" t="s">
        <v>3</v>
      </c>
      <c r="EJ40">
        <v>4</v>
      </c>
      <c r="EK40">
        <v>0</v>
      </c>
      <c r="EL40" t="s">
        <v>39</v>
      </c>
      <c r="EM40" t="s">
        <v>40</v>
      </c>
      <c r="EO40" t="s">
        <v>3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FQ40">
        <v>0</v>
      </c>
      <c r="FR40">
        <v>0</v>
      </c>
      <c r="FS40">
        <v>0</v>
      </c>
      <c r="FU40" t="s">
        <v>41</v>
      </c>
      <c r="FX40">
        <v>125</v>
      </c>
      <c r="FY40">
        <v>55.25</v>
      </c>
      <c r="GA40" t="s">
        <v>3</v>
      </c>
      <c r="GD40">
        <v>1</v>
      </c>
      <c r="GF40">
        <v>-156895501</v>
      </c>
      <c r="GG40">
        <v>2</v>
      </c>
      <c r="GH40">
        <v>0</v>
      </c>
      <c r="GI40">
        <v>-2</v>
      </c>
      <c r="GJ40">
        <v>0</v>
      </c>
      <c r="GK40">
        <v>0</v>
      </c>
      <c r="GL40">
        <f>ROUND(IF(AND(BH40=3,BI40=3,FS40&lt;&gt;0),P40,0),2)</f>
        <v>0</v>
      </c>
      <c r="GM40">
        <f>ROUND(O40+X40+Y40,2)+GX40</f>
        <v>0</v>
      </c>
      <c r="GN40">
        <f>IF(OR(BI40=0,BI40=1),GM40-GX40,0)</f>
        <v>0</v>
      </c>
      <c r="GO40">
        <f>IF(BI40=2,GM40-GX40,0)</f>
        <v>0</v>
      </c>
      <c r="GP40">
        <f>IF(BI40=4,GM40-GX40,0)</f>
        <v>0</v>
      </c>
      <c r="GR40">
        <v>0</v>
      </c>
      <c r="GS40">
        <v>3</v>
      </c>
      <c r="GT40">
        <v>0</v>
      </c>
      <c r="GU40" t="s">
        <v>3</v>
      </c>
      <c r="GV40">
        <f>ROUND((GT40),2)</f>
        <v>0</v>
      </c>
      <c r="GW40">
        <v>1</v>
      </c>
      <c r="GX40">
        <f>ROUND(HC40*I40,2)</f>
        <v>0</v>
      </c>
      <c r="HA40">
        <v>0</v>
      </c>
      <c r="HB40">
        <v>0</v>
      </c>
      <c r="HC40">
        <f>GV40*GW40</f>
        <v>0</v>
      </c>
      <c r="HE40" t="s">
        <v>3</v>
      </c>
      <c r="HF40" t="s">
        <v>3</v>
      </c>
      <c r="HM40" t="s">
        <v>3</v>
      </c>
      <c r="HN40" t="s">
        <v>3</v>
      </c>
      <c r="HO40" t="s">
        <v>3</v>
      </c>
      <c r="HP40" t="s">
        <v>3</v>
      </c>
      <c r="HQ40" t="s">
        <v>3</v>
      </c>
      <c r="HS40">
        <v>0</v>
      </c>
      <c r="IK40">
        <v>0</v>
      </c>
    </row>
    <row r="41" spans="1:245">
      <c r="A41">
        <v>17</v>
      </c>
      <c r="B41">
        <v>1</v>
      </c>
      <c r="C41">
        <f>ROW(SmtRes!A26)</f>
        <v>26</v>
      </c>
      <c r="D41">
        <f>ROW(EtalonRes!A26)</f>
        <v>26</v>
      </c>
      <c r="E41" t="s">
        <v>68</v>
      </c>
      <c r="F41" t="s">
        <v>69</v>
      </c>
      <c r="G41" t="s">
        <v>70</v>
      </c>
      <c r="H41" t="s">
        <v>20</v>
      </c>
      <c r="I41">
        <v>0</v>
      </c>
      <c r="J41">
        <v>0</v>
      </c>
      <c r="K41">
        <v>0</v>
      </c>
      <c r="O41">
        <f>ROUND(CP41,2)</f>
        <v>0</v>
      </c>
      <c r="P41">
        <f>SUMIF(SmtRes!AQ20:'SmtRes'!AQ26,"=1",SmtRes!DF20:'SmtRes'!DF26)</f>
        <v>0</v>
      </c>
      <c r="Q41">
        <f>SUMIF(SmtRes!AQ20:'SmtRes'!AQ26,"=1",SmtRes!DG20:'SmtRes'!DG26)</f>
        <v>0</v>
      </c>
      <c r="R41">
        <f>SUMIF(SmtRes!AQ20:'SmtRes'!AQ26,"=1",SmtRes!DH20:'SmtRes'!DH26)</f>
        <v>0</v>
      </c>
      <c r="S41">
        <f>SUMIF(SmtRes!AQ20:'SmtRes'!AQ26,"=1",SmtRes!DI20:'SmtRes'!DI26)</f>
        <v>0</v>
      </c>
      <c r="T41">
        <f>ROUND(CU41*I41,2)</f>
        <v>0</v>
      </c>
      <c r="U41">
        <f>SUMIF(SmtRes!AQ20:'SmtRes'!AQ26,"=1",SmtRes!CV20:'SmtRes'!CV26)</f>
        <v>0</v>
      </c>
      <c r="V41">
        <f>SUMIF(SmtRes!AQ20:'SmtRes'!AQ26,"=1",SmtRes!CW20:'SmtRes'!CW26)</f>
        <v>0</v>
      </c>
      <c r="W41">
        <f>ROUND(CX41*I41,2)</f>
        <v>0</v>
      </c>
      <c r="X41">
        <f t="shared" si="26"/>
        <v>0</v>
      </c>
      <c r="Y41">
        <f t="shared" si="26"/>
        <v>0</v>
      </c>
      <c r="AA41">
        <v>55146176</v>
      </c>
      <c r="AB41">
        <f>ROUND((AC41+AD41+AF41),2)</f>
        <v>2533.11</v>
      </c>
      <c r="AC41">
        <f>ROUND((SUM(SmtRes!BQ20:'SmtRes'!BQ26)),2)</f>
        <v>77.05</v>
      </c>
      <c r="AD41">
        <f>ROUND((((0)-(0))+AE41),2)</f>
        <v>0</v>
      </c>
      <c r="AE41">
        <f>ROUND((0),2)</f>
        <v>0</v>
      </c>
      <c r="AF41">
        <f>ROUND((SUM(SmtRes!BT20:'SmtRes'!BT26)),2)</f>
        <v>2456.06</v>
      </c>
      <c r="AG41">
        <f>ROUND((AP41),2)</f>
        <v>0</v>
      </c>
      <c r="AH41">
        <f>(SUM(SmtRes!BU20:'SmtRes'!BU26))</f>
        <v>5.76</v>
      </c>
      <c r="AI41">
        <f>(0)</f>
        <v>0</v>
      </c>
      <c r="AJ41">
        <f>(AS41)</f>
        <v>0</v>
      </c>
      <c r="AK41">
        <v>2533.1135713999997</v>
      </c>
      <c r="AL41">
        <v>77.049571399999991</v>
      </c>
      <c r="AM41">
        <v>0</v>
      </c>
      <c r="AN41">
        <v>0</v>
      </c>
      <c r="AO41">
        <v>2456.0639999999999</v>
      </c>
      <c r="AP41">
        <v>0</v>
      </c>
      <c r="AQ41">
        <v>5.76</v>
      </c>
      <c r="AR41">
        <v>0</v>
      </c>
      <c r="AS41">
        <v>0</v>
      </c>
      <c r="AT41">
        <v>90</v>
      </c>
      <c r="AU41">
        <v>46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2</v>
      </c>
      <c r="BJ41" t="s">
        <v>71</v>
      </c>
      <c r="BM41">
        <v>110011</v>
      </c>
      <c r="BN41">
        <v>0</v>
      </c>
      <c r="BO41" t="s">
        <v>3</v>
      </c>
      <c r="BP41">
        <v>0</v>
      </c>
      <c r="BQ41">
        <v>3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90</v>
      </c>
      <c r="CA41">
        <v>46</v>
      </c>
      <c r="CB41" t="s">
        <v>3</v>
      </c>
      <c r="CE41">
        <v>0</v>
      </c>
      <c r="CF41">
        <v>0</v>
      </c>
      <c r="CG41">
        <v>0</v>
      </c>
      <c r="CM41">
        <v>0</v>
      </c>
      <c r="CN41" t="s">
        <v>3</v>
      </c>
      <c r="CO41">
        <v>0</v>
      </c>
      <c r="CP41">
        <f>(P41+Q41+S41+R41)</f>
        <v>0</v>
      </c>
      <c r="CQ41">
        <f>SUMIF(SmtRes!AQ20:'SmtRes'!AQ26,"=1",SmtRes!AA20:'SmtRes'!AA26)</f>
        <v>6508.8600000000006</v>
      </c>
      <c r="CR41">
        <f>SUMIF(SmtRes!AQ20:'SmtRes'!AQ26,"=1",SmtRes!AB20:'SmtRes'!AB26)</f>
        <v>0</v>
      </c>
      <c r="CS41">
        <f>SUMIF(SmtRes!AQ20:'SmtRes'!AQ26,"=1",SmtRes!AC20:'SmtRes'!AC26)</f>
        <v>0</v>
      </c>
      <c r="CT41">
        <f>SUMIF(SmtRes!AQ20:'SmtRes'!AQ26,"=1",SmtRes!AD20:'SmtRes'!AD26)</f>
        <v>426.4</v>
      </c>
      <c r="CU41">
        <f>AG41</f>
        <v>0</v>
      </c>
      <c r="CV41">
        <f>SUMIF(SmtRes!AQ20:'SmtRes'!AQ26,"=1",SmtRes!BU20:'SmtRes'!BU26)</f>
        <v>5.76</v>
      </c>
      <c r="CW41">
        <f>SUMIF(SmtRes!AQ20:'SmtRes'!AQ26,"=1",SmtRes!BV20:'SmtRes'!BV26)</f>
        <v>0</v>
      </c>
      <c r="CX41">
        <f>AJ41</f>
        <v>0</v>
      </c>
      <c r="CY41">
        <f>(((S41+R41)*AT41)/100)</f>
        <v>0</v>
      </c>
      <c r="CZ41">
        <f>(((S41+R41)*AU41)/100)</f>
        <v>0</v>
      </c>
      <c r="DC41" t="s">
        <v>3</v>
      </c>
      <c r="DD41" t="s">
        <v>3</v>
      </c>
      <c r="DE41" t="s">
        <v>3</v>
      </c>
      <c r="DF41" t="s">
        <v>3</v>
      </c>
      <c r="DG41" t="s">
        <v>3</v>
      </c>
      <c r="DH41" t="s">
        <v>3</v>
      </c>
      <c r="DI41" t="s">
        <v>3</v>
      </c>
      <c r="DJ41" t="s">
        <v>3</v>
      </c>
      <c r="DK41" t="s">
        <v>3</v>
      </c>
      <c r="DL41" t="s">
        <v>3</v>
      </c>
      <c r="DM41" t="s">
        <v>3</v>
      </c>
      <c r="DN41">
        <v>0</v>
      </c>
      <c r="DO41">
        <v>0</v>
      </c>
      <c r="DP41">
        <v>1</v>
      </c>
      <c r="DQ41">
        <v>1</v>
      </c>
      <c r="DU41">
        <v>1013</v>
      </c>
      <c r="DV41" t="s">
        <v>20</v>
      </c>
      <c r="DW41" t="s">
        <v>20</v>
      </c>
      <c r="DX41">
        <v>1</v>
      </c>
      <c r="DZ41" t="s">
        <v>3</v>
      </c>
      <c r="EA41" t="s">
        <v>3</v>
      </c>
      <c r="EB41" t="s">
        <v>3</v>
      </c>
      <c r="EC41" t="s">
        <v>3</v>
      </c>
      <c r="EE41">
        <v>53955450</v>
      </c>
      <c r="EF41">
        <v>3</v>
      </c>
      <c r="EG41" t="s">
        <v>22</v>
      </c>
      <c r="EH41">
        <v>0</v>
      </c>
      <c r="EI41" t="s">
        <v>3</v>
      </c>
      <c r="EJ41">
        <v>2</v>
      </c>
      <c r="EK41">
        <v>110011</v>
      </c>
      <c r="EL41" t="s">
        <v>23</v>
      </c>
      <c r="EM41" t="s">
        <v>24</v>
      </c>
      <c r="EO41" t="s">
        <v>3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5.76</v>
      </c>
      <c r="EX41">
        <v>0</v>
      </c>
      <c r="EY41">
        <v>0</v>
      </c>
      <c r="FQ41">
        <v>0</v>
      </c>
      <c r="FR41">
        <v>0</v>
      </c>
      <c r="FS41">
        <v>0</v>
      </c>
      <c r="FX41">
        <v>90</v>
      </c>
      <c r="FY41">
        <v>46</v>
      </c>
      <c r="GA41" t="s">
        <v>3</v>
      </c>
      <c r="GD41">
        <v>1</v>
      </c>
      <c r="GF41">
        <v>-1679605267</v>
      </c>
      <c r="GG41">
        <v>2</v>
      </c>
      <c r="GH41">
        <v>1</v>
      </c>
      <c r="GI41">
        <v>-2</v>
      </c>
      <c r="GJ41">
        <v>0</v>
      </c>
      <c r="GK41">
        <v>0</v>
      </c>
      <c r="GL41">
        <f>ROUND(IF(AND(BH41=3,BI41=3,FS41&lt;&gt;0),P41,0),2)</f>
        <v>0</v>
      </c>
      <c r="GM41">
        <f>ROUND(O41+X41+Y41,2)+GX41</f>
        <v>0</v>
      </c>
      <c r="GN41">
        <f>IF(OR(BI41=0,BI41=1),GM41-GX41,0)</f>
        <v>0</v>
      </c>
      <c r="GO41">
        <f>IF(BI41=2,GM41-GX41,0)</f>
        <v>0</v>
      </c>
      <c r="GP41">
        <f>IF(BI41=4,GM41-GX41,0)</f>
        <v>0</v>
      </c>
      <c r="GR41">
        <v>0</v>
      </c>
      <c r="GS41">
        <v>3</v>
      </c>
      <c r="GT41">
        <v>0</v>
      </c>
      <c r="GU41" t="s">
        <v>3</v>
      </c>
      <c r="GV41">
        <f>ROUND((GT41),2)</f>
        <v>0</v>
      </c>
      <c r="GW41">
        <v>1</v>
      </c>
      <c r="GX41">
        <f>ROUND(HC41*I41,2)</f>
        <v>0</v>
      </c>
      <c r="HA41">
        <v>0</v>
      </c>
      <c r="HB41">
        <v>0</v>
      </c>
      <c r="HC41">
        <f>GV41*GW41</f>
        <v>0</v>
      </c>
      <c r="HE41" t="s">
        <v>3</v>
      </c>
      <c r="HF41" t="s">
        <v>3</v>
      </c>
      <c r="HM41" t="s">
        <v>3</v>
      </c>
      <c r="HN41" t="s">
        <v>25</v>
      </c>
      <c r="HO41" t="s">
        <v>26</v>
      </c>
      <c r="HP41" t="s">
        <v>23</v>
      </c>
      <c r="HQ41" t="s">
        <v>23</v>
      </c>
      <c r="HS41">
        <v>0</v>
      </c>
      <c r="IK41">
        <v>0</v>
      </c>
    </row>
    <row r="42" spans="1:245">
      <c r="A42">
        <v>19</v>
      </c>
      <c r="B42">
        <v>1</v>
      </c>
      <c r="F42" t="s">
        <v>3</v>
      </c>
      <c r="G42" t="s">
        <v>27</v>
      </c>
      <c r="H42" t="s">
        <v>3</v>
      </c>
      <c r="AA42">
        <v>1</v>
      </c>
      <c r="IK42">
        <v>0</v>
      </c>
    </row>
    <row r="43" spans="1:245">
      <c r="A43">
        <v>18</v>
      </c>
      <c r="B43">
        <v>1</v>
      </c>
      <c r="C43">
        <v>26</v>
      </c>
      <c r="E43" t="s">
        <v>72</v>
      </c>
      <c r="F43" t="s">
        <v>29</v>
      </c>
      <c r="G43" t="s">
        <v>30</v>
      </c>
      <c r="H43" t="s">
        <v>31</v>
      </c>
      <c r="I43">
        <f>J43</f>
        <v>2</v>
      </c>
      <c r="J43">
        <v>2</v>
      </c>
      <c r="K43">
        <v>2</v>
      </c>
      <c r="O43">
        <f>ROUND(P43,2)</f>
        <v>0</v>
      </c>
      <c r="P43">
        <f>ROUND(ROUND(ROUND(SUMIF(SmtRes!AQ20:'SmtRes'!AQ26,"=1",SmtRes!CU20:'SmtRes'!CU26),2),2)*I43/100,2)</f>
        <v>0</v>
      </c>
      <c r="Q43">
        <f>ROUND(CR43*I43,2)</f>
        <v>0</v>
      </c>
      <c r="R43">
        <f>ROUND(CS43*I43,2)</f>
        <v>0</v>
      </c>
      <c r="S43">
        <f>ROUND(CT43*I43,2)</f>
        <v>0</v>
      </c>
      <c r="T43">
        <f>ROUND(CU43*I43,2)</f>
        <v>0</v>
      </c>
      <c r="U43">
        <f>ROUND(CV43*I43,7)</f>
        <v>0</v>
      </c>
      <c r="V43">
        <f>ROUND(CW43*I43,7)</f>
        <v>0</v>
      </c>
      <c r="W43">
        <f>ROUND(CX43*I43,2)</f>
        <v>0</v>
      </c>
      <c r="X43">
        <f t="shared" ref="X43:Y45" si="27">ROUND(CY43,2)</f>
        <v>0</v>
      </c>
      <c r="Y43">
        <f t="shared" si="27"/>
        <v>0</v>
      </c>
      <c r="AA43">
        <v>55146176</v>
      </c>
      <c r="AB43">
        <f>ROUND((AC43+AD43+AF43),2)</f>
        <v>0</v>
      </c>
      <c r="AC43">
        <f>ROUND((ES43),2)</f>
        <v>0</v>
      </c>
      <c r="AD43">
        <f>ROUND((((ET43)-(EU43))+AE43),2)</f>
        <v>0</v>
      </c>
      <c r="AE43">
        <f>ROUND((EU43),2)</f>
        <v>0</v>
      </c>
      <c r="AF43">
        <f>ROUND((EV43),2)</f>
        <v>0</v>
      </c>
      <c r="AG43">
        <f>ROUND((AP43),2)</f>
        <v>0</v>
      </c>
      <c r="AH43">
        <f>(EW43)</f>
        <v>0</v>
      </c>
      <c r="AI43">
        <f>(EX43)</f>
        <v>0</v>
      </c>
      <c r="AJ43">
        <f>(AS43)</f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1</v>
      </c>
      <c r="AW43">
        <v>1</v>
      </c>
      <c r="AZ43">
        <v>1</v>
      </c>
      <c r="BA43">
        <v>1</v>
      </c>
      <c r="BB43">
        <v>1</v>
      </c>
      <c r="BC43">
        <v>1</v>
      </c>
      <c r="BD43" t="s">
        <v>3</v>
      </c>
      <c r="BE43" t="s">
        <v>3</v>
      </c>
      <c r="BF43" t="s">
        <v>3</v>
      </c>
      <c r="BG43" t="s">
        <v>3</v>
      </c>
      <c r="BH43">
        <v>3</v>
      </c>
      <c r="BI43">
        <v>2</v>
      </c>
      <c r="BJ43" t="s">
        <v>3</v>
      </c>
      <c r="BM43">
        <v>500002</v>
      </c>
      <c r="BN43">
        <v>0</v>
      </c>
      <c r="BO43" t="s">
        <v>3</v>
      </c>
      <c r="BP43">
        <v>0</v>
      </c>
      <c r="BQ43">
        <v>12</v>
      </c>
      <c r="BR43">
        <v>0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0</v>
      </c>
      <c r="CA43">
        <v>0</v>
      </c>
      <c r="CB43" t="s">
        <v>3</v>
      </c>
      <c r="CE43">
        <v>0</v>
      </c>
      <c r="CF43">
        <v>0</v>
      </c>
      <c r="CG43">
        <v>0</v>
      </c>
      <c r="CM43">
        <v>0</v>
      </c>
      <c r="CN43" t="s">
        <v>3</v>
      </c>
      <c r="CO43">
        <v>0</v>
      </c>
      <c r="CP43">
        <f>0</f>
        <v>0</v>
      </c>
      <c r="CQ43">
        <f>0</f>
        <v>0</v>
      </c>
      <c r="CR43">
        <f>0</f>
        <v>0</v>
      </c>
      <c r="CS43">
        <f>0</f>
        <v>0</v>
      </c>
      <c r="CT43">
        <f>0</f>
        <v>0</v>
      </c>
      <c r="CU43">
        <f>0</f>
        <v>0</v>
      </c>
      <c r="CV43">
        <f>0</f>
        <v>0</v>
      </c>
      <c r="CW43">
        <f>0</f>
        <v>0</v>
      </c>
      <c r="CX43">
        <f>0</f>
        <v>0</v>
      </c>
      <c r="CY43">
        <f>0</f>
        <v>0</v>
      </c>
      <c r="CZ43">
        <f>0</f>
        <v>0</v>
      </c>
      <c r="DC43" t="s">
        <v>3</v>
      </c>
      <c r="DD43" t="s">
        <v>3</v>
      </c>
      <c r="DE43" t="s">
        <v>3</v>
      </c>
      <c r="DF43" t="s">
        <v>3</v>
      </c>
      <c r="DG43" t="s">
        <v>3</v>
      </c>
      <c r="DH43" t="s">
        <v>3</v>
      </c>
      <c r="DI43" t="s">
        <v>3</v>
      </c>
      <c r="DJ43" t="s">
        <v>3</v>
      </c>
      <c r="DK43" t="s">
        <v>3</v>
      </c>
      <c r="DL43" t="s">
        <v>3</v>
      </c>
      <c r="DM43" t="s">
        <v>3</v>
      </c>
      <c r="DN43">
        <v>0</v>
      </c>
      <c r="DO43">
        <v>0</v>
      </c>
      <c r="DP43">
        <v>1</v>
      </c>
      <c r="DQ43">
        <v>1</v>
      </c>
      <c r="DU43">
        <v>1013</v>
      </c>
      <c r="DV43" t="s">
        <v>31</v>
      </c>
      <c r="DW43" t="s">
        <v>31</v>
      </c>
      <c r="DX43">
        <v>1</v>
      </c>
      <c r="DZ43" t="s">
        <v>3</v>
      </c>
      <c r="EA43" t="s">
        <v>3</v>
      </c>
      <c r="EB43" t="s">
        <v>3</v>
      </c>
      <c r="EC43" t="s">
        <v>3</v>
      </c>
      <c r="EE43">
        <v>53955460</v>
      </c>
      <c r="EF43">
        <v>12</v>
      </c>
      <c r="EG43" t="s">
        <v>32</v>
      </c>
      <c r="EH43">
        <v>0</v>
      </c>
      <c r="EI43" t="s">
        <v>3</v>
      </c>
      <c r="EJ43">
        <v>2</v>
      </c>
      <c r="EK43">
        <v>500002</v>
      </c>
      <c r="EL43" t="s">
        <v>33</v>
      </c>
      <c r="EM43" t="s">
        <v>34</v>
      </c>
      <c r="EO43" t="s">
        <v>3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FQ43">
        <v>0</v>
      </c>
      <c r="FR43">
        <v>0</v>
      </c>
      <c r="FS43">
        <v>0</v>
      </c>
      <c r="FX43">
        <v>0</v>
      </c>
      <c r="FY43">
        <v>0</v>
      </c>
      <c r="GA43" t="s">
        <v>3</v>
      </c>
      <c r="GD43">
        <v>1</v>
      </c>
      <c r="GF43">
        <v>274903907</v>
      </c>
      <c r="GG43">
        <v>2</v>
      </c>
      <c r="GH43">
        <v>1</v>
      </c>
      <c r="GI43">
        <v>-2</v>
      </c>
      <c r="GJ43">
        <v>0</v>
      </c>
      <c r="GK43">
        <v>0</v>
      </c>
      <c r="GL43">
        <f>ROUND(IF(AND(BH43=3,BI43=3,FS43&lt;&gt;0),P43,0),2)</f>
        <v>0</v>
      </c>
      <c r="GM43">
        <f>ROUND(O43+X43+Y43,2)+GX43</f>
        <v>0</v>
      </c>
      <c r="GN43">
        <f>IF(OR(BI43=0,BI43=1),GM43-GX43,0)</f>
        <v>0</v>
      </c>
      <c r="GO43">
        <f>IF(BI43=2,GM43-GX43,0)</f>
        <v>0</v>
      </c>
      <c r="GP43">
        <f>IF(BI43=4,GM43-GX43,0)</f>
        <v>0</v>
      </c>
      <c r="GR43">
        <v>0</v>
      </c>
      <c r="GS43">
        <v>3</v>
      </c>
      <c r="GT43">
        <v>0</v>
      </c>
      <c r="GU43" t="s">
        <v>3</v>
      </c>
      <c r="GV43">
        <f>ROUND((GT43),2)</f>
        <v>0</v>
      </c>
      <c r="GW43">
        <v>1</v>
      </c>
      <c r="GX43">
        <f>ROUND(HC43*I43,2)</f>
        <v>0</v>
      </c>
      <c r="HA43">
        <v>0</v>
      </c>
      <c r="HB43">
        <v>0</v>
      </c>
      <c r="HC43">
        <f>0</f>
        <v>0</v>
      </c>
      <c r="HE43" t="s">
        <v>3</v>
      </c>
      <c r="HF43" t="s">
        <v>3</v>
      </c>
      <c r="HM43" t="s">
        <v>3</v>
      </c>
      <c r="HN43" t="s">
        <v>3</v>
      </c>
      <c r="HO43" t="s">
        <v>3</v>
      </c>
      <c r="HP43" t="s">
        <v>3</v>
      </c>
      <c r="HQ43" t="s">
        <v>3</v>
      </c>
      <c r="HS43">
        <v>0</v>
      </c>
      <c r="IK43">
        <v>0</v>
      </c>
    </row>
    <row r="44" spans="1:245">
      <c r="A44">
        <v>17</v>
      </c>
      <c r="B44">
        <v>1</v>
      </c>
      <c r="E44" t="s">
        <v>73</v>
      </c>
      <c r="F44" t="s">
        <v>74</v>
      </c>
      <c r="G44" t="s">
        <v>75</v>
      </c>
      <c r="H44" t="s">
        <v>20</v>
      </c>
      <c r="I44">
        <v>0</v>
      </c>
      <c r="J44">
        <v>0</v>
      </c>
      <c r="K44">
        <v>0</v>
      </c>
      <c r="O44">
        <f>ROUND(CP44,2)</f>
        <v>0</v>
      </c>
      <c r="P44">
        <f>0</f>
        <v>0</v>
      </c>
      <c r="Q44">
        <f>0</f>
        <v>0</v>
      </c>
      <c r="R44">
        <f>0</f>
        <v>0</v>
      </c>
      <c r="S44">
        <f>0</f>
        <v>0</v>
      </c>
      <c r="T44">
        <f>ROUND(CU44*I44,2)</f>
        <v>0</v>
      </c>
      <c r="U44">
        <f>0</f>
        <v>0</v>
      </c>
      <c r="V44">
        <f>0</f>
        <v>0</v>
      </c>
      <c r="W44">
        <f>ROUND(CX44*I44,2)</f>
        <v>0</v>
      </c>
      <c r="X44">
        <f t="shared" si="27"/>
        <v>0</v>
      </c>
      <c r="Y44">
        <f t="shared" si="27"/>
        <v>0</v>
      </c>
      <c r="AA44">
        <v>55146176</v>
      </c>
      <c r="AB44">
        <f>ROUND((AC44+AD44+AF44),2)</f>
        <v>0</v>
      </c>
      <c r="AC44">
        <f>ROUND((0),2)</f>
        <v>0</v>
      </c>
      <c r="AD44">
        <f>ROUND((((0)-(0))+AE44),2)</f>
        <v>0</v>
      </c>
      <c r="AE44">
        <f>ROUND((0),2)</f>
        <v>0</v>
      </c>
      <c r="AF44">
        <f>ROUND((0),2)</f>
        <v>0</v>
      </c>
      <c r="AG44">
        <f>ROUND((AP44),2)</f>
        <v>0</v>
      </c>
      <c r="AH44">
        <f>(0)</f>
        <v>0</v>
      </c>
      <c r="AI44">
        <f>(0)</f>
        <v>0</v>
      </c>
      <c r="AJ44">
        <f>(AS44)</f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125</v>
      </c>
      <c r="AU44">
        <v>55.25</v>
      </c>
      <c r="AV44">
        <v>1</v>
      </c>
      <c r="AW44">
        <v>1</v>
      </c>
      <c r="AZ44">
        <v>1</v>
      </c>
      <c r="BA44">
        <v>1</v>
      </c>
      <c r="BB44">
        <v>1</v>
      </c>
      <c r="BC44">
        <v>1</v>
      </c>
      <c r="BD44" t="s">
        <v>3</v>
      </c>
      <c r="BE44" t="s">
        <v>3</v>
      </c>
      <c r="BF44" t="s">
        <v>3</v>
      </c>
      <c r="BG44" t="s">
        <v>3</v>
      </c>
      <c r="BH44">
        <v>0</v>
      </c>
      <c r="BI44">
        <v>4</v>
      </c>
      <c r="BJ44" t="s">
        <v>3</v>
      </c>
      <c r="BM44">
        <v>0</v>
      </c>
      <c r="BN44">
        <v>0</v>
      </c>
      <c r="BO44" t="s">
        <v>3</v>
      </c>
      <c r="BP44">
        <v>0</v>
      </c>
      <c r="BQ44">
        <v>16</v>
      </c>
      <c r="BR44">
        <v>0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 t="s">
        <v>3</v>
      </c>
      <c r="BZ44">
        <v>125</v>
      </c>
      <c r="CA44">
        <v>65</v>
      </c>
      <c r="CB44" t="s">
        <v>3</v>
      </c>
      <c r="CE44">
        <v>0</v>
      </c>
      <c r="CF44">
        <v>0</v>
      </c>
      <c r="CG44">
        <v>0</v>
      </c>
      <c r="CM44">
        <v>0</v>
      </c>
      <c r="CN44" t="s">
        <v>3</v>
      </c>
      <c r="CO44">
        <v>0</v>
      </c>
      <c r="CP44">
        <f>(P44+Q44+S44+R44)</f>
        <v>0</v>
      </c>
      <c r="CQ44">
        <f>0</f>
        <v>0</v>
      </c>
      <c r="CR44">
        <f>0</f>
        <v>0</v>
      </c>
      <c r="CS44">
        <f>0</f>
        <v>0</v>
      </c>
      <c r="CT44">
        <f>0</f>
        <v>0</v>
      </c>
      <c r="CU44">
        <f>AG44</f>
        <v>0</v>
      </c>
      <c r="CV44">
        <f>0</f>
        <v>0</v>
      </c>
      <c r="CW44">
        <f>0</f>
        <v>0</v>
      </c>
      <c r="CX44">
        <f>AJ44</f>
        <v>0</v>
      </c>
      <c r="CY44">
        <f>(((S44+R44)*AT44)/100)</f>
        <v>0</v>
      </c>
      <c r="CZ44">
        <f>(((S44+R44)*AU44)/100)</f>
        <v>0</v>
      </c>
      <c r="DC44" t="s">
        <v>3</v>
      </c>
      <c r="DD44" t="s">
        <v>3</v>
      </c>
      <c r="DE44" t="s">
        <v>3</v>
      </c>
      <c r="DF44" t="s">
        <v>3</v>
      </c>
      <c r="DG44" t="s">
        <v>3</v>
      </c>
      <c r="DH44" t="s">
        <v>3</v>
      </c>
      <c r="DI44" t="s">
        <v>3</v>
      </c>
      <c r="DJ44" t="s">
        <v>3</v>
      </c>
      <c r="DK44" t="s">
        <v>3</v>
      </c>
      <c r="DL44" t="s">
        <v>3</v>
      </c>
      <c r="DM44" t="s">
        <v>3</v>
      </c>
      <c r="DN44">
        <v>0</v>
      </c>
      <c r="DO44">
        <v>0</v>
      </c>
      <c r="DP44">
        <v>1</v>
      </c>
      <c r="DQ44">
        <v>1</v>
      </c>
      <c r="DU44">
        <v>1013</v>
      </c>
      <c r="DV44" t="s">
        <v>20</v>
      </c>
      <c r="DW44" t="s">
        <v>20</v>
      </c>
      <c r="DX44">
        <v>1</v>
      </c>
      <c r="DZ44" t="s">
        <v>3</v>
      </c>
      <c r="EA44" t="s">
        <v>3</v>
      </c>
      <c r="EB44" t="s">
        <v>3</v>
      </c>
      <c r="EC44" t="s">
        <v>3</v>
      </c>
      <c r="EE44">
        <v>53955467</v>
      </c>
      <c r="EF44">
        <v>16</v>
      </c>
      <c r="EG44" t="s">
        <v>38</v>
      </c>
      <c r="EH44">
        <v>0</v>
      </c>
      <c r="EI44" t="s">
        <v>3</v>
      </c>
      <c r="EJ44">
        <v>4</v>
      </c>
      <c r="EK44">
        <v>0</v>
      </c>
      <c r="EL44" t="s">
        <v>39</v>
      </c>
      <c r="EM44" t="s">
        <v>40</v>
      </c>
      <c r="EO44" t="s">
        <v>3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FQ44">
        <v>0</v>
      </c>
      <c r="FR44">
        <v>0</v>
      </c>
      <c r="FS44">
        <v>0</v>
      </c>
      <c r="FU44" t="s">
        <v>41</v>
      </c>
      <c r="FX44">
        <v>125</v>
      </c>
      <c r="FY44">
        <v>55.25</v>
      </c>
      <c r="GA44" t="s">
        <v>3</v>
      </c>
      <c r="GD44">
        <v>1</v>
      </c>
      <c r="GF44">
        <v>2127639540</v>
      </c>
      <c r="GG44">
        <v>2</v>
      </c>
      <c r="GH44">
        <v>0</v>
      </c>
      <c r="GI44">
        <v>-2</v>
      </c>
      <c r="GJ44">
        <v>0</v>
      </c>
      <c r="GK44">
        <v>0</v>
      </c>
      <c r="GL44">
        <f>ROUND(IF(AND(BH44=3,BI44=3,FS44&lt;&gt;0),P44,0),2)</f>
        <v>0</v>
      </c>
      <c r="GM44">
        <f>ROUND(O44+X44+Y44,2)+GX44</f>
        <v>0</v>
      </c>
      <c r="GN44">
        <f>IF(OR(BI44=0,BI44=1),GM44-GX44,0)</f>
        <v>0</v>
      </c>
      <c r="GO44">
        <f>IF(BI44=2,GM44-GX44,0)</f>
        <v>0</v>
      </c>
      <c r="GP44">
        <f>IF(BI44=4,GM44-GX44,0)</f>
        <v>0</v>
      </c>
      <c r="GR44">
        <v>0</v>
      </c>
      <c r="GS44">
        <v>3</v>
      </c>
      <c r="GT44">
        <v>0</v>
      </c>
      <c r="GU44" t="s">
        <v>3</v>
      </c>
      <c r="GV44">
        <f>ROUND((GT44),2)</f>
        <v>0</v>
      </c>
      <c r="GW44">
        <v>1</v>
      </c>
      <c r="GX44">
        <f>ROUND(HC44*I44,2)</f>
        <v>0</v>
      </c>
      <c r="HA44">
        <v>0</v>
      </c>
      <c r="HB44">
        <v>0</v>
      </c>
      <c r="HC44">
        <f>GV44*GW44</f>
        <v>0</v>
      </c>
      <c r="HE44" t="s">
        <v>3</v>
      </c>
      <c r="HF44" t="s">
        <v>3</v>
      </c>
      <c r="HM44" t="s">
        <v>3</v>
      </c>
      <c r="HN44" t="s">
        <v>3</v>
      </c>
      <c r="HO44" t="s">
        <v>3</v>
      </c>
      <c r="HP44" t="s">
        <v>3</v>
      </c>
      <c r="HQ44" t="s">
        <v>3</v>
      </c>
      <c r="HS44">
        <v>0</v>
      </c>
      <c r="IK44">
        <v>0</v>
      </c>
    </row>
    <row r="45" spans="1:245">
      <c r="A45">
        <v>17</v>
      </c>
      <c r="B45">
        <v>1</v>
      </c>
      <c r="C45">
        <f>ROW(SmtRes!A30)</f>
        <v>30</v>
      </c>
      <c r="D45">
        <f>ROW(EtalonRes!A30)</f>
        <v>30</v>
      </c>
      <c r="E45" t="s">
        <v>76</v>
      </c>
      <c r="F45" t="s">
        <v>77</v>
      </c>
      <c r="G45" t="s">
        <v>78</v>
      </c>
      <c r="H45" t="s">
        <v>20</v>
      </c>
      <c r="I45">
        <v>0</v>
      </c>
      <c r="J45">
        <v>0</v>
      </c>
      <c r="K45">
        <v>0</v>
      </c>
      <c r="O45">
        <f>ROUND(CP45,2)</f>
        <v>0</v>
      </c>
      <c r="P45">
        <f>SUMIF(SmtRes!AQ27:'SmtRes'!AQ30,"=1",SmtRes!DF27:'SmtRes'!DF30)</f>
        <v>0</v>
      </c>
      <c r="Q45">
        <f>SUMIF(SmtRes!AQ27:'SmtRes'!AQ30,"=1",SmtRes!DG27:'SmtRes'!DG30)</f>
        <v>0</v>
      </c>
      <c r="R45">
        <f>SUMIF(SmtRes!AQ27:'SmtRes'!AQ30,"=1",SmtRes!DH27:'SmtRes'!DH30)</f>
        <v>0</v>
      </c>
      <c r="S45">
        <f>SUMIF(SmtRes!AQ27:'SmtRes'!AQ30,"=1",SmtRes!DI27:'SmtRes'!DI30)</f>
        <v>0</v>
      </c>
      <c r="T45">
        <f>ROUND(CU45*I45,2)</f>
        <v>0</v>
      </c>
      <c r="U45">
        <f>SUMIF(SmtRes!AQ27:'SmtRes'!AQ30,"=1",SmtRes!CV27:'SmtRes'!CV30)</f>
        <v>0</v>
      </c>
      <c r="V45">
        <f>SUMIF(SmtRes!AQ27:'SmtRes'!AQ30,"=1",SmtRes!CW27:'SmtRes'!CW30)</f>
        <v>0</v>
      </c>
      <c r="W45">
        <f>ROUND(CX45*I45,2)</f>
        <v>0</v>
      </c>
      <c r="X45">
        <f t="shared" si="27"/>
        <v>0</v>
      </c>
      <c r="Y45">
        <f t="shared" si="27"/>
        <v>0</v>
      </c>
      <c r="AA45">
        <v>55146176</v>
      </c>
      <c r="AB45">
        <f>ROUND((AC45+AD45+AF45),2)</f>
        <v>374.32</v>
      </c>
      <c r="AC45">
        <f>ROUND((0),2)</f>
        <v>0</v>
      </c>
      <c r="AD45">
        <f>ROUND((((SUM(SmtRes!BR27:'SmtRes'!BR30))-(SUM(SmtRes!BS27:'SmtRes'!BS30)))+AE45),2)</f>
        <v>6.81</v>
      </c>
      <c r="AE45">
        <f>ROUND((SUM(SmtRes!BS27:'SmtRes'!BS30)),2)</f>
        <v>3.97</v>
      </c>
      <c r="AF45">
        <f>ROUND((SUM(SmtRes!BT27:'SmtRes'!BT30)),2)</f>
        <v>367.51</v>
      </c>
      <c r="AG45">
        <f>ROUND((AP45),2)</f>
        <v>0</v>
      </c>
      <c r="AH45">
        <f>(SUM(SmtRes!BU27:'SmtRes'!BU30))</f>
        <v>1.03</v>
      </c>
      <c r="AI45">
        <f>(SUM(SmtRes!BV27:'SmtRes'!BV30))</f>
        <v>0.01</v>
      </c>
      <c r="AJ45">
        <f>(AS45)</f>
        <v>0</v>
      </c>
      <c r="AK45">
        <v>378.291</v>
      </c>
      <c r="AL45">
        <v>0</v>
      </c>
      <c r="AM45">
        <v>6.8087999999999997</v>
      </c>
      <c r="AN45">
        <v>3.9679000000000002</v>
      </c>
      <c r="AO45">
        <v>367.51429999999999</v>
      </c>
      <c r="AP45">
        <v>0</v>
      </c>
      <c r="AQ45">
        <v>1.03</v>
      </c>
      <c r="AR45">
        <v>0.01</v>
      </c>
      <c r="AS45">
        <v>0</v>
      </c>
      <c r="AT45">
        <v>90</v>
      </c>
      <c r="AU45">
        <v>46</v>
      </c>
      <c r="AV45">
        <v>1</v>
      </c>
      <c r="AW45">
        <v>1</v>
      </c>
      <c r="AZ45">
        <v>1</v>
      </c>
      <c r="BA45">
        <v>1</v>
      </c>
      <c r="BB45">
        <v>1</v>
      </c>
      <c r="BC45">
        <v>1</v>
      </c>
      <c r="BD45" t="s">
        <v>3</v>
      </c>
      <c r="BE45" t="s">
        <v>3</v>
      </c>
      <c r="BF45" t="s">
        <v>3</v>
      </c>
      <c r="BG45" t="s">
        <v>3</v>
      </c>
      <c r="BH45">
        <v>0</v>
      </c>
      <c r="BI45">
        <v>2</v>
      </c>
      <c r="BJ45" t="s">
        <v>79</v>
      </c>
      <c r="BM45">
        <v>111002</v>
      </c>
      <c r="BN45">
        <v>0</v>
      </c>
      <c r="BO45" t="s">
        <v>3</v>
      </c>
      <c r="BP45">
        <v>0</v>
      </c>
      <c r="BQ45">
        <v>3</v>
      </c>
      <c r="BR45">
        <v>0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 t="s">
        <v>3</v>
      </c>
      <c r="BZ45">
        <v>90</v>
      </c>
      <c r="CA45">
        <v>46</v>
      </c>
      <c r="CB45" t="s">
        <v>3</v>
      </c>
      <c r="CE45">
        <v>0</v>
      </c>
      <c r="CF45">
        <v>0</v>
      </c>
      <c r="CG45">
        <v>0</v>
      </c>
      <c r="CM45">
        <v>0</v>
      </c>
      <c r="CN45" t="s">
        <v>3</v>
      </c>
      <c r="CO45">
        <v>0</v>
      </c>
      <c r="CP45">
        <f>(P45+Q45+S45+R45)</f>
        <v>0</v>
      </c>
      <c r="CQ45">
        <f>SUMIF(SmtRes!AQ27:'SmtRes'!AQ30,"=1",SmtRes!AA27:'SmtRes'!AA30)</f>
        <v>0</v>
      </c>
      <c r="CR45">
        <f>SUMIF(SmtRes!AQ27:'SmtRes'!AQ30,"=1",SmtRes!AB27:'SmtRes'!AB30)</f>
        <v>680.88</v>
      </c>
      <c r="CS45">
        <f>SUMIF(SmtRes!AQ27:'SmtRes'!AQ30,"=1",SmtRes!AC27:'SmtRes'!AC30)</f>
        <v>396.79</v>
      </c>
      <c r="CT45">
        <f>SUMIF(SmtRes!AQ27:'SmtRes'!AQ30,"=1",SmtRes!AD27:'SmtRes'!AD30)</f>
        <v>356.81</v>
      </c>
      <c r="CU45">
        <f>AG45</f>
        <v>0</v>
      </c>
      <c r="CV45">
        <f>SUMIF(SmtRes!AQ27:'SmtRes'!AQ30,"=1",SmtRes!BU27:'SmtRes'!BU30)</f>
        <v>1.03</v>
      </c>
      <c r="CW45">
        <f>SUMIF(SmtRes!AQ27:'SmtRes'!AQ30,"=1",SmtRes!BV27:'SmtRes'!BV30)</f>
        <v>0.01</v>
      </c>
      <c r="CX45">
        <f>AJ45</f>
        <v>0</v>
      </c>
      <c r="CY45">
        <f>(((S45+R45)*AT45)/100)</f>
        <v>0</v>
      </c>
      <c r="CZ45">
        <f>(((S45+R45)*AU45)/100)</f>
        <v>0</v>
      </c>
      <c r="DC45" t="s">
        <v>3</v>
      </c>
      <c r="DD45" t="s">
        <v>3</v>
      </c>
      <c r="DE45" t="s">
        <v>3</v>
      </c>
      <c r="DF45" t="s">
        <v>3</v>
      </c>
      <c r="DG45" t="s">
        <v>3</v>
      </c>
      <c r="DH45" t="s">
        <v>3</v>
      </c>
      <c r="DI45" t="s">
        <v>3</v>
      </c>
      <c r="DJ45" t="s">
        <v>3</v>
      </c>
      <c r="DK45" t="s">
        <v>3</v>
      </c>
      <c r="DL45" t="s">
        <v>3</v>
      </c>
      <c r="DM45" t="s">
        <v>3</v>
      </c>
      <c r="DN45">
        <v>0</v>
      </c>
      <c r="DO45">
        <v>0</v>
      </c>
      <c r="DP45">
        <v>1</v>
      </c>
      <c r="DQ45">
        <v>1</v>
      </c>
      <c r="DU45">
        <v>1013</v>
      </c>
      <c r="DV45" t="s">
        <v>20</v>
      </c>
      <c r="DW45" t="s">
        <v>20</v>
      </c>
      <c r="DX45">
        <v>1</v>
      </c>
      <c r="DZ45" t="s">
        <v>3</v>
      </c>
      <c r="EA45" t="s">
        <v>3</v>
      </c>
      <c r="EB45" t="s">
        <v>3</v>
      </c>
      <c r="EC45" t="s">
        <v>3</v>
      </c>
      <c r="EE45">
        <v>53955410</v>
      </c>
      <c r="EF45">
        <v>3</v>
      </c>
      <c r="EG45" t="s">
        <v>22</v>
      </c>
      <c r="EH45">
        <v>0</v>
      </c>
      <c r="EI45" t="s">
        <v>3</v>
      </c>
      <c r="EJ45">
        <v>2</v>
      </c>
      <c r="EK45">
        <v>111002</v>
      </c>
      <c r="EL45" t="s">
        <v>80</v>
      </c>
      <c r="EM45" t="s">
        <v>81</v>
      </c>
      <c r="EO45" t="s">
        <v>3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1.03</v>
      </c>
      <c r="EX45">
        <v>0.01</v>
      </c>
      <c r="EY45">
        <v>0</v>
      </c>
      <c r="FQ45">
        <v>0</v>
      </c>
      <c r="FR45">
        <v>0</v>
      </c>
      <c r="FS45">
        <v>0</v>
      </c>
      <c r="FX45">
        <v>90</v>
      </c>
      <c r="FY45">
        <v>46</v>
      </c>
      <c r="GA45" t="s">
        <v>3</v>
      </c>
      <c r="GD45">
        <v>1</v>
      </c>
      <c r="GF45">
        <v>673438963</v>
      </c>
      <c r="GG45">
        <v>2</v>
      </c>
      <c r="GH45">
        <v>1</v>
      </c>
      <c r="GI45">
        <v>-2</v>
      </c>
      <c r="GJ45">
        <v>0</v>
      </c>
      <c r="GK45">
        <v>0</v>
      </c>
      <c r="GL45">
        <f>ROUND(IF(AND(BH45=3,BI45=3,FS45&lt;&gt;0),P45,0),2)</f>
        <v>0</v>
      </c>
      <c r="GM45">
        <f>ROUND(O45+X45+Y45,2)+GX45</f>
        <v>0</v>
      </c>
      <c r="GN45">
        <f>IF(OR(BI45=0,BI45=1),GM45-GX45,0)</f>
        <v>0</v>
      </c>
      <c r="GO45">
        <f>IF(BI45=2,GM45-GX45,0)</f>
        <v>0</v>
      </c>
      <c r="GP45">
        <f>IF(BI45=4,GM45-GX45,0)</f>
        <v>0</v>
      </c>
      <c r="GR45">
        <v>0</v>
      </c>
      <c r="GS45">
        <v>3</v>
      </c>
      <c r="GT45">
        <v>0</v>
      </c>
      <c r="GU45" t="s">
        <v>3</v>
      </c>
      <c r="GV45">
        <f>ROUND((GT45),2)</f>
        <v>0</v>
      </c>
      <c r="GW45">
        <v>1</v>
      </c>
      <c r="GX45">
        <f>ROUND(HC45*I45,2)</f>
        <v>0</v>
      </c>
      <c r="HA45">
        <v>0</v>
      </c>
      <c r="HB45">
        <v>0</v>
      </c>
      <c r="HC45">
        <f>GV45*GW45</f>
        <v>0</v>
      </c>
      <c r="HE45" t="s">
        <v>3</v>
      </c>
      <c r="HF45" t="s">
        <v>3</v>
      </c>
      <c r="HM45" t="s">
        <v>3</v>
      </c>
      <c r="HN45" t="s">
        <v>82</v>
      </c>
      <c r="HO45" t="s">
        <v>83</v>
      </c>
      <c r="HP45" t="s">
        <v>80</v>
      </c>
      <c r="HQ45" t="s">
        <v>80</v>
      </c>
      <c r="HS45">
        <v>0</v>
      </c>
      <c r="IK45">
        <v>0</v>
      </c>
    </row>
    <row r="46" spans="1:245">
      <c r="A46">
        <v>19</v>
      </c>
      <c r="B46">
        <v>1</v>
      </c>
      <c r="F46" t="s">
        <v>3</v>
      </c>
      <c r="G46" t="s">
        <v>27</v>
      </c>
      <c r="H46" t="s">
        <v>3</v>
      </c>
      <c r="AA46">
        <v>1</v>
      </c>
      <c r="IK46">
        <v>0</v>
      </c>
    </row>
    <row r="47" spans="1:245">
      <c r="A47">
        <v>18</v>
      </c>
      <c r="B47">
        <v>1</v>
      </c>
      <c r="C47">
        <v>30</v>
      </c>
      <c r="E47" t="s">
        <v>84</v>
      </c>
      <c r="F47" t="s">
        <v>29</v>
      </c>
      <c r="G47" t="s">
        <v>30</v>
      </c>
      <c r="H47" t="s">
        <v>31</v>
      </c>
      <c r="I47">
        <f>J47</f>
        <v>2</v>
      </c>
      <c r="J47">
        <v>2</v>
      </c>
      <c r="K47">
        <v>2</v>
      </c>
      <c r="O47">
        <f>ROUND(P47,2)</f>
        <v>0</v>
      </c>
      <c r="P47">
        <f>ROUND(ROUND(ROUND(SUMIF(SmtRes!AQ27:'SmtRes'!AQ30,"=1",SmtRes!CU27:'SmtRes'!CU30),2),2)*I47/100,2)</f>
        <v>0</v>
      </c>
      <c r="Q47">
        <f>ROUND(CR47*I47,2)</f>
        <v>0</v>
      </c>
      <c r="R47">
        <f>ROUND(CS47*I47,2)</f>
        <v>0</v>
      </c>
      <c r="S47">
        <f>ROUND(CT47*I47,2)</f>
        <v>0</v>
      </c>
      <c r="T47">
        <f>ROUND(CU47*I47,2)</f>
        <v>0</v>
      </c>
      <c r="U47">
        <f>ROUND(CV47*I47,7)</f>
        <v>0</v>
      </c>
      <c r="V47">
        <f>ROUND(CW47*I47,7)</f>
        <v>0</v>
      </c>
      <c r="W47">
        <f>ROUND(CX47*I47,2)</f>
        <v>0</v>
      </c>
      <c r="X47">
        <f t="shared" ref="X47:Y49" si="28">ROUND(CY47,2)</f>
        <v>0</v>
      </c>
      <c r="Y47">
        <f t="shared" si="28"/>
        <v>0</v>
      </c>
      <c r="AA47">
        <v>55146176</v>
      </c>
      <c r="AB47">
        <f>ROUND((AC47+AD47+AF47),2)</f>
        <v>0</v>
      </c>
      <c r="AC47">
        <f>ROUND((ES47),2)</f>
        <v>0</v>
      </c>
      <c r="AD47">
        <f>ROUND((((ET47)-(EU47))+AE47),2)</f>
        <v>0</v>
      </c>
      <c r="AE47">
        <f>ROUND((EU47),2)</f>
        <v>0</v>
      </c>
      <c r="AF47">
        <f>ROUND((EV47),2)</f>
        <v>0</v>
      </c>
      <c r="AG47">
        <f>ROUND((AP47),2)</f>
        <v>0</v>
      </c>
      <c r="AH47">
        <f>(EW47)</f>
        <v>0</v>
      </c>
      <c r="AI47">
        <f>(EX47)</f>
        <v>0</v>
      </c>
      <c r="AJ47">
        <f>(AS47)</f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1</v>
      </c>
      <c r="AZ47">
        <v>1</v>
      </c>
      <c r="BA47">
        <v>1</v>
      </c>
      <c r="BB47">
        <v>1</v>
      </c>
      <c r="BC47">
        <v>1</v>
      </c>
      <c r="BD47" t="s">
        <v>3</v>
      </c>
      <c r="BE47" t="s">
        <v>3</v>
      </c>
      <c r="BF47" t="s">
        <v>3</v>
      </c>
      <c r="BG47" t="s">
        <v>3</v>
      </c>
      <c r="BH47">
        <v>3</v>
      </c>
      <c r="BI47">
        <v>2</v>
      </c>
      <c r="BJ47" t="s">
        <v>3</v>
      </c>
      <c r="BM47">
        <v>500002</v>
      </c>
      <c r="BN47">
        <v>0</v>
      </c>
      <c r="BO47" t="s">
        <v>3</v>
      </c>
      <c r="BP47">
        <v>0</v>
      </c>
      <c r="BQ47">
        <v>12</v>
      </c>
      <c r="BR47">
        <v>0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 t="s">
        <v>3</v>
      </c>
      <c r="BZ47">
        <v>0</v>
      </c>
      <c r="CA47">
        <v>0</v>
      </c>
      <c r="CB47" t="s">
        <v>3</v>
      </c>
      <c r="CE47">
        <v>0</v>
      </c>
      <c r="CF47">
        <v>0</v>
      </c>
      <c r="CG47">
        <v>0</v>
      </c>
      <c r="CM47">
        <v>0</v>
      </c>
      <c r="CN47" t="s">
        <v>3</v>
      </c>
      <c r="CO47">
        <v>0</v>
      </c>
      <c r="CP47">
        <f>0</f>
        <v>0</v>
      </c>
      <c r="CQ47">
        <f>0</f>
        <v>0</v>
      </c>
      <c r="CR47">
        <f>0</f>
        <v>0</v>
      </c>
      <c r="CS47">
        <f>0</f>
        <v>0</v>
      </c>
      <c r="CT47">
        <f>0</f>
        <v>0</v>
      </c>
      <c r="CU47">
        <f>0</f>
        <v>0</v>
      </c>
      <c r="CV47">
        <f>0</f>
        <v>0</v>
      </c>
      <c r="CW47">
        <f>0</f>
        <v>0</v>
      </c>
      <c r="CX47">
        <f>0</f>
        <v>0</v>
      </c>
      <c r="CY47">
        <f>0</f>
        <v>0</v>
      </c>
      <c r="CZ47">
        <f>0</f>
        <v>0</v>
      </c>
      <c r="DC47" t="s">
        <v>3</v>
      </c>
      <c r="DD47" t="s">
        <v>3</v>
      </c>
      <c r="DE47" t="s">
        <v>3</v>
      </c>
      <c r="DF47" t="s">
        <v>3</v>
      </c>
      <c r="DG47" t="s">
        <v>3</v>
      </c>
      <c r="DH47" t="s">
        <v>3</v>
      </c>
      <c r="DI47" t="s">
        <v>3</v>
      </c>
      <c r="DJ47" t="s">
        <v>3</v>
      </c>
      <c r="DK47" t="s">
        <v>3</v>
      </c>
      <c r="DL47" t="s">
        <v>3</v>
      </c>
      <c r="DM47" t="s">
        <v>3</v>
      </c>
      <c r="DN47">
        <v>0</v>
      </c>
      <c r="DO47">
        <v>0</v>
      </c>
      <c r="DP47">
        <v>1</v>
      </c>
      <c r="DQ47">
        <v>1</v>
      </c>
      <c r="DU47">
        <v>1013</v>
      </c>
      <c r="DV47" t="s">
        <v>31</v>
      </c>
      <c r="DW47" t="s">
        <v>31</v>
      </c>
      <c r="DX47">
        <v>1</v>
      </c>
      <c r="DZ47" t="s">
        <v>3</v>
      </c>
      <c r="EA47" t="s">
        <v>3</v>
      </c>
      <c r="EB47" t="s">
        <v>3</v>
      </c>
      <c r="EC47" t="s">
        <v>3</v>
      </c>
      <c r="EE47">
        <v>53955460</v>
      </c>
      <c r="EF47">
        <v>12</v>
      </c>
      <c r="EG47" t="s">
        <v>32</v>
      </c>
      <c r="EH47">
        <v>0</v>
      </c>
      <c r="EI47" t="s">
        <v>3</v>
      </c>
      <c r="EJ47">
        <v>2</v>
      </c>
      <c r="EK47">
        <v>500002</v>
      </c>
      <c r="EL47" t="s">
        <v>33</v>
      </c>
      <c r="EM47" t="s">
        <v>34</v>
      </c>
      <c r="EO47" t="s">
        <v>3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FQ47">
        <v>0</v>
      </c>
      <c r="FR47">
        <v>0</v>
      </c>
      <c r="FS47">
        <v>0</v>
      </c>
      <c r="FX47">
        <v>0</v>
      </c>
      <c r="FY47">
        <v>0</v>
      </c>
      <c r="GA47" t="s">
        <v>3</v>
      </c>
      <c r="GD47">
        <v>1</v>
      </c>
      <c r="GF47">
        <v>274903907</v>
      </c>
      <c r="GG47">
        <v>2</v>
      </c>
      <c r="GH47">
        <v>1</v>
      </c>
      <c r="GI47">
        <v>-2</v>
      </c>
      <c r="GJ47">
        <v>0</v>
      </c>
      <c r="GK47">
        <v>0</v>
      </c>
      <c r="GL47">
        <f>ROUND(IF(AND(BH47=3,BI47=3,FS47&lt;&gt;0),P47,0),2)</f>
        <v>0</v>
      </c>
      <c r="GM47">
        <f>ROUND(O47+X47+Y47,2)+GX47</f>
        <v>0</v>
      </c>
      <c r="GN47">
        <f>IF(OR(BI47=0,BI47=1),GM47-GX47,0)</f>
        <v>0</v>
      </c>
      <c r="GO47">
        <f>IF(BI47=2,GM47-GX47,0)</f>
        <v>0</v>
      </c>
      <c r="GP47">
        <f>IF(BI47=4,GM47-GX47,0)</f>
        <v>0</v>
      </c>
      <c r="GR47">
        <v>0</v>
      </c>
      <c r="GS47">
        <v>3</v>
      </c>
      <c r="GT47">
        <v>0</v>
      </c>
      <c r="GU47" t="s">
        <v>3</v>
      </c>
      <c r="GV47">
        <f>ROUND((GT47),2)</f>
        <v>0</v>
      </c>
      <c r="GW47">
        <v>1</v>
      </c>
      <c r="GX47">
        <f>ROUND(HC47*I47,2)</f>
        <v>0</v>
      </c>
      <c r="HA47">
        <v>0</v>
      </c>
      <c r="HB47">
        <v>0</v>
      </c>
      <c r="HC47">
        <f>0</f>
        <v>0</v>
      </c>
      <c r="HE47" t="s">
        <v>3</v>
      </c>
      <c r="HF47" t="s">
        <v>3</v>
      </c>
      <c r="HM47" t="s">
        <v>3</v>
      </c>
      <c r="HN47" t="s">
        <v>3</v>
      </c>
      <c r="HO47" t="s">
        <v>3</v>
      </c>
      <c r="HP47" t="s">
        <v>3</v>
      </c>
      <c r="HQ47" t="s">
        <v>3</v>
      </c>
      <c r="HS47">
        <v>0</v>
      </c>
      <c r="IK47">
        <v>0</v>
      </c>
    </row>
    <row r="48" spans="1:245">
      <c r="A48">
        <v>17</v>
      </c>
      <c r="B48">
        <v>1</v>
      </c>
      <c r="E48" t="s">
        <v>85</v>
      </c>
      <c r="F48" t="s">
        <v>86</v>
      </c>
      <c r="G48" t="s">
        <v>87</v>
      </c>
      <c r="H48" t="s">
        <v>20</v>
      </c>
      <c r="I48">
        <v>0</v>
      </c>
      <c r="J48">
        <v>0</v>
      </c>
      <c r="K48">
        <v>0</v>
      </c>
      <c r="O48">
        <f>ROUND(CP48,2)</f>
        <v>0</v>
      </c>
      <c r="P48">
        <f>0</f>
        <v>0</v>
      </c>
      <c r="Q48">
        <f>0</f>
        <v>0</v>
      </c>
      <c r="R48">
        <f>0</f>
        <v>0</v>
      </c>
      <c r="S48">
        <f>0</f>
        <v>0</v>
      </c>
      <c r="T48">
        <f>ROUND(CU48*I48,2)</f>
        <v>0</v>
      </c>
      <c r="U48">
        <f>0</f>
        <v>0</v>
      </c>
      <c r="V48">
        <f>0</f>
        <v>0</v>
      </c>
      <c r="W48">
        <f>ROUND(CX48*I48,2)</f>
        <v>0</v>
      </c>
      <c r="X48">
        <f t="shared" si="28"/>
        <v>0</v>
      </c>
      <c r="Y48">
        <f t="shared" si="28"/>
        <v>0</v>
      </c>
      <c r="AA48">
        <v>55146176</v>
      </c>
      <c r="AB48">
        <f>ROUND((AC48+AD48+AF48),2)</f>
        <v>0</v>
      </c>
      <c r="AC48">
        <f>ROUND((0),2)</f>
        <v>0</v>
      </c>
      <c r="AD48">
        <f>ROUND((((0)-(0))+AE48),2)</f>
        <v>0</v>
      </c>
      <c r="AE48">
        <f>ROUND((0),2)</f>
        <v>0</v>
      </c>
      <c r="AF48">
        <f>ROUND((0),2)</f>
        <v>0</v>
      </c>
      <c r="AG48">
        <f>ROUND((AP48),2)</f>
        <v>0</v>
      </c>
      <c r="AH48">
        <f>(0)</f>
        <v>0</v>
      </c>
      <c r="AI48">
        <f>(0)</f>
        <v>0</v>
      </c>
      <c r="AJ48">
        <f>(AS48)</f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125</v>
      </c>
      <c r="AU48">
        <v>55.25</v>
      </c>
      <c r="AV48">
        <v>1</v>
      </c>
      <c r="AW48">
        <v>1</v>
      </c>
      <c r="AZ48">
        <v>1</v>
      </c>
      <c r="BA48">
        <v>1</v>
      </c>
      <c r="BB48">
        <v>1</v>
      </c>
      <c r="BC48">
        <v>1</v>
      </c>
      <c r="BD48" t="s">
        <v>3</v>
      </c>
      <c r="BE48" t="s">
        <v>3</v>
      </c>
      <c r="BF48" t="s">
        <v>3</v>
      </c>
      <c r="BG48" t="s">
        <v>3</v>
      </c>
      <c r="BH48">
        <v>0</v>
      </c>
      <c r="BI48">
        <v>4</v>
      </c>
      <c r="BJ48" t="s">
        <v>3</v>
      </c>
      <c r="BM48">
        <v>0</v>
      </c>
      <c r="BN48">
        <v>0</v>
      </c>
      <c r="BO48" t="s">
        <v>3</v>
      </c>
      <c r="BP48">
        <v>0</v>
      </c>
      <c r="BQ48">
        <v>16</v>
      </c>
      <c r="BR48">
        <v>0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 t="s">
        <v>3</v>
      </c>
      <c r="BZ48">
        <v>125</v>
      </c>
      <c r="CA48">
        <v>65</v>
      </c>
      <c r="CB48" t="s">
        <v>3</v>
      </c>
      <c r="CE48">
        <v>0</v>
      </c>
      <c r="CF48">
        <v>0</v>
      </c>
      <c r="CG48">
        <v>0</v>
      </c>
      <c r="CM48">
        <v>0</v>
      </c>
      <c r="CN48" t="s">
        <v>3</v>
      </c>
      <c r="CO48">
        <v>0</v>
      </c>
      <c r="CP48">
        <f>(P48+Q48+S48+R48)</f>
        <v>0</v>
      </c>
      <c r="CQ48">
        <f>0</f>
        <v>0</v>
      </c>
      <c r="CR48">
        <f>0</f>
        <v>0</v>
      </c>
      <c r="CS48">
        <f>0</f>
        <v>0</v>
      </c>
      <c r="CT48">
        <f>0</f>
        <v>0</v>
      </c>
      <c r="CU48">
        <f>AG48</f>
        <v>0</v>
      </c>
      <c r="CV48">
        <f>0</f>
        <v>0</v>
      </c>
      <c r="CW48">
        <f>0</f>
        <v>0</v>
      </c>
      <c r="CX48">
        <f>AJ48</f>
        <v>0</v>
      </c>
      <c r="CY48">
        <f>(((S48+R48)*AT48)/100)</f>
        <v>0</v>
      </c>
      <c r="CZ48">
        <f>(((S48+R48)*AU48)/100)</f>
        <v>0</v>
      </c>
      <c r="DC48" t="s">
        <v>3</v>
      </c>
      <c r="DD48" t="s">
        <v>3</v>
      </c>
      <c r="DE48" t="s">
        <v>3</v>
      </c>
      <c r="DF48" t="s">
        <v>3</v>
      </c>
      <c r="DG48" t="s">
        <v>3</v>
      </c>
      <c r="DH48" t="s">
        <v>3</v>
      </c>
      <c r="DI48" t="s">
        <v>3</v>
      </c>
      <c r="DJ48" t="s">
        <v>3</v>
      </c>
      <c r="DK48" t="s">
        <v>3</v>
      </c>
      <c r="DL48" t="s">
        <v>3</v>
      </c>
      <c r="DM48" t="s">
        <v>3</v>
      </c>
      <c r="DN48">
        <v>0</v>
      </c>
      <c r="DO48">
        <v>0</v>
      </c>
      <c r="DP48">
        <v>1</v>
      </c>
      <c r="DQ48">
        <v>1</v>
      </c>
      <c r="DU48">
        <v>1013</v>
      </c>
      <c r="DV48" t="s">
        <v>20</v>
      </c>
      <c r="DW48" t="s">
        <v>20</v>
      </c>
      <c r="DX48">
        <v>1</v>
      </c>
      <c r="DZ48" t="s">
        <v>3</v>
      </c>
      <c r="EA48" t="s">
        <v>3</v>
      </c>
      <c r="EB48" t="s">
        <v>3</v>
      </c>
      <c r="EC48" t="s">
        <v>3</v>
      </c>
      <c r="EE48">
        <v>53955467</v>
      </c>
      <c r="EF48">
        <v>16</v>
      </c>
      <c r="EG48" t="s">
        <v>38</v>
      </c>
      <c r="EH48">
        <v>0</v>
      </c>
      <c r="EI48" t="s">
        <v>3</v>
      </c>
      <c r="EJ48">
        <v>4</v>
      </c>
      <c r="EK48">
        <v>0</v>
      </c>
      <c r="EL48" t="s">
        <v>39</v>
      </c>
      <c r="EM48" t="s">
        <v>40</v>
      </c>
      <c r="EO48" t="s">
        <v>3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FQ48">
        <v>0</v>
      </c>
      <c r="FR48">
        <v>0</v>
      </c>
      <c r="FS48">
        <v>0</v>
      </c>
      <c r="FU48" t="s">
        <v>41</v>
      </c>
      <c r="FX48">
        <v>125</v>
      </c>
      <c r="FY48">
        <v>55.25</v>
      </c>
      <c r="GA48" t="s">
        <v>3</v>
      </c>
      <c r="GD48">
        <v>1</v>
      </c>
      <c r="GF48">
        <v>-1490610082</v>
      </c>
      <c r="GG48">
        <v>2</v>
      </c>
      <c r="GH48">
        <v>0</v>
      </c>
      <c r="GI48">
        <v>-2</v>
      </c>
      <c r="GJ48">
        <v>0</v>
      </c>
      <c r="GK48">
        <v>0</v>
      </c>
      <c r="GL48">
        <f>ROUND(IF(AND(BH48=3,BI48=3,FS48&lt;&gt;0),P48,0),2)</f>
        <v>0</v>
      </c>
      <c r="GM48">
        <f>ROUND(O48+X48+Y48,2)+GX48</f>
        <v>0</v>
      </c>
      <c r="GN48">
        <f>IF(OR(BI48=0,BI48=1),GM48-GX48,0)</f>
        <v>0</v>
      </c>
      <c r="GO48">
        <f>IF(BI48=2,GM48-GX48,0)</f>
        <v>0</v>
      </c>
      <c r="GP48">
        <f>IF(BI48=4,GM48-GX48,0)</f>
        <v>0</v>
      </c>
      <c r="GR48">
        <v>0</v>
      </c>
      <c r="GS48">
        <v>3</v>
      </c>
      <c r="GT48">
        <v>0</v>
      </c>
      <c r="GU48" t="s">
        <v>3</v>
      </c>
      <c r="GV48">
        <f>ROUND((GT48),2)</f>
        <v>0</v>
      </c>
      <c r="GW48">
        <v>1</v>
      </c>
      <c r="GX48">
        <f>ROUND(HC48*I48,2)</f>
        <v>0</v>
      </c>
      <c r="HA48">
        <v>0</v>
      </c>
      <c r="HB48">
        <v>0</v>
      </c>
      <c r="HC48">
        <f>GV48*GW48</f>
        <v>0</v>
      </c>
      <c r="HE48" t="s">
        <v>3</v>
      </c>
      <c r="HF48" t="s">
        <v>3</v>
      </c>
      <c r="HM48" t="s">
        <v>3</v>
      </c>
      <c r="HN48" t="s">
        <v>3</v>
      </c>
      <c r="HO48" t="s">
        <v>3</v>
      </c>
      <c r="HP48" t="s">
        <v>3</v>
      </c>
      <c r="HQ48" t="s">
        <v>3</v>
      </c>
      <c r="HS48">
        <v>0</v>
      </c>
      <c r="IK48">
        <v>0</v>
      </c>
    </row>
    <row r="49" spans="1:245">
      <c r="A49">
        <v>17</v>
      </c>
      <c r="B49">
        <v>1</v>
      </c>
      <c r="C49">
        <f>ROW(SmtRes!A37)</f>
        <v>37</v>
      </c>
      <c r="D49">
        <f>ROW(EtalonRes!A37)</f>
        <v>37</v>
      </c>
      <c r="E49" t="s">
        <v>88</v>
      </c>
      <c r="F49" t="s">
        <v>89</v>
      </c>
      <c r="G49" t="s">
        <v>90</v>
      </c>
      <c r="H49" t="s">
        <v>20</v>
      </c>
      <c r="I49">
        <v>36</v>
      </c>
      <c r="J49">
        <v>0</v>
      </c>
      <c r="K49">
        <v>36</v>
      </c>
      <c r="O49">
        <f>ROUND(CP49,2)</f>
        <v>83695.34</v>
      </c>
      <c r="P49">
        <f>SUMIF(SmtRes!AQ31:'SmtRes'!AQ37,"=1",SmtRes!DF31:'SmtRes'!DF37)</f>
        <v>1416.9699999999998</v>
      </c>
      <c r="Q49">
        <f>SUMIF(SmtRes!AQ31:'SmtRes'!AQ37,"=1",SmtRes!DG31:'SmtRes'!DG37)</f>
        <v>0</v>
      </c>
      <c r="R49">
        <f>SUMIF(SmtRes!AQ31:'SmtRes'!AQ37,"=1",SmtRes!DH31:'SmtRes'!DH37)</f>
        <v>0</v>
      </c>
      <c r="S49">
        <f>SUMIF(SmtRes!AQ31:'SmtRes'!AQ37,"=1",SmtRes!DI31:'SmtRes'!DI37)</f>
        <v>82278.37</v>
      </c>
      <c r="T49">
        <f>ROUND(CU49*I49,2)</f>
        <v>0</v>
      </c>
      <c r="U49">
        <f>SUMIF(SmtRes!AQ31:'SmtRes'!AQ37,"=1",SmtRes!CV31:'SmtRes'!CV37)</f>
        <v>207.36</v>
      </c>
      <c r="V49">
        <f>SUMIF(SmtRes!AQ31:'SmtRes'!AQ37,"=1",SmtRes!CW31:'SmtRes'!CW37)</f>
        <v>0</v>
      </c>
      <c r="W49">
        <f>ROUND(CX49*I49,2)</f>
        <v>0</v>
      </c>
      <c r="X49">
        <f t="shared" si="28"/>
        <v>74050.53</v>
      </c>
      <c r="Y49">
        <f t="shared" si="28"/>
        <v>37848.050000000003</v>
      </c>
      <c r="AA49">
        <v>55146176</v>
      </c>
      <c r="AB49">
        <f>ROUND((AC49+AD49+AF49),2)</f>
        <v>2324.87</v>
      </c>
      <c r="AC49">
        <f>ROUND((SUM(SmtRes!BQ31:'SmtRes'!BQ37)),2)</f>
        <v>39.36</v>
      </c>
      <c r="AD49">
        <f>ROUND((((0)-(0))+AE49),2)</f>
        <v>0</v>
      </c>
      <c r="AE49">
        <f>ROUND((0),2)</f>
        <v>0</v>
      </c>
      <c r="AF49">
        <f>ROUND((SUM(SmtRes!BT31:'SmtRes'!BT37)),2)</f>
        <v>2285.5100000000002</v>
      </c>
      <c r="AG49">
        <f>ROUND((AP49),2)</f>
        <v>0</v>
      </c>
      <c r="AH49">
        <f>(SUM(SmtRes!BU31:'SmtRes'!BU37))</f>
        <v>5.76</v>
      </c>
      <c r="AI49">
        <f>(0)</f>
        <v>0</v>
      </c>
      <c r="AJ49">
        <f>(AS49)</f>
        <v>0</v>
      </c>
      <c r="AK49">
        <v>2324.8706494000003</v>
      </c>
      <c r="AL49">
        <v>39.360249400000001</v>
      </c>
      <c r="AM49">
        <v>0</v>
      </c>
      <c r="AN49">
        <v>0</v>
      </c>
      <c r="AO49">
        <v>2285.5104000000001</v>
      </c>
      <c r="AP49">
        <v>0</v>
      </c>
      <c r="AQ49">
        <v>5.76</v>
      </c>
      <c r="AR49">
        <v>0</v>
      </c>
      <c r="AS49">
        <v>0</v>
      </c>
      <c r="AT49">
        <v>90</v>
      </c>
      <c r="AU49">
        <v>46</v>
      </c>
      <c r="AV49">
        <v>1</v>
      </c>
      <c r="AW49">
        <v>1</v>
      </c>
      <c r="AZ49">
        <v>1</v>
      </c>
      <c r="BA49">
        <v>1</v>
      </c>
      <c r="BB49">
        <v>1</v>
      </c>
      <c r="BC49">
        <v>1</v>
      </c>
      <c r="BD49" t="s">
        <v>3</v>
      </c>
      <c r="BE49" t="s">
        <v>3</v>
      </c>
      <c r="BF49" t="s">
        <v>3</v>
      </c>
      <c r="BG49" t="s">
        <v>3</v>
      </c>
      <c r="BH49">
        <v>0</v>
      </c>
      <c r="BI49">
        <v>2</v>
      </c>
      <c r="BJ49" t="s">
        <v>91</v>
      </c>
      <c r="BM49">
        <v>110011</v>
      </c>
      <c r="BN49">
        <v>0</v>
      </c>
      <c r="BO49" t="s">
        <v>3</v>
      </c>
      <c r="BP49">
        <v>0</v>
      </c>
      <c r="BQ49">
        <v>3</v>
      </c>
      <c r="BR49">
        <v>0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 t="s">
        <v>3</v>
      </c>
      <c r="BZ49">
        <v>90</v>
      </c>
      <c r="CA49">
        <v>46</v>
      </c>
      <c r="CB49" t="s">
        <v>3</v>
      </c>
      <c r="CE49">
        <v>0</v>
      </c>
      <c r="CF49">
        <v>0</v>
      </c>
      <c r="CG49">
        <v>0</v>
      </c>
      <c r="CM49">
        <v>0</v>
      </c>
      <c r="CN49" t="s">
        <v>3</v>
      </c>
      <c r="CO49">
        <v>0</v>
      </c>
      <c r="CP49">
        <f>(P49+Q49+S49+R49)</f>
        <v>83695.34</v>
      </c>
      <c r="CQ49">
        <f>SUMIF(SmtRes!AQ31:'SmtRes'!AQ37,"=1",SmtRes!AA31:'SmtRes'!AA37)</f>
        <v>6508.8600000000006</v>
      </c>
      <c r="CR49">
        <f>SUMIF(SmtRes!AQ31:'SmtRes'!AQ37,"=1",SmtRes!AB31:'SmtRes'!AB37)</f>
        <v>0</v>
      </c>
      <c r="CS49">
        <f>SUMIF(SmtRes!AQ31:'SmtRes'!AQ37,"=1",SmtRes!AC31:'SmtRes'!AC37)</f>
        <v>0</v>
      </c>
      <c r="CT49">
        <f>SUMIF(SmtRes!AQ31:'SmtRes'!AQ37,"=1",SmtRes!AD31:'SmtRes'!AD37)</f>
        <v>396.79</v>
      </c>
      <c r="CU49">
        <f>AG49</f>
        <v>0</v>
      </c>
      <c r="CV49">
        <f>SUMIF(SmtRes!AQ31:'SmtRes'!AQ37,"=1",SmtRes!BU31:'SmtRes'!BU37)</f>
        <v>5.76</v>
      </c>
      <c r="CW49">
        <f>SUMIF(SmtRes!AQ31:'SmtRes'!AQ37,"=1",SmtRes!BV31:'SmtRes'!BV37)</f>
        <v>0</v>
      </c>
      <c r="CX49">
        <f>AJ49</f>
        <v>0</v>
      </c>
      <c r="CY49">
        <f>(((S49+R49)*AT49)/100)</f>
        <v>74050.532999999996</v>
      </c>
      <c r="CZ49">
        <f>(((S49+R49)*AU49)/100)</f>
        <v>37848.050199999998</v>
      </c>
      <c r="DC49" t="s">
        <v>3</v>
      </c>
      <c r="DD49" t="s">
        <v>3</v>
      </c>
      <c r="DE49" t="s">
        <v>3</v>
      </c>
      <c r="DF49" t="s">
        <v>3</v>
      </c>
      <c r="DG49" t="s">
        <v>3</v>
      </c>
      <c r="DH49" t="s">
        <v>3</v>
      </c>
      <c r="DI49" t="s">
        <v>3</v>
      </c>
      <c r="DJ49" t="s">
        <v>3</v>
      </c>
      <c r="DK49" t="s">
        <v>3</v>
      </c>
      <c r="DL49" t="s">
        <v>3</v>
      </c>
      <c r="DM49" t="s">
        <v>3</v>
      </c>
      <c r="DN49">
        <v>0</v>
      </c>
      <c r="DO49">
        <v>0</v>
      </c>
      <c r="DP49">
        <v>1</v>
      </c>
      <c r="DQ49">
        <v>1</v>
      </c>
      <c r="DU49">
        <v>1013</v>
      </c>
      <c r="DV49" t="s">
        <v>20</v>
      </c>
      <c r="DW49" t="s">
        <v>20</v>
      </c>
      <c r="DX49">
        <v>1</v>
      </c>
      <c r="DZ49" t="s">
        <v>3</v>
      </c>
      <c r="EA49" t="s">
        <v>3</v>
      </c>
      <c r="EB49" t="s">
        <v>3</v>
      </c>
      <c r="EC49" t="s">
        <v>3</v>
      </c>
      <c r="EE49">
        <v>53955450</v>
      </c>
      <c r="EF49">
        <v>3</v>
      </c>
      <c r="EG49" t="s">
        <v>22</v>
      </c>
      <c r="EH49">
        <v>0</v>
      </c>
      <c r="EI49" t="s">
        <v>3</v>
      </c>
      <c r="EJ49">
        <v>2</v>
      </c>
      <c r="EK49">
        <v>110011</v>
      </c>
      <c r="EL49" t="s">
        <v>23</v>
      </c>
      <c r="EM49" t="s">
        <v>24</v>
      </c>
      <c r="EO49" t="s">
        <v>3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5.76</v>
      </c>
      <c r="EX49">
        <v>0</v>
      </c>
      <c r="EY49">
        <v>0</v>
      </c>
      <c r="FQ49">
        <v>0</v>
      </c>
      <c r="FR49">
        <v>0</v>
      </c>
      <c r="FS49">
        <v>0</v>
      </c>
      <c r="FX49">
        <v>90</v>
      </c>
      <c r="FY49">
        <v>46</v>
      </c>
      <c r="GA49" t="s">
        <v>3</v>
      </c>
      <c r="GD49">
        <v>1</v>
      </c>
      <c r="GF49">
        <v>1600036639</v>
      </c>
      <c r="GG49">
        <v>2</v>
      </c>
      <c r="GH49">
        <v>1</v>
      </c>
      <c r="GI49">
        <v>-2</v>
      </c>
      <c r="GJ49">
        <v>0</v>
      </c>
      <c r="GK49">
        <v>0</v>
      </c>
      <c r="GL49">
        <f>ROUND(IF(AND(BH49=3,BI49=3,FS49&lt;&gt;0),P49,0),2)</f>
        <v>0</v>
      </c>
      <c r="GM49">
        <f>ROUND(O49+X49+Y49,2)+GX49</f>
        <v>195593.92</v>
      </c>
      <c r="GN49">
        <f>IF(OR(BI49=0,BI49=1),GM49-GX49,0)</f>
        <v>0</v>
      </c>
      <c r="GO49">
        <f>IF(BI49=2,GM49-GX49,0)</f>
        <v>195593.92</v>
      </c>
      <c r="GP49">
        <f>IF(BI49=4,GM49-GX49,0)</f>
        <v>0</v>
      </c>
      <c r="GR49">
        <v>0</v>
      </c>
      <c r="GS49">
        <v>3</v>
      </c>
      <c r="GT49">
        <v>0</v>
      </c>
      <c r="GU49" t="s">
        <v>3</v>
      </c>
      <c r="GV49">
        <f>ROUND((GT49),2)</f>
        <v>0</v>
      </c>
      <c r="GW49">
        <v>1</v>
      </c>
      <c r="GX49">
        <f>ROUND(HC49*I49,2)</f>
        <v>0</v>
      </c>
      <c r="HA49">
        <v>0</v>
      </c>
      <c r="HB49">
        <v>0</v>
      </c>
      <c r="HC49">
        <f>GV49*GW49</f>
        <v>0</v>
      </c>
      <c r="HE49" t="s">
        <v>3</v>
      </c>
      <c r="HF49" t="s">
        <v>3</v>
      </c>
      <c r="HM49" t="s">
        <v>3</v>
      </c>
      <c r="HN49" t="s">
        <v>25</v>
      </c>
      <c r="HO49" t="s">
        <v>26</v>
      </c>
      <c r="HP49" t="s">
        <v>23</v>
      </c>
      <c r="HQ49" t="s">
        <v>23</v>
      </c>
      <c r="HS49">
        <v>0</v>
      </c>
      <c r="IK49">
        <v>0</v>
      </c>
    </row>
    <row r="50" spans="1:245">
      <c r="A50">
        <v>19</v>
      </c>
      <c r="B50">
        <v>1</v>
      </c>
      <c r="F50" t="s">
        <v>3</v>
      </c>
      <c r="G50" t="s">
        <v>27</v>
      </c>
      <c r="H50" t="s">
        <v>3</v>
      </c>
      <c r="AA50">
        <v>1</v>
      </c>
      <c r="IK50">
        <v>0</v>
      </c>
    </row>
    <row r="51" spans="1:245">
      <c r="A51">
        <v>18</v>
      </c>
      <c r="B51">
        <v>1</v>
      </c>
      <c r="C51">
        <v>37</v>
      </c>
      <c r="E51" t="s">
        <v>92</v>
      </c>
      <c r="F51" t="s">
        <v>29</v>
      </c>
      <c r="G51" t="s">
        <v>30</v>
      </c>
      <c r="H51" t="s">
        <v>31</v>
      </c>
      <c r="I51">
        <f>J51</f>
        <v>2</v>
      </c>
      <c r="J51">
        <v>2</v>
      </c>
      <c r="K51">
        <v>2</v>
      </c>
      <c r="O51">
        <f>ROUND(P51,2)</f>
        <v>1645.57</v>
      </c>
      <c r="P51">
        <f>ROUND(ROUND(ROUND(SUMIF(SmtRes!AQ31:'SmtRes'!AQ37,"=1",SmtRes!CU31:'SmtRes'!CU37),2),2)*I51/100,2)</f>
        <v>1645.57</v>
      </c>
      <c r="Q51">
        <f>ROUND(CR51*I51,2)</f>
        <v>0</v>
      </c>
      <c r="R51">
        <f>ROUND(CS51*I51,2)</f>
        <v>0</v>
      </c>
      <c r="S51">
        <f>ROUND(CT51*I51,2)</f>
        <v>0</v>
      </c>
      <c r="T51">
        <f>ROUND(CU51*I51,2)</f>
        <v>0</v>
      </c>
      <c r="U51">
        <f>ROUND(CV51*I51,7)</f>
        <v>0</v>
      </c>
      <c r="V51">
        <f>ROUND(CW51*I51,7)</f>
        <v>0</v>
      </c>
      <c r="W51">
        <f>ROUND(CX51*I51,2)</f>
        <v>0</v>
      </c>
      <c r="X51">
        <f t="shared" ref="X51:Y54" si="29">ROUND(CY51,2)</f>
        <v>0</v>
      </c>
      <c r="Y51">
        <f t="shared" si="29"/>
        <v>0</v>
      </c>
      <c r="AA51">
        <v>55146176</v>
      </c>
      <c r="AB51">
        <f>ROUND((AC51+AD51+AF51),2)</f>
        <v>0</v>
      </c>
      <c r="AC51">
        <f>ROUND((ES51),2)</f>
        <v>0</v>
      </c>
      <c r="AD51">
        <f>ROUND((((ET51)-(EU51))+AE51),2)</f>
        <v>0</v>
      </c>
      <c r="AE51">
        <f>ROUND((EU51),2)</f>
        <v>0</v>
      </c>
      <c r="AF51">
        <f>ROUND((EV51),2)</f>
        <v>0</v>
      </c>
      <c r="AG51">
        <f>ROUND((AP51),2)</f>
        <v>0</v>
      </c>
      <c r="AH51">
        <f>(EW51)</f>
        <v>0</v>
      </c>
      <c r="AI51">
        <f>(EX51)</f>
        <v>0</v>
      </c>
      <c r="AJ51">
        <f>(AS51)</f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</v>
      </c>
      <c r="AW51">
        <v>1</v>
      </c>
      <c r="AZ51">
        <v>1</v>
      </c>
      <c r="BA51">
        <v>1</v>
      </c>
      <c r="BB51">
        <v>1</v>
      </c>
      <c r="BC51">
        <v>1</v>
      </c>
      <c r="BD51" t="s">
        <v>3</v>
      </c>
      <c r="BE51" t="s">
        <v>3</v>
      </c>
      <c r="BF51" t="s">
        <v>3</v>
      </c>
      <c r="BG51" t="s">
        <v>3</v>
      </c>
      <c r="BH51">
        <v>3</v>
      </c>
      <c r="BI51">
        <v>2</v>
      </c>
      <c r="BJ51" t="s">
        <v>3</v>
      </c>
      <c r="BM51">
        <v>500002</v>
      </c>
      <c r="BN51">
        <v>0</v>
      </c>
      <c r="BO51" t="s">
        <v>3</v>
      </c>
      <c r="BP51">
        <v>0</v>
      </c>
      <c r="BQ51">
        <v>12</v>
      </c>
      <c r="BR51">
        <v>0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 t="s">
        <v>3</v>
      </c>
      <c r="BZ51">
        <v>0</v>
      </c>
      <c r="CA51">
        <v>0</v>
      </c>
      <c r="CB51" t="s">
        <v>3</v>
      </c>
      <c r="CE51">
        <v>0</v>
      </c>
      <c r="CF51">
        <v>0</v>
      </c>
      <c r="CG51">
        <v>0</v>
      </c>
      <c r="CM51">
        <v>0</v>
      </c>
      <c r="CN51" t="s">
        <v>3</v>
      </c>
      <c r="CO51">
        <v>0</v>
      </c>
      <c r="CP51">
        <f>0</f>
        <v>0</v>
      </c>
      <c r="CQ51">
        <f>0</f>
        <v>0</v>
      </c>
      <c r="CR51">
        <f>0</f>
        <v>0</v>
      </c>
      <c r="CS51">
        <f>0</f>
        <v>0</v>
      </c>
      <c r="CT51">
        <f>0</f>
        <v>0</v>
      </c>
      <c r="CU51">
        <f>0</f>
        <v>0</v>
      </c>
      <c r="CV51">
        <f>0</f>
        <v>0</v>
      </c>
      <c r="CW51">
        <f>0</f>
        <v>0</v>
      </c>
      <c r="CX51">
        <f>0</f>
        <v>0</v>
      </c>
      <c r="CY51">
        <f>0</f>
        <v>0</v>
      </c>
      <c r="CZ51">
        <f>0</f>
        <v>0</v>
      </c>
      <c r="DC51" t="s">
        <v>3</v>
      </c>
      <c r="DD51" t="s">
        <v>3</v>
      </c>
      <c r="DE51" t="s">
        <v>3</v>
      </c>
      <c r="DF51" t="s">
        <v>3</v>
      </c>
      <c r="DG51" t="s">
        <v>3</v>
      </c>
      <c r="DH51" t="s">
        <v>3</v>
      </c>
      <c r="DI51" t="s">
        <v>3</v>
      </c>
      <c r="DJ51" t="s">
        <v>3</v>
      </c>
      <c r="DK51" t="s">
        <v>3</v>
      </c>
      <c r="DL51" t="s">
        <v>3</v>
      </c>
      <c r="DM51" t="s">
        <v>3</v>
      </c>
      <c r="DN51">
        <v>0</v>
      </c>
      <c r="DO51">
        <v>0</v>
      </c>
      <c r="DP51">
        <v>1</v>
      </c>
      <c r="DQ51">
        <v>1</v>
      </c>
      <c r="DU51">
        <v>1013</v>
      </c>
      <c r="DV51" t="s">
        <v>31</v>
      </c>
      <c r="DW51" t="s">
        <v>31</v>
      </c>
      <c r="DX51">
        <v>1</v>
      </c>
      <c r="DZ51" t="s">
        <v>3</v>
      </c>
      <c r="EA51" t="s">
        <v>3</v>
      </c>
      <c r="EB51" t="s">
        <v>3</v>
      </c>
      <c r="EC51" t="s">
        <v>3</v>
      </c>
      <c r="EE51">
        <v>53955460</v>
      </c>
      <c r="EF51">
        <v>12</v>
      </c>
      <c r="EG51" t="s">
        <v>32</v>
      </c>
      <c r="EH51">
        <v>0</v>
      </c>
      <c r="EI51" t="s">
        <v>3</v>
      </c>
      <c r="EJ51">
        <v>2</v>
      </c>
      <c r="EK51">
        <v>500002</v>
      </c>
      <c r="EL51" t="s">
        <v>33</v>
      </c>
      <c r="EM51" t="s">
        <v>34</v>
      </c>
      <c r="EO51" t="s">
        <v>3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FQ51">
        <v>0</v>
      </c>
      <c r="FR51">
        <v>0</v>
      </c>
      <c r="FS51">
        <v>0</v>
      </c>
      <c r="FX51">
        <v>0</v>
      </c>
      <c r="FY51">
        <v>0</v>
      </c>
      <c r="GA51" t="s">
        <v>3</v>
      </c>
      <c r="GD51">
        <v>1</v>
      </c>
      <c r="GF51">
        <v>274903907</v>
      </c>
      <c r="GG51">
        <v>2</v>
      </c>
      <c r="GH51">
        <v>1</v>
      </c>
      <c r="GI51">
        <v>-2</v>
      </c>
      <c r="GJ51">
        <v>0</v>
      </c>
      <c r="GK51">
        <v>0</v>
      </c>
      <c r="GL51">
        <f>ROUND(IF(AND(BH51=3,BI51=3,FS51&lt;&gt;0),P51,0),2)</f>
        <v>0</v>
      </c>
      <c r="GM51">
        <f>ROUND(O51+X51+Y51,2)+GX51</f>
        <v>1645.57</v>
      </c>
      <c r="GN51">
        <f>IF(OR(BI51=0,BI51=1),GM51-GX51,0)</f>
        <v>0</v>
      </c>
      <c r="GO51">
        <f>IF(BI51=2,GM51-GX51,0)</f>
        <v>1645.57</v>
      </c>
      <c r="GP51">
        <f>IF(BI51=4,GM51-GX51,0)</f>
        <v>0</v>
      </c>
      <c r="GR51">
        <v>0</v>
      </c>
      <c r="GS51">
        <v>3</v>
      </c>
      <c r="GT51">
        <v>0</v>
      </c>
      <c r="GU51" t="s">
        <v>3</v>
      </c>
      <c r="GV51">
        <f>ROUND((GT51),2)</f>
        <v>0</v>
      </c>
      <c r="GW51">
        <v>1</v>
      </c>
      <c r="GX51">
        <f>ROUND(HC51*I51,2)</f>
        <v>0</v>
      </c>
      <c r="HA51">
        <v>0</v>
      </c>
      <c r="HB51">
        <v>0</v>
      </c>
      <c r="HC51">
        <f>0</f>
        <v>0</v>
      </c>
      <c r="HE51" t="s">
        <v>3</v>
      </c>
      <c r="HF51" t="s">
        <v>3</v>
      </c>
      <c r="HM51" t="s">
        <v>3</v>
      </c>
      <c r="HN51" t="s">
        <v>3</v>
      </c>
      <c r="HO51" t="s">
        <v>3</v>
      </c>
      <c r="HP51" t="s">
        <v>3</v>
      </c>
      <c r="HQ51" t="s">
        <v>3</v>
      </c>
      <c r="HS51">
        <v>0</v>
      </c>
      <c r="IK51">
        <v>0</v>
      </c>
    </row>
    <row r="52" spans="1:245">
      <c r="A52">
        <v>17</v>
      </c>
      <c r="B52">
        <v>1</v>
      </c>
      <c r="E52" t="s">
        <v>93</v>
      </c>
      <c r="F52" t="s">
        <v>94</v>
      </c>
      <c r="G52" t="s">
        <v>95</v>
      </c>
      <c r="H52" t="s">
        <v>20</v>
      </c>
      <c r="I52">
        <v>36</v>
      </c>
      <c r="J52">
        <v>0</v>
      </c>
      <c r="K52">
        <v>36</v>
      </c>
      <c r="O52">
        <f>ROUND(CP52,2)</f>
        <v>92686.68</v>
      </c>
      <c r="P52">
        <f>ROUND(CQ52*I52,2)</f>
        <v>92686.68</v>
      </c>
      <c r="Q52">
        <f>ROUND(CR52*I52,2)</f>
        <v>0</v>
      </c>
      <c r="R52">
        <f>ROUND(CS52*I52,2)</f>
        <v>0</v>
      </c>
      <c r="S52">
        <f>ROUND(CT52*I52,2)</f>
        <v>0</v>
      </c>
      <c r="T52">
        <f>ROUND(CU52*I52,2)</f>
        <v>0</v>
      </c>
      <c r="U52">
        <f>ROUND(CV52*I52,7)</f>
        <v>0</v>
      </c>
      <c r="V52">
        <f>ROUND(CW52*I52,7)</f>
        <v>0</v>
      </c>
      <c r="W52">
        <f>ROUND(CX52*I52,2)</f>
        <v>0</v>
      </c>
      <c r="X52">
        <f t="shared" si="29"/>
        <v>0</v>
      </c>
      <c r="Y52">
        <f t="shared" si="29"/>
        <v>0</v>
      </c>
      <c r="AA52">
        <v>55146176</v>
      </c>
      <c r="AB52">
        <f>ROUND((AC52+AD52+AF52),2)</f>
        <v>2574.63</v>
      </c>
      <c r="AC52">
        <f>ROUND((ES52),2)</f>
        <v>2574.63</v>
      </c>
      <c r="AD52">
        <f>ROUND((((ET52)-(EU52))+AE52),2)</f>
        <v>0</v>
      </c>
      <c r="AE52">
        <f>ROUND((EU52),2)</f>
        <v>0</v>
      </c>
      <c r="AF52">
        <f>ROUND((EV52),2)</f>
        <v>0</v>
      </c>
      <c r="AG52">
        <f>ROUND((AP52),2)</f>
        <v>0</v>
      </c>
      <c r="AH52">
        <f>(EW52)</f>
        <v>0</v>
      </c>
      <c r="AI52">
        <f>(EX52)</f>
        <v>0</v>
      </c>
      <c r="AJ52">
        <f>(AS52)</f>
        <v>0</v>
      </c>
      <c r="AK52">
        <v>2574.63</v>
      </c>
      <c r="AL52">
        <v>2574.63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1</v>
      </c>
      <c r="AW52">
        <v>1</v>
      </c>
      <c r="AZ52">
        <v>1</v>
      </c>
      <c r="BA52">
        <v>1</v>
      </c>
      <c r="BB52">
        <v>1</v>
      </c>
      <c r="BC52">
        <v>1</v>
      </c>
      <c r="BD52" t="s">
        <v>3</v>
      </c>
      <c r="BE52" t="s">
        <v>3</v>
      </c>
      <c r="BF52" t="s">
        <v>3</v>
      </c>
      <c r="BG52" t="s">
        <v>3</v>
      </c>
      <c r="BH52">
        <v>3</v>
      </c>
      <c r="BI52">
        <v>1</v>
      </c>
      <c r="BJ52" t="s">
        <v>3</v>
      </c>
      <c r="BM52">
        <v>1100</v>
      </c>
      <c r="BN52">
        <v>0</v>
      </c>
      <c r="BO52" t="s">
        <v>3</v>
      </c>
      <c r="BP52">
        <v>0</v>
      </c>
      <c r="BQ52">
        <v>8</v>
      </c>
      <c r="BR52">
        <v>0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 t="s">
        <v>3</v>
      </c>
      <c r="BZ52">
        <v>0</v>
      </c>
      <c r="CA52">
        <v>0</v>
      </c>
      <c r="CB52" t="s">
        <v>3</v>
      </c>
      <c r="CE52">
        <v>0</v>
      </c>
      <c r="CF52">
        <v>0</v>
      </c>
      <c r="CG52">
        <v>0</v>
      </c>
      <c r="CM52">
        <v>0</v>
      </c>
      <c r="CN52" t="s">
        <v>3</v>
      </c>
      <c r="CO52">
        <v>0</v>
      </c>
      <c r="CP52">
        <f>(P52+Q52+S52+R52)</f>
        <v>92686.68</v>
      </c>
      <c r="CQ52">
        <f>ROUND(AL52,2)</f>
        <v>2574.63</v>
      </c>
      <c r="CR52">
        <f>ROUND(AM52,2)</f>
        <v>0</v>
      </c>
      <c r="CS52">
        <f>ROUND(AN52*BS52,2)</f>
        <v>0</v>
      </c>
      <c r="CT52">
        <f>ROUND(AO52*BA52,2)</f>
        <v>0</v>
      </c>
      <c r="CU52">
        <f>AG52</f>
        <v>0</v>
      </c>
      <c r="CV52">
        <f>AH52</f>
        <v>0</v>
      </c>
      <c r="CW52">
        <f>AI52</f>
        <v>0</v>
      </c>
      <c r="CX52">
        <f>AJ52</f>
        <v>0</v>
      </c>
      <c r="CY52">
        <f>(((S52+R52)*AT52)/100)</f>
        <v>0</v>
      </c>
      <c r="CZ52">
        <f>(((S52+R52)*AU52)/100)</f>
        <v>0</v>
      </c>
      <c r="DC52" t="s">
        <v>3</v>
      </c>
      <c r="DD52" t="s">
        <v>3</v>
      </c>
      <c r="DE52" t="s">
        <v>3</v>
      </c>
      <c r="DF52" t="s">
        <v>3</v>
      </c>
      <c r="DG52" t="s">
        <v>3</v>
      </c>
      <c r="DH52" t="s">
        <v>3</v>
      </c>
      <c r="DI52" t="s">
        <v>3</v>
      </c>
      <c r="DJ52" t="s">
        <v>3</v>
      </c>
      <c r="DK52" t="s">
        <v>3</v>
      </c>
      <c r="DL52" t="s">
        <v>3</v>
      </c>
      <c r="DM52" t="s">
        <v>3</v>
      </c>
      <c r="DN52">
        <v>0</v>
      </c>
      <c r="DO52">
        <v>0</v>
      </c>
      <c r="DP52">
        <v>1</v>
      </c>
      <c r="DQ52">
        <v>1</v>
      </c>
      <c r="DU52">
        <v>1013</v>
      </c>
      <c r="DV52" t="s">
        <v>20</v>
      </c>
      <c r="DW52" t="s">
        <v>20</v>
      </c>
      <c r="DX52">
        <v>1</v>
      </c>
      <c r="DZ52" t="s">
        <v>3</v>
      </c>
      <c r="EA52" t="s">
        <v>3</v>
      </c>
      <c r="EB52" t="s">
        <v>3</v>
      </c>
      <c r="EC52" t="s">
        <v>3</v>
      </c>
      <c r="EE52">
        <v>53955705</v>
      </c>
      <c r="EF52">
        <v>8</v>
      </c>
      <c r="EG52" t="s">
        <v>50</v>
      </c>
      <c r="EH52">
        <v>0</v>
      </c>
      <c r="EI52" t="s">
        <v>3</v>
      </c>
      <c r="EJ52">
        <v>1</v>
      </c>
      <c r="EK52">
        <v>1100</v>
      </c>
      <c r="EL52" t="s">
        <v>51</v>
      </c>
      <c r="EM52" t="s">
        <v>52</v>
      </c>
      <c r="EO52" t="s">
        <v>3</v>
      </c>
      <c r="EQ52">
        <v>0</v>
      </c>
      <c r="ER52">
        <v>2574.63</v>
      </c>
      <c r="ES52">
        <v>2574.63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5</v>
      </c>
      <c r="FC52">
        <v>1</v>
      </c>
      <c r="FD52">
        <v>18</v>
      </c>
      <c r="FF52">
        <v>3013.4</v>
      </c>
      <c r="FQ52">
        <v>0</v>
      </c>
      <c r="FR52">
        <v>0</v>
      </c>
      <c r="FS52">
        <v>0</v>
      </c>
      <c r="FX52">
        <v>0</v>
      </c>
      <c r="FY52">
        <v>0</v>
      </c>
      <c r="GA52" t="s">
        <v>96</v>
      </c>
      <c r="GD52">
        <v>1</v>
      </c>
      <c r="GF52">
        <v>-1529239921</v>
      </c>
      <c r="GG52">
        <v>2</v>
      </c>
      <c r="GH52">
        <v>3</v>
      </c>
      <c r="GI52">
        <v>-2</v>
      </c>
      <c r="GJ52">
        <v>0</v>
      </c>
      <c r="GK52">
        <v>0</v>
      </c>
      <c r="GL52">
        <f>ROUND(IF(AND(BH52=3,BI52=3,FS52&lt;&gt;0),P52,0),2)</f>
        <v>0</v>
      </c>
      <c r="GM52">
        <f>ROUND(O52+X52+Y52,2)+GX52</f>
        <v>92686.68</v>
      </c>
      <c r="GN52">
        <f>IF(OR(BI52=0,BI52=1),GM52-GX52,0)</f>
        <v>92686.68</v>
      </c>
      <c r="GO52">
        <f>IF(BI52=2,GM52-GX52,0)</f>
        <v>0</v>
      </c>
      <c r="GP52">
        <f>IF(BI52=4,GM52-GX52,0)</f>
        <v>0</v>
      </c>
      <c r="GR52">
        <v>1</v>
      </c>
      <c r="GS52">
        <v>1</v>
      </c>
      <c r="GT52">
        <v>0</v>
      </c>
      <c r="GU52" t="s">
        <v>3</v>
      </c>
      <c r="GV52">
        <f>ROUND((GT52),2)</f>
        <v>0</v>
      </c>
      <c r="GW52">
        <v>1</v>
      </c>
      <c r="GX52">
        <f>ROUND(HC52*I52,2)</f>
        <v>0</v>
      </c>
      <c r="HA52">
        <v>0</v>
      </c>
      <c r="HB52">
        <v>0</v>
      </c>
      <c r="HC52">
        <f>GV52*GW52</f>
        <v>0</v>
      </c>
      <c r="HE52" t="s">
        <v>42</v>
      </c>
      <c r="HF52" t="s">
        <v>54</v>
      </c>
      <c r="HG52">
        <f>ROUND(ROUND(AL52,2)*I52,2)</f>
        <v>92686.68</v>
      </c>
      <c r="HM52" t="s">
        <v>3</v>
      </c>
      <c r="HN52" t="s">
        <v>3</v>
      </c>
      <c r="HO52" t="s">
        <v>3</v>
      </c>
      <c r="HP52" t="s">
        <v>3</v>
      </c>
      <c r="HQ52" t="s">
        <v>3</v>
      </c>
      <c r="HS52">
        <v>0</v>
      </c>
      <c r="IK52">
        <v>0</v>
      </c>
    </row>
    <row r="53" spans="1:245">
      <c r="A53">
        <v>17</v>
      </c>
      <c r="B53">
        <v>1</v>
      </c>
      <c r="E53" t="s">
        <v>97</v>
      </c>
      <c r="F53" t="s">
        <v>98</v>
      </c>
      <c r="G53" t="s">
        <v>99</v>
      </c>
      <c r="H53" t="s">
        <v>20</v>
      </c>
      <c r="I53">
        <v>0</v>
      </c>
      <c r="J53">
        <v>0</v>
      </c>
      <c r="K53">
        <v>0</v>
      </c>
      <c r="O53">
        <f>ROUND(CP53,2)</f>
        <v>0</v>
      </c>
      <c r="P53">
        <f>0</f>
        <v>0</v>
      </c>
      <c r="Q53">
        <f>0</f>
        <v>0</v>
      </c>
      <c r="R53">
        <f>0</f>
        <v>0</v>
      </c>
      <c r="S53">
        <f>0</f>
        <v>0</v>
      </c>
      <c r="T53">
        <f>ROUND(CU53*I53,2)</f>
        <v>0</v>
      </c>
      <c r="U53">
        <f>0</f>
        <v>0</v>
      </c>
      <c r="V53">
        <f>0</f>
        <v>0</v>
      </c>
      <c r="W53">
        <f>ROUND(CX53*I53,2)</f>
        <v>0</v>
      </c>
      <c r="X53">
        <f t="shared" si="29"/>
        <v>0</v>
      </c>
      <c r="Y53">
        <f t="shared" si="29"/>
        <v>0</v>
      </c>
      <c r="AA53">
        <v>55146176</v>
      </c>
      <c r="AB53">
        <f>ROUND((AC53+AD53+AF53),2)</f>
        <v>0</v>
      </c>
      <c r="AC53">
        <f>ROUND((0),2)</f>
        <v>0</v>
      </c>
      <c r="AD53">
        <f>ROUND((((0)-(0))+AE53),2)</f>
        <v>0</v>
      </c>
      <c r="AE53">
        <f>ROUND((0),2)</f>
        <v>0</v>
      </c>
      <c r="AF53">
        <f>ROUND((0),2)</f>
        <v>0</v>
      </c>
      <c r="AG53">
        <f>ROUND((AP53),2)</f>
        <v>0</v>
      </c>
      <c r="AH53">
        <f>(0)</f>
        <v>0</v>
      </c>
      <c r="AI53">
        <f>(0)</f>
        <v>0</v>
      </c>
      <c r="AJ53">
        <f>(AS53)</f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125</v>
      </c>
      <c r="AU53">
        <v>55.25</v>
      </c>
      <c r="AV53">
        <v>1</v>
      </c>
      <c r="AW53">
        <v>1</v>
      </c>
      <c r="AZ53">
        <v>1</v>
      </c>
      <c r="BA53">
        <v>1</v>
      </c>
      <c r="BB53">
        <v>1</v>
      </c>
      <c r="BC53">
        <v>1</v>
      </c>
      <c r="BD53" t="s">
        <v>3</v>
      </c>
      <c r="BE53" t="s">
        <v>3</v>
      </c>
      <c r="BF53" t="s">
        <v>3</v>
      </c>
      <c r="BG53" t="s">
        <v>3</v>
      </c>
      <c r="BH53">
        <v>0</v>
      </c>
      <c r="BI53">
        <v>4</v>
      </c>
      <c r="BJ53" t="s">
        <v>3</v>
      </c>
      <c r="BM53">
        <v>0</v>
      </c>
      <c r="BN53">
        <v>0</v>
      </c>
      <c r="BO53" t="s">
        <v>3</v>
      </c>
      <c r="BP53">
        <v>0</v>
      </c>
      <c r="BQ53">
        <v>16</v>
      </c>
      <c r="BR53">
        <v>0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 t="s">
        <v>3</v>
      </c>
      <c r="BZ53">
        <v>125</v>
      </c>
      <c r="CA53">
        <v>65</v>
      </c>
      <c r="CB53" t="s">
        <v>3</v>
      </c>
      <c r="CE53">
        <v>0</v>
      </c>
      <c r="CF53">
        <v>0</v>
      </c>
      <c r="CG53">
        <v>0</v>
      </c>
      <c r="CM53">
        <v>0</v>
      </c>
      <c r="CN53" t="s">
        <v>3</v>
      </c>
      <c r="CO53">
        <v>0</v>
      </c>
      <c r="CP53">
        <f>(P53+Q53+S53+R53)</f>
        <v>0</v>
      </c>
      <c r="CQ53">
        <f>0</f>
        <v>0</v>
      </c>
      <c r="CR53">
        <f>0</f>
        <v>0</v>
      </c>
      <c r="CS53">
        <f>0</f>
        <v>0</v>
      </c>
      <c r="CT53">
        <f>0</f>
        <v>0</v>
      </c>
      <c r="CU53">
        <f>AG53</f>
        <v>0</v>
      </c>
      <c r="CV53">
        <f>0</f>
        <v>0</v>
      </c>
      <c r="CW53">
        <f>0</f>
        <v>0</v>
      </c>
      <c r="CX53">
        <f>AJ53</f>
        <v>0</v>
      </c>
      <c r="CY53">
        <f>(((S53+R53)*AT53)/100)</f>
        <v>0</v>
      </c>
      <c r="CZ53">
        <f>(((S53+R53)*AU53)/100)</f>
        <v>0</v>
      </c>
      <c r="DC53" t="s">
        <v>3</v>
      </c>
      <c r="DD53" t="s">
        <v>3</v>
      </c>
      <c r="DE53" t="s">
        <v>3</v>
      </c>
      <c r="DF53" t="s">
        <v>3</v>
      </c>
      <c r="DG53" t="s">
        <v>3</v>
      </c>
      <c r="DH53" t="s">
        <v>3</v>
      </c>
      <c r="DI53" t="s">
        <v>3</v>
      </c>
      <c r="DJ53" t="s">
        <v>3</v>
      </c>
      <c r="DK53" t="s">
        <v>3</v>
      </c>
      <c r="DL53" t="s">
        <v>3</v>
      </c>
      <c r="DM53" t="s">
        <v>3</v>
      </c>
      <c r="DN53">
        <v>0</v>
      </c>
      <c r="DO53">
        <v>0</v>
      </c>
      <c r="DP53">
        <v>1</v>
      </c>
      <c r="DQ53">
        <v>1</v>
      </c>
      <c r="DU53">
        <v>1013</v>
      </c>
      <c r="DV53" t="s">
        <v>20</v>
      </c>
      <c r="DW53" t="s">
        <v>20</v>
      </c>
      <c r="DX53">
        <v>1</v>
      </c>
      <c r="DZ53" t="s">
        <v>3</v>
      </c>
      <c r="EA53" t="s">
        <v>3</v>
      </c>
      <c r="EB53" t="s">
        <v>3</v>
      </c>
      <c r="EC53" t="s">
        <v>3</v>
      </c>
      <c r="EE53">
        <v>53955467</v>
      </c>
      <c r="EF53">
        <v>16</v>
      </c>
      <c r="EG53" t="s">
        <v>38</v>
      </c>
      <c r="EH53">
        <v>0</v>
      </c>
      <c r="EI53" t="s">
        <v>3</v>
      </c>
      <c r="EJ53">
        <v>4</v>
      </c>
      <c r="EK53">
        <v>0</v>
      </c>
      <c r="EL53" t="s">
        <v>39</v>
      </c>
      <c r="EM53" t="s">
        <v>40</v>
      </c>
      <c r="EO53" t="s">
        <v>3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FQ53">
        <v>0</v>
      </c>
      <c r="FR53">
        <v>0</v>
      </c>
      <c r="FS53">
        <v>0</v>
      </c>
      <c r="FU53" t="s">
        <v>41</v>
      </c>
      <c r="FX53">
        <v>125</v>
      </c>
      <c r="FY53">
        <v>55.25</v>
      </c>
      <c r="GA53" t="s">
        <v>3</v>
      </c>
      <c r="GD53">
        <v>1</v>
      </c>
      <c r="GF53">
        <v>-1521187022</v>
      </c>
      <c r="GG53">
        <v>2</v>
      </c>
      <c r="GH53">
        <v>0</v>
      </c>
      <c r="GI53">
        <v>-2</v>
      </c>
      <c r="GJ53">
        <v>0</v>
      </c>
      <c r="GK53">
        <v>0</v>
      </c>
      <c r="GL53">
        <f>ROUND(IF(AND(BH53=3,BI53=3,FS53&lt;&gt;0),P53,0),2)</f>
        <v>0</v>
      </c>
      <c r="GM53">
        <f>ROUND(O53+X53+Y53,2)+GX53</f>
        <v>0</v>
      </c>
      <c r="GN53">
        <f>IF(OR(BI53=0,BI53=1),GM53-GX53,0)</f>
        <v>0</v>
      </c>
      <c r="GO53">
        <f>IF(BI53=2,GM53-GX53,0)</f>
        <v>0</v>
      </c>
      <c r="GP53">
        <f>IF(BI53=4,GM53-GX53,0)</f>
        <v>0</v>
      </c>
      <c r="GR53">
        <v>0</v>
      </c>
      <c r="GS53">
        <v>3</v>
      </c>
      <c r="GT53">
        <v>0</v>
      </c>
      <c r="GU53" t="s">
        <v>3</v>
      </c>
      <c r="GV53">
        <f>ROUND((GT53),2)</f>
        <v>0</v>
      </c>
      <c r="GW53">
        <v>1</v>
      </c>
      <c r="GX53">
        <f>ROUND(HC53*I53,2)</f>
        <v>0</v>
      </c>
      <c r="HA53">
        <v>0</v>
      </c>
      <c r="HB53">
        <v>0</v>
      </c>
      <c r="HC53">
        <f>GV53*GW53</f>
        <v>0</v>
      </c>
      <c r="HE53" t="s">
        <v>3</v>
      </c>
      <c r="HF53" t="s">
        <v>3</v>
      </c>
      <c r="HM53" t="s">
        <v>3</v>
      </c>
      <c r="HN53" t="s">
        <v>3</v>
      </c>
      <c r="HO53" t="s">
        <v>3</v>
      </c>
      <c r="HP53" t="s">
        <v>3</v>
      </c>
      <c r="HQ53" t="s">
        <v>3</v>
      </c>
      <c r="HS53">
        <v>0</v>
      </c>
      <c r="IK53">
        <v>0</v>
      </c>
    </row>
    <row r="54" spans="1:245">
      <c r="A54">
        <v>17</v>
      </c>
      <c r="B54">
        <v>1</v>
      </c>
      <c r="C54">
        <f>ROW(SmtRes!A44)</f>
        <v>44</v>
      </c>
      <c r="D54">
        <f>ROW(EtalonRes!A44)</f>
        <v>44</v>
      </c>
      <c r="E54" t="s">
        <v>100</v>
      </c>
      <c r="F54" t="s">
        <v>101</v>
      </c>
      <c r="G54" t="s">
        <v>102</v>
      </c>
      <c r="H54" t="s">
        <v>20</v>
      </c>
      <c r="I54">
        <v>0</v>
      </c>
      <c r="J54">
        <v>0</v>
      </c>
      <c r="K54">
        <v>0</v>
      </c>
      <c r="O54">
        <f>ROUND(CP54,2)</f>
        <v>0</v>
      </c>
      <c r="P54">
        <f>SUMIF(SmtRes!AQ38:'SmtRes'!AQ44,"=1",SmtRes!DF38:'SmtRes'!DF44)</f>
        <v>0</v>
      </c>
      <c r="Q54">
        <f>SUMIF(SmtRes!AQ38:'SmtRes'!AQ44,"=1",SmtRes!DG38:'SmtRes'!DG44)</f>
        <v>0</v>
      </c>
      <c r="R54">
        <f>SUMIF(SmtRes!AQ38:'SmtRes'!AQ44,"=1",SmtRes!DH38:'SmtRes'!DH44)</f>
        <v>0</v>
      </c>
      <c r="S54">
        <f>SUMIF(SmtRes!AQ38:'SmtRes'!AQ44,"=1",SmtRes!DI38:'SmtRes'!DI44)</f>
        <v>0</v>
      </c>
      <c r="T54">
        <f>ROUND(CU54*I54,2)</f>
        <v>0</v>
      </c>
      <c r="U54">
        <f>SUMIF(SmtRes!AQ38:'SmtRes'!AQ44,"=1",SmtRes!CV38:'SmtRes'!CV44)</f>
        <v>0</v>
      </c>
      <c r="V54">
        <f>SUMIF(SmtRes!AQ38:'SmtRes'!AQ44,"=1",SmtRes!CW38:'SmtRes'!CW44)</f>
        <v>0</v>
      </c>
      <c r="W54">
        <f>ROUND(CX54*I54,2)</f>
        <v>0</v>
      </c>
      <c r="X54">
        <f t="shared" si="29"/>
        <v>0</v>
      </c>
      <c r="Y54">
        <f t="shared" si="29"/>
        <v>0</v>
      </c>
      <c r="AA54">
        <v>55146176</v>
      </c>
      <c r="AB54">
        <f>ROUND((AC54+AD54+AF54),2)</f>
        <v>349.49</v>
      </c>
      <c r="AC54">
        <f>ROUND((SUM(SmtRes!BQ38:'SmtRes'!BQ44)),2)</f>
        <v>16.190000000000001</v>
      </c>
      <c r="AD54">
        <f>ROUND((((0)-(0))+AE54),2)</f>
        <v>0</v>
      </c>
      <c r="AE54">
        <f>ROUND((0),2)</f>
        <v>0</v>
      </c>
      <c r="AF54">
        <f>ROUND((SUM(SmtRes!BT38:'SmtRes'!BT44)),2)</f>
        <v>333.3</v>
      </c>
      <c r="AG54">
        <f>ROUND((AP54),2)</f>
        <v>0</v>
      </c>
      <c r="AH54">
        <f>(SUM(SmtRes!BU38:'SmtRes'!BU44))</f>
        <v>0.84</v>
      </c>
      <c r="AI54">
        <f>(0)</f>
        <v>0</v>
      </c>
      <c r="AJ54">
        <f>(AS54)</f>
        <v>0</v>
      </c>
      <c r="AK54">
        <v>349.49500340000003</v>
      </c>
      <c r="AL54">
        <v>16.191403400000002</v>
      </c>
      <c r="AM54">
        <v>0</v>
      </c>
      <c r="AN54">
        <v>0</v>
      </c>
      <c r="AO54">
        <v>333.30360000000002</v>
      </c>
      <c r="AP54">
        <v>0</v>
      </c>
      <c r="AQ54">
        <v>0.84</v>
      </c>
      <c r="AR54">
        <v>0</v>
      </c>
      <c r="AS54">
        <v>0</v>
      </c>
      <c r="AT54">
        <v>90</v>
      </c>
      <c r="AU54">
        <v>46</v>
      </c>
      <c r="AV54">
        <v>1</v>
      </c>
      <c r="AW54">
        <v>1</v>
      </c>
      <c r="AZ54">
        <v>1</v>
      </c>
      <c r="BA54">
        <v>1</v>
      </c>
      <c r="BB54">
        <v>1</v>
      </c>
      <c r="BC54">
        <v>1</v>
      </c>
      <c r="BD54" t="s">
        <v>3</v>
      </c>
      <c r="BE54" t="s">
        <v>3</v>
      </c>
      <c r="BF54" t="s">
        <v>3</v>
      </c>
      <c r="BG54" t="s">
        <v>3</v>
      </c>
      <c r="BH54">
        <v>0</v>
      </c>
      <c r="BI54">
        <v>2</v>
      </c>
      <c r="BJ54" t="s">
        <v>103</v>
      </c>
      <c r="BM54">
        <v>110011</v>
      </c>
      <c r="BN54">
        <v>0</v>
      </c>
      <c r="BO54" t="s">
        <v>3</v>
      </c>
      <c r="BP54">
        <v>0</v>
      </c>
      <c r="BQ54">
        <v>3</v>
      </c>
      <c r="BR54">
        <v>0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 t="s">
        <v>3</v>
      </c>
      <c r="BZ54">
        <v>90</v>
      </c>
      <c r="CA54">
        <v>46</v>
      </c>
      <c r="CB54" t="s">
        <v>3</v>
      </c>
      <c r="CE54">
        <v>0</v>
      </c>
      <c r="CF54">
        <v>0</v>
      </c>
      <c r="CG54">
        <v>0</v>
      </c>
      <c r="CM54">
        <v>0</v>
      </c>
      <c r="CN54" t="s">
        <v>3</v>
      </c>
      <c r="CO54">
        <v>0</v>
      </c>
      <c r="CP54">
        <f>(P54+Q54+S54+R54)</f>
        <v>0</v>
      </c>
      <c r="CQ54">
        <f>SUMIF(SmtRes!AQ38:'SmtRes'!AQ44,"=1",SmtRes!AA38:'SmtRes'!AA44)</f>
        <v>111986.12</v>
      </c>
      <c r="CR54">
        <f>SUMIF(SmtRes!AQ38:'SmtRes'!AQ44,"=1",SmtRes!AB38:'SmtRes'!AB44)</f>
        <v>0</v>
      </c>
      <c r="CS54">
        <f>SUMIF(SmtRes!AQ38:'SmtRes'!AQ44,"=1",SmtRes!AC38:'SmtRes'!AC44)</f>
        <v>0</v>
      </c>
      <c r="CT54">
        <f>SUMIF(SmtRes!AQ38:'SmtRes'!AQ44,"=1",SmtRes!AD38:'SmtRes'!AD44)</f>
        <v>396.79</v>
      </c>
      <c r="CU54">
        <f>AG54</f>
        <v>0</v>
      </c>
      <c r="CV54">
        <f>SUMIF(SmtRes!AQ38:'SmtRes'!AQ44,"=1",SmtRes!BU38:'SmtRes'!BU44)</f>
        <v>0.84</v>
      </c>
      <c r="CW54">
        <f>SUMIF(SmtRes!AQ38:'SmtRes'!AQ44,"=1",SmtRes!BV38:'SmtRes'!BV44)</f>
        <v>0</v>
      </c>
      <c r="CX54">
        <f>AJ54</f>
        <v>0</v>
      </c>
      <c r="CY54">
        <f>(((S54+R54)*AT54)/100)</f>
        <v>0</v>
      </c>
      <c r="CZ54">
        <f>(((S54+R54)*AU54)/100)</f>
        <v>0</v>
      </c>
      <c r="DC54" t="s">
        <v>3</v>
      </c>
      <c r="DD54" t="s">
        <v>3</v>
      </c>
      <c r="DE54" t="s">
        <v>3</v>
      </c>
      <c r="DF54" t="s">
        <v>3</v>
      </c>
      <c r="DG54" t="s">
        <v>3</v>
      </c>
      <c r="DH54" t="s">
        <v>3</v>
      </c>
      <c r="DI54" t="s">
        <v>3</v>
      </c>
      <c r="DJ54" t="s">
        <v>3</v>
      </c>
      <c r="DK54" t="s">
        <v>3</v>
      </c>
      <c r="DL54" t="s">
        <v>3</v>
      </c>
      <c r="DM54" t="s">
        <v>3</v>
      </c>
      <c r="DN54">
        <v>0</v>
      </c>
      <c r="DO54">
        <v>0</v>
      </c>
      <c r="DP54">
        <v>1</v>
      </c>
      <c r="DQ54">
        <v>1</v>
      </c>
      <c r="DU54">
        <v>1013</v>
      </c>
      <c r="DV54" t="s">
        <v>20</v>
      </c>
      <c r="DW54" t="s">
        <v>20</v>
      </c>
      <c r="DX54">
        <v>1</v>
      </c>
      <c r="DZ54" t="s">
        <v>3</v>
      </c>
      <c r="EA54" t="s">
        <v>3</v>
      </c>
      <c r="EB54" t="s">
        <v>3</v>
      </c>
      <c r="EC54" t="s">
        <v>3</v>
      </c>
      <c r="EE54">
        <v>53955450</v>
      </c>
      <c r="EF54">
        <v>3</v>
      </c>
      <c r="EG54" t="s">
        <v>22</v>
      </c>
      <c r="EH54">
        <v>0</v>
      </c>
      <c r="EI54" t="s">
        <v>3</v>
      </c>
      <c r="EJ54">
        <v>2</v>
      </c>
      <c r="EK54">
        <v>110011</v>
      </c>
      <c r="EL54" t="s">
        <v>23</v>
      </c>
      <c r="EM54" t="s">
        <v>24</v>
      </c>
      <c r="EO54" t="s">
        <v>3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0.84</v>
      </c>
      <c r="EX54">
        <v>0</v>
      </c>
      <c r="EY54">
        <v>0</v>
      </c>
      <c r="FQ54">
        <v>0</v>
      </c>
      <c r="FR54">
        <v>0</v>
      </c>
      <c r="FS54">
        <v>0</v>
      </c>
      <c r="FX54">
        <v>90</v>
      </c>
      <c r="FY54">
        <v>46</v>
      </c>
      <c r="GA54" t="s">
        <v>3</v>
      </c>
      <c r="GD54">
        <v>1</v>
      </c>
      <c r="GF54">
        <v>167839280</v>
      </c>
      <c r="GG54">
        <v>2</v>
      </c>
      <c r="GH54">
        <v>1</v>
      </c>
      <c r="GI54">
        <v>-2</v>
      </c>
      <c r="GJ54">
        <v>0</v>
      </c>
      <c r="GK54">
        <v>0</v>
      </c>
      <c r="GL54">
        <f>ROUND(IF(AND(BH54=3,BI54=3,FS54&lt;&gt;0),P54,0),2)</f>
        <v>0</v>
      </c>
      <c r="GM54">
        <f>ROUND(O54+X54+Y54,2)+GX54</f>
        <v>0</v>
      </c>
      <c r="GN54">
        <f>IF(OR(BI54=0,BI54=1),GM54-GX54,0)</f>
        <v>0</v>
      </c>
      <c r="GO54">
        <f>IF(BI54=2,GM54-GX54,0)</f>
        <v>0</v>
      </c>
      <c r="GP54">
        <f>IF(BI54=4,GM54-GX54,0)</f>
        <v>0</v>
      </c>
      <c r="GR54">
        <v>0</v>
      </c>
      <c r="GS54">
        <v>3</v>
      </c>
      <c r="GT54">
        <v>0</v>
      </c>
      <c r="GU54" t="s">
        <v>3</v>
      </c>
      <c r="GV54">
        <f>ROUND((GT54),2)</f>
        <v>0</v>
      </c>
      <c r="GW54">
        <v>1</v>
      </c>
      <c r="GX54">
        <f>ROUND(HC54*I54,2)</f>
        <v>0</v>
      </c>
      <c r="HA54">
        <v>0</v>
      </c>
      <c r="HB54">
        <v>0</v>
      </c>
      <c r="HC54">
        <f>GV54*GW54</f>
        <v>0</v>
      </c>
      <c r="HE54" t="s">
        <v>3</v>
      </c>
      <c r="HF54" t="s">
        <v>3</v>
      </c>
      <c r="HM54" t="s">
        <v>3</v>
      </c>
      <c r="HN54" t="s">
        <v>25</v>
      </c>
      <c r="HO54" t="s">
        <v>26</v>
      </c>
      <c r="HP54" t="s">
        <v>23</v>
      </c>
      <c r="HQ54" t="s">
        <v>23</v>
      </c>
      <c r="HS54">
        <v>0</v>
      </c>
      <c r="IK54">
        <v>0</v>
      </c>
    </row>
    <row r="55" spans="1:245">
      <c r="A55">
        <v>19</v>
      </c>
      <c r="B55">
        <v>1</v>
      </c>
      <c r="F55" t="s">
        <v>3</v>
      </c>
      <c r="G55" t="s">
        <v>27</v>
      </c>
      <c r="H55" t="s">
        <v>3</v>
      </c>
      <c r="AA55">
        <v>1</v>
      </c>
      <c r="IK55">
        <v>0</v>
      </c>
    </row>
    <row r="56" spans="1:245">
      <c r="A56">
        <v>18</v>
      </c>
      <c r="B56">
        <v>1</v>
      </c>
      <c r="C56">
        <v>44</v>
      </c>
      <c r="E56" t="s">
        <v>104</v>
      </c>
      <c r="F56" t="s">
        <v>29</v>
      </c>
      <c r="G56" t="s">
        <v>30</v>
      </c>
      <c r="H56" t="s">
        <v>31</v>
      </c>
      <c r="I56">
        <f>J56</f>
        <v>2</v>
      </c>
      <c r="J56">
        <v>2</v>
      </c>
      <c r="K56">
        <v>2</v>
      </c>
      <c r="O56">
        <f>ROUND(P56,2)</f>
        <v>0</v>
      </c>
      <c r="P56">
        <f>ROUND(ROUND(ROUND(SUMIF(SmtRes!AQ38:'SmtRes'!AQ44,"=1",SmtRes!CU38:'SmtRes'!CU44),2),2)*I56/100,2)</f>
        <v>0</v>
      </c>
      <c r="Q56">
        <f>ROUND(CR56*I56,2)</f>
        <v>0</v>
      </c>
      <c r="R56">
        <f>ROUND(CS56*I56,2)</f>
        <v>0</v>
      </c>
      <c r="S56">
        <f>ROUND(CT56*I56,2)</f>
        <v>0</v>
      </c>
      <c r="T56">
        <f>ROUND(CU56*I56,2)</f>
        <v>0</v>
      </c>
      <c r="U56">
        <f>ROUND(CV56*I56,7)</f>
        <v>0</v>
      </c>
      <c r="V56">
        <f>ROUND(CW56*I56,7)</f>
        <v>0</v>
      </c>
      <c r="W56">
        <f>ROUND(CX56*I56,2)</f>
        <v>0</v>
      </c>
      <c r="X56">
        <f t="shared" ref="X56:Y58" si="30">ROUND(CY56,2)</f>
        <v>0</v>
      </c>
      <c r="Y56">
        <f t="shared" si="30"/>
        <v>0</v>
      </c>
      <c r="AA56">
        <v>55146176</v>
      </c>
      <c r="AB56">
        <f>ROUND((AC56+AD56+AF56),2)</f>
        <v>0</v>
      </c>
      <c r="AC56">
        <f>ROUND((ES56),2)</f>
        <v>0</v>
      </c>
      <c r="AD56">
        <f>ROUND((((ET56)-(EU56))+AE56),2)</f>
        <v>0</v>
      </c>
      <c r="AE56">
        <f>ROUND((EU56),2)</f>
        <v>0</v>
      </c>
      <c r="AF56">
        <f>ROUND((EV56),2)</f>
        <v>0</v>
      </c>
      <c r="AG56">
        <f>ROUND((AP56),2)</f>
        <v>0</v>
      </c>
      <c r="AH56">
        <f>(EW56)</f>
        <v>0</v>
      </c>
      <c r="AI56">
        <f>(EX56)</f>
        <v>0</v>
      </c>
      <c r="AJ56">
        <f>(AS56)</f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</v>
      </c>
      <c r="AW56">
        <v>1</v>
      </c>
      <c r="AZ56">
        <v>1</v>
      </c>
      <c r="BA56">
        <v>1</v>
      </c>
      <c r="BB56">
        <v>1</v>
      </c>
      <c r="BC56">
        <v>1</v>
      </c>
      <c r="BD56" t="s">
        <v>3</v>
      </c>
      <c r="BE56" t="s">
        <v>3</v>
      </c>
      <c r="BF56" t="s">
        <v>3</v>
      </c>
      <c r="BG56" t="s">
        <v>3</v>
      </c>
      <c r="BH56">
        <v>3</v>
      </c>
      <c r="BI56">
        <v>2</v>
      </c>
      <c r="BJ56" t="s">
        <v>3</v>
      </c>
      <c r="BM56">
        <v>500002</v>
      </c>
      <c r="BN56">
        <v>0</v>
      </c>
      <c r="BO56" t="s">
        <v>3</v>
      </c>
      <c r="BP56">
        <v>0</v>
      </c>
      <c r="BQ56">
        <v>12</v>
      </c>
      <c r="BR56">
        <v>0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 t="s">
        <v>3</v>
      </c>
      <c r="BZ56">
        <v>0</v>
      </c>
      <c r="CA56">
        <v>0</v>
      </c>
      <c r="CB56" t="s">
        <v>3</v>
      </c>
      <c r="CE56">
        <v>0</v>
      </c>
      <c r="CF56">
        <v>0</v>
      </c>
      <c r="CG56">
        <v>0</v>
      </c>
      <c r="CM56">
        <v>0</v>
      </c>
      <c r="CN56" t="s">
        <v>3</v>
      </c>
      <c r="CO56">
        <v>0</v>
      </c>
      <c r="CP56">
        <f>0</f>
        <v>0</v>
      </c>
      <c r="CQ56">
        <f>0</f>
        <v>0</v>
      </c>
      <c r="CR56">
        <f>0</f>
        <v>0</v>
      </c>
      <c r="CS56">
        <f>0</f>
        <v>0</v>
      </c>
      <c r="CT56">
        <f>0</f>
        <v>0</v>
      </c>
      <c r="CU56">
        <f>0</f>
        <v>0</v>
      </c>
      <c r="CV56">
        <f>0</f>
        <v>0</v>
      </c>
      <c r="CW56">
        <f>0</f>
        <v>0</v>
      </c>
      <c r="CX56">
        <f>0</f>
        <v>0</v>
      </c>
      <c r="CY56">
        <f>0</f>
        <v>0</v>
      </c>
      <c r="CZ56">
        <f>0</f>
        <v>0</v>
      </c>
      <c r="DC56" t="s">
        <v>3</v>
      </c>
      <c r="DD56" t="s">
        <v>3</v>
      </c>
      <c r="DE56" t="s">
        <v>3</v>
      </c>
      <c r="DF56" t="s">
        <v>3</v>
      </c>
      <c r="DG56" t="s">
        <v>3</v>
      </c>
      <c r="DH56" t="s">
        <v>3</v>
      </c>
      <c r="DI56" t="s">
        <v>3</v>
      </c>
      <c r="DJ56" t="s">
        <v>3</v>
      </c>
      <c r="DK56" t="s">
        <v>3</v>
      </c>
      <c r="DL56" t="s">
        <v>3</v>
      </c>
      <c r="DM56" t="s">
        <v>3</v>
      </c>
      <c r="DN56">
        <v>0</v>
      </c>
      <c r="DO56">
        <v>0</v>
      </c>
      <c r="DP56">
        <v>1</v>
      </c>
      <c r="DQ56">
        <v>1</v>
      </c>
      <c r="DU56">
        <v>1013</v>
      </c>
      <c r="DV56" t="s">
        <v>31</v>
      </c>
      <c r="DW56" t="s">
        <v>31</v>
      </c>
      <c r="DX56">
        <v>1</v>
      </c>
      <c r="DZ56" t="s">
        <v>3</v>
      </c>
      <c r="EA56" t="s">
        <v>3</v>
      </c>
      <c r="EB56" t="s">
        <v>3</v>
      </c>
      <c r="EC56" t="s">
        <v>3</v>
      </c>
      <c r="EE56">
        <v>53955460</v>
      </c>
      <c r="EF56">
        <v>12</v>
      </c>
      <c r="EG56" t="s">
        <v>32</v>
      </c>
      <c r="EH56">
        <v>0</v>
      </c>
      <c r="EI56" t="s">
        <v>3</v>
      </c>
      <c r="EJ56">
        <v>2</v>
      </c>
      <c r="EK56">
        <v>500002</v>
      </c>
      <c r="EL56" t="s">
        <v>33</v>
      </c>
      <c r="EM56" t="s">
        <v>34</v>
      </c>
      <c r="EO56" t="s">
        <v>3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FQ56">
        <v>0</v>
      </c>
      <c r="FR56">
        <v>0</v>
      </c>
      <c r="FS56">
        <v>0</v>
      </c>
      <c r="FX56">
        <v>0</v>
      </c>
      <c r="FY56">
        <v>0</v>
      </c>
      <c r="GA56" t="s">
        <v>3</v>
      </c>
      <c r="GD56">
        <v>1</v>
      </c>
      <c r="GF56">
        <v>274903907</v>
      </c>
      <c r="GG56">
        <v>2</v>
      </c>
      <c r="GH56">
        <v>1</v>
      </c>
      <c r="GI56">
        <v>-2</v>
      </c>
      <c r="GJ56">
        <v>0</v>
      </c>
      <c r="GK56">
        <v>0</v>
      </c>
      <c r="GL56">
        <f>ROUND(IF(AND(BH56=3,BI56=3,FS56&lt;&gt;0),P56,0),2)</f>
        <v>0</v>
      </c>
      <c r="GM56">
        <f>ROUND(O56+X56+Y56,2)+GX56</f>
        <v>0</v>
      </c>
      <c r="GN56">
        <f>IF(OR(BI56=0,BI56=1),GM56-GX56,0)</f>
        <v>0</v>
      </c>
      <c r="GO56">
        <f>IF(BI56=2,GM56-GX56,0)</f>
        <v>0</v>
      </c>
      <c r="GP56">
        <f>IF(BI56=4,GM56-GX56,0)</f>
        <v>0</v>
      </c>
      <c r="GR56">
        <v>0</v>
      </c>
      <c r="GS56">
        <v>3</v>
      </c>
      <c r="GT56">
        <v>0</v>
      </c>
      <c r="GU56" t="s">
        <v>3</v>
      </c>
      <c r="GV56">
        <f>ROUND((GT56),2)</f>
        <v>0</v>
      </c>
      <c r="GW56">
        <v>1</v>
      </c>
      <c r="GX56">
        <f>ROUND(HC56*I56,2)</f>
        <v>0</v>
      </c>
      <c r="HA56">
        <v>0</v>
      </c>
      <c r="HB56">
        <v>0</v>
      </c>
      <c r="HC56">
        <f>0</f>
        <v>0</v>
      </c>
      <c r="HE56" t="s">
        <v>3</v>
      </c>
      <c r="HF56" t="s">
        <v>3</v>
      </c>
      <c r="HM56" t="s">
        <v>3</v>
      </c>
      <c r="HN56" t="s">
        <v>3</v>
      </c>
      <c r="HO56" t="s">
        <v>3</v>
      </c>
      <c r="HP56" t="s">
        <v>3</v>
      </c>
      <c r="HQ56" t="s">
        <v>3</v>
      </c>
      <c r="HS56">
        <v>0</v>
      </c>
      <c r="IK56">
        <v>0</v>
      </c>
    </row>
    <row r="57" spans="1:245">
      <c r="A57">
        <v>17</v>
      </c>
      <c r="B57">
        <v>1</v>
      </c>
      <c r="E57" t="s">
        <v>105</v>
      </c>
      <c r="F57" t="s">
        <v>106</v>
      </c>
      <c r="G57" t="s">
        <v>107</v>
      </c>
      <c r="H57" t="s">
        <v>20</v>
      </c>
      <c r="I57">
        <v>0</v>
      </c>
      <c r="J57">
        <v>0</v>
      </c>
      <c r="K57">
        <v>0</v>
      </c>
      <c r="O57">
        <f>ROUND(CP57,2)</f>
        <v>0</v>
      </c>
      <c r="P57">
        <f>0</f>
        <v>0</v>
      </c>
      <c r="Q57">
        <f>0</f>
        <v>0</v>
      </c>
      <c r="R57">
        <f>0</f>
        <v>0</v>
      </c>
      <c r="S57">
        <f>0</f>
        <v>0</v>
      </c>
      <c r="T57">
        <f>ROUND(CU57*I57,2)</f>
        <v>0</v>
      </c>
      <c r="U57">
        <f>0</f>
        <v>0</v>
      </c>
      <c r="V57">
        <f>0</f>
        <v>0</v>
      </c>
      <c r="W57">
        <f>ROUND(CX57*I57,2)</f>
        <v>0</v>
      </c>
      <c r="X57">
        <f t="shared" si="30"/>
        <v>0</v>
      </c>
      <c r="Y57">
        <f t="shared" si="30"/>
        <v>0</v>
      </c>
      <c r="AA57">
        <v>55146176</v>
      </c>
      <c r="AB57">
        <f>ROUND((AC57+AD57+AF57),2)</f>
        <v>0</v>
      </c>
      <c r="AC57">
        <f>ROUND((0),2)</f>
        <v>0</v>
      </c>
      <c r="AD57">
        <f>ROUND((((0)-(0))+AE57),2)</f>
        <v>0</v>
      </c>
      <c r="AE57">
        <f>ROUND((0),2)</f>
        <v>0</v>
      </c>
      <c r="AF57">
        <f>ROUND((0),2)</f>
        <v>0</v>
      </c>
      <c r="AG57">
        <f>ROUND((AP57),2)</f>
        <v>0</v>
      </c>
      <c r="AH57">
        <f>(0)</f>
        <v>0</v>
      </c>
      <c r="AI57">
        <f>(0)</f>
        <v>0</v>
      </c>
      <c r="AJ57">
        <f>(AS57)</f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125</v>
      </c>
      <c r="AU57">
        <v>55.25</v>
      </c>
      <c r="AV57">
        <v>1</v>
      </c>
      <c r="AW57">
        <v>1</v>
      </c>
      <c r="AZ57">
        <v>1</v>
      </c>
      <c r="BA57">
        <v>1</v>
      </c>
      <c r="BB57">
        <v>1</v>
      </c>
      <c r="BC57">
        <v>1</v>
      </c>
      <c r="BD57" t="s">
        <v>3</v>
      </c>
      <c r="BE57" t="s">
        <v>3</v>
      </c>
      <c r="BF57" t="s">
        <v>3</v>
      </c>
      <c r="BG57" t="s">
        <v>3</v>
      </c>
      <c r="BH57">
        <v>0</v>
      </c>
      <c r="BI57">
        <v>4</v>
      </c>
      <c r="BJ57" t="s">
        <v>3</v>
      </c>
      <c r="BM57">
        <v>0</v>
      </c>
      <c r="BN57">
        <v>0</v>
      </c>
      <c r="BO57" t="s">
        <v>3</v>
      </c>
      <c r="BP57">
        <v>0</v>
      </c>
      <c r="BQ57">
        <v>16</v>
      </c>
      <c r="BR57">
        <v>0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 t="s">
        <v>3</v>
      </c>
      <c r="BZ57">
        <v>125</v>
      </c>
      <c r="CA57">
        <v>65</v>
      </c>
      <c r="CB57" t="s">
        <v>3</v>
      </c>
      <c r="CE57">
        <v>0</v>
      </c>
      <c r="CF57">
        <v>0</v>
      </c>
      <c r="CG57">
        <v>0</v>
      </c>
      <c r="CM57">
        <v>0</v>
      </c>
      <c r="CN57" t="s">
        <v>3</v>
      </c>
      <c r="CO57">
        <v>0</v>
      </c>
      <c r="CP57">
        <f>(P57+Q57+S57+R57)</f>
        <v>0</v>
      </c>
      <c r="CQ57">
        <f>0</f>
        <v>0</v>
      </c>
      <c r="CR57">
        <f>0</f>
        <v>0</v>
      </c>
      <c r="CS57">
        <f>0</f>
        <v>0</v>
      </c>
      <c r="CT57">
        <f>0</f>
        <v>0</v>
      </c>
      <c r="CU57">
        <f>AG57</f>
        <v>0</v>
      </c>
      <c r="CV57">
        <f>0</f>
        <v>0</v>
      </c>
      <c r="CW57">
        <f>0</f>
        <v>0</v>
      </c>
      <c r="CX57">
        <f>AJ57</f>
        <v>0</v>
      </c>
      <c r="CY57">
        <f>(((S57+R57)*AT57)/100)</f>
        <v>0</v>
      </c>
      <c r="CZ57">
        <f>(((S57+R57)*AU57)/100)</f>
        <v>0</v>
      </c>
      <c r="DC57" t="s">
        <v>3</v>
      </c>
      <c r="DD57" t="s">
        <v>3</v>
      </c>
      <c r="DE57" t="s">
        <v>3</v>
      </c>
      <c r="DF57" t="s">
        <v>3</v>
      </c>
      <c r="DG57" t="s">
        <v>3</v>
      </c>
      <c r="DH57" t="s">
        <v>3</v>
      </c>
      <c r="DI57" t="s">
        <v>3</v>
      </c>
      <c r="DJ57" t="s">
        <v>3</v>
      </c>
      <c r="DK57" t="s">
        <v>3</v>
      </c>
      <c r="DL57" t="s">
        <v>3</v>
      </c>
      <c r="DM57" t="s">
        <v>3</v>
      </c>
      <c r="DN57">
        <v>0</v>
      </c>
      <c r="DO57">
        <v>0</v>
      </c>
      <c r="DP57">
        <v>1</v>
      </c>
      <c r="DQ57">
        <v>1</v>
      </c>
      <c r="DU57">
        <v>1013</v>
      </c>
      <c r="DV57" t="s">
        <v>20</v>
      </c>
      <c r="DW57" t="s">
        <v>20</v>
      </c>
      <c r="DX57">
        <v>1</v>
      </c>
      <c r="DZ57" t="s">
        <v>3</v>
      </c>
      <c r="EA57" t="s">
        <v>3</v>
      </c>
      <c r="EB57" t="s">
        <v>3</v>
      </c>
      <c r="EC57" t="s">
        <v>3</v>
      </c>
      <c r="EE57">
        <v>53955467</v>
      </c>
      <c r="EF57">
        <v>16</v>
      </c>
      <c r="EG57" t="s">
        <v>38</v>
      </c>
      <c r="EH57">
        <v>0</v>
      </c>
      <c r="EI57" t="s">
        <v>3</v>
      </c>
      <c r="EJ57">
        <v>4</v>
      </c>
      <c r="EK57">
        <v>0</v>
      </c>
      <c r="EL57" t="s">
        <v>39</v>
      </c>
      <c r="EM57" t="s">
        <v>40</v>
      </c>
      <c r="EO57" t="s">
        <v>3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FQ57">
        <v>0</v>
      </c>
      <c r="FR57">
        <v>0</v>
      </c>
      <c r="FS57">
        <v>0</v>
      </c>
      <c r="FU57" t="s">
        <v>41</v>
      </c>
      <c r="FX57">
        <v>125</v>
      </c>
      <c r="FY57">
        <v>55.25</v>
      </c>
      <c r="GA57" t="s">
        <v>3</v>
      </c>
      <c r="GD57">
        <v>1</v>
      </c>
      <c r="GF57">
        <v>549166723</v>
      </c>
      <c r="GG57">
        <v>2</v>
      </c>
      <c r="GH57">
        <v>0</v>
      </c>
      <c r="GI57">
        <v>-2</v>
      </c>
      <c r="GJ57">
        <v>0</v>
      </c>
      <c r="GK57">
        <v>0</v>
      </c>
      <c r="GL57">
        <f>ROUND(IF(AND(BH57=3,BI57=3,FS57&lt;&gt;0),P57,0),2)</f>
        <v>0</v>
      </c>
      <c r="GM57">
        <f>ROUND(O57+X57+Y57,2)+GX57</f>
        <v>0</v>
      </c>
      <c r="GN57">
        <f>IF(OR(BI57=0,BI57=1),GM57-GX57,0)</f>
        <v>0</v>
      </c>
      <c r="GO57">
        <f>IF(BI57=2,GM57-GX57,0)</f>
        <v>0</v>
      </c>
      <c r="GP57">
        <f>IF(BI57=4,GM57-GX57,0)</f>
        <v>0</v>
      </c>
      <c r="GR57">
        <v>0</v>
      </c>
      <c r="GS57">
        <v>3</v>
      </c>
      <c r="GT57">
        <v>0</v>
      </c>
      <c r="GU57" t="s">
        <v>3</v>
      </c>
      <c r="GV57">
        <f>ROUND((GT57),2)</f>
        <v>0</v>
      </c>
      <c r="GW57">
        <v>1</v>
      </c>
      <c r="GX57">
        <f>ROUND(HC57*I57,2)</f>
        <v>0</v>
      </c>
      <c r="HA57">
        <v>0</v>
      </c>
      <c r="HB57">
        <v>0</v>
      </c>
      <c r="HC57">
        <f>GV57*GW57</f>
        <v>0</v>
      </c>
      <c r="HE57" t="s">
        <v>3</v>
      </c>
      <c r="HF57" t="s">
        <v>3</v>
      </c>
      <c r="HM57" t="s">
        <v>3</v>
      </c>
      <c r="HN57" t="s">
        <v>3</v>
      </c>
      <c r="HO57" t="s">
        <v>3</v>
      </c>
      <c r="HP57" t="s">
        <v>3</v>
      </c>
      <c r="HQ57" t="s">
        <v>3</v>
      </c>
      <c r="HS57">
        <v>0</v>
      </c>
      <c r="IK57">
        <v>0</v>
      </c>
    </row>
    <row r="58" spans="1:245">
      <c r="A58">
        <v>17</v>
      </c>
      <c r="B58">
        <v>1</v>
      </c>
      <c r="C58">
        <f>ROW(SmtRes!A51)</f>
        <v>51</v>
      </c>
      <c r="D58">
        <f>ROW(EtalonRes!A51)</f>
        <v>51</v>
      </c>
      <c r="E58" t="s">
        <v>108</v>
      </c>
      <c r="F58" t="s">
        <v>109</v>
      </c>
      <c r="G58" t="s">
        <v>110</v>
      </c>
      <c r="H58" t="s">
        <v>20</v>
      </c>
      <c r="I58">
        <v>0</v>
      </c>
      <c r="J58">
        <v>0</v>
      </c>
      <c r="K58">
        <v>0</v>
      </c>
      <c r="O58">
        <f>ROUND(CP58,2)</f>
        <v>0</v>
      </c>
      <c r="P58">
        <f>SUMIF(SmtRes!AQ45:'SmtRes'!AQ51,"=1",SmtRes!DF45:'SmtRes'!DF51)</f>
        <v>0</v>
      </c>
      <c r="Q58">
        <f>SUMIF(SmtRes!AQ45:'SmtRes'!AQ51,"=1",SmtRes!DG45:'SmtRes'!DG51)</f>
        <v>0</v>
      </c>
      <c r="R58">
        <f>SUMIF(SmtRes!AQ45:'SmtRes'!AQ51,"=1",SmtRes!DH45:'SmtRes'!DH51)</f>
        <v>0</v>
      </c>
      <c r="S58">
        <f>SUMIF(SmtRes!AQ45:'SmtRes'!AQ51,"=1",SmtRes!DI45:'SmtRes'!DI51)</f>
        <v>0</v>
      </c>
      <c r="T58">
        <f>ROUND(CU58*I58,2)</f>
        <v>0</v>
      </c>
      <c r="U58">
        <f>SUMIF(SmtRes!AQ45:'SmtRes'!AQ51,"=1",SmtRes!CV45:'SmtRes'!CV51)</f>
        <v>0</v>
      </c>
      <c r="V58">
        <f>SUMIF(SmtRes!AQ45:'SmtRes'!AQ51,"=1",SmtRes!CW45:'SmtRes'!CW51)</f>
        <v>0</v>
      </c>
      <c r="W58">
        <f>ROUND(CX58*I58,2)</f>
        <v>0</v>
      </c>
      <c r="X58">
        <f t="shared" si="30"/>
        <v>0</v>
      </c>
      <c r="Y58">
        <f t="shared" si="30"/>
        <v>0</v>
      </c>
      <c r="AA58">
        <v>55146176</v>
      </c>
      <c r="AB58">
        <f>ROUND((AC58+AD58+AF58),2)</f>
        <v>543.88</v>
      </c>
      <c r="AC58">
        <f>ROUND((SUM(SmtRes!BQ45:'SmtRes'!BQ51)),2)</f>
        <v>39.299999999999997</v>
      </c>
      <c r="AD58">
        <f>ROUND((((0)-(0))+AE58),2)</f>
        <v>0</v>
      </c>
      <c r="AE58">
        <f>ROUND((0),2)</f>
        <v>0</v>
      </c>
      <c r="AF58">
        <f>ROUND((SUM(SmtRes!BT45:'SmtRes'!BT51)),2)</f>
        <v>504.58</v>
      </c>
      <c r="AG58">
        <f>ROUND((AP58),2)</f>
        <v>0</v>
      </c>
      <c r="AH58">
        <f>(SUM(SmtRes!BU45:'SmtRes'!BU51))</f>
        <v>1.2</v>
      </c>
      <c r="AI58">
        <f>(0)</f>
        <v>0</v>
      </c>
      <c r="AJ58">
        <f>(AS58)</f>
        <v>0</v>
      </c>
      <c r="AK58">
        <v>543.87941940000007</v>
      </c>
      <c r="AL58">
        <v>39.303419400000003</v>
      </c>
      <c r="AM58">
        <v>0</v>
      </c>
      <c r="AN58">
        <v>0</v>
      </c>
      <c r="AO58">
        <v>504.57600000000002</v>
      </c>
      <c r="AP58">
        <v>0</v>
      </c>
      <c r="AQ58">
        <v>1.2</v>
      </c>
      <c r="AR58">
        <v>0</v>
      </c>
      <c r="AS58">
        <v>0</v>
      </c>
      <c r="AT58">
        <v>90</v>
      </c>
      <c r="AU58">
        <v>46</v>
      </c>
      <c r="AV58">
        <v>1</v>
      </c>
      <c r="AW58">
        <v>1</v>
      </c>
      <c r="AZ58">
        <v>1</v>
      </c>
      <c r="BA58">
        <v>1</v>
      </c>
      <c r="BB58">
        <v>1</v>
      </c>
      <c r="BC58">
        <v>1</v>
      </c>
      <c r="BD58" t="s">
        <v>3</v>
      </c>
      <c r="BE58" t="s">
        <v>3</v>
      </c>
      <c r="BF58" t="s">
        <v>3</v>
      </c>
      <c r="BG58" t="s">
        <v>3</v>
      </c>
      <c r="BH58">
        <v>0</v>
      </c>
      <c r="BI58">
        <v>2</v>
      </c>
      <c r="BJ58" t="s">
        <v>111</v>
      </c>
      <c r="BM58">
        <v>110011</v>
      </c>
      <c r="BN58">
        <v>0</v>
      </c>
      <c r="BO58" t="s">
        <v>3</v>
      </c>
      <c r="BP58">
        <v>0</v>
      </c>
      <c r="BQ58">
        <v>3</v>
      </c>
      <c r="BR58">
        <v>0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 t="s">
        <v>3</v>
      </c>
      <c r="BZ58">
        <v>90</v>
      </c>
      <c r="CA58">
        <v>46</v>
      </c>
      <c r="CB58" t="s">
        <v>3</v>
      </c>
      <c r="CE58">
        <v>0</v>
      </c>
      <c r="CF58">
        <v>0</v>
      </c>
      <c r="CG58">
        <v>0</v>
      </c>
      <c r="CM58">
        <v>0</v>
      </c>
      <c r="CN58" t="s">
        <v>3</v>
      </c>
      <c r="CO58">
        <v>0</v>
      </c>
      <c r="CP58">
        <f>(P58+Q58+S58+R58)</f>
        <v>0</v>
      </c>
      <c r="CQ58">
        <f>SUMIF(SmtRes!AQ45:'SmtRes'!AQ51,"=1",SmtRes!AA45:'SmtRes'!AA51)</f>
        <v>6508.8600000000006</v>
      </c>
      <c r="CR58">
        <f>SUMIF(SmtRes!AQ45:'SmtRes'!AQ51,"=1",SmtRes!AB45:'SmtRes'!AB51)</f>
        <v>0</v>
      </c>
      <c r="CS58">
        <f>SUMIF(SmtRes!AQ45:'SmtRes'!AQ51,"=1",SmtRes!AC45:'SmtRes'!AC51)</f>
        <v>0</v>
      </c>
      <c r="CT58">
        <f>SUMIF(SmtRes!AQ45:'SmtRes'!AQ51,"=1",SmtRes!AD45:'SmtRes'!AD51)</f>
        <v>420.48</v>
      </c>
      <c r="CU58">
        <f>AG58</f>
        <v>0</v>
      </c>
      <c r="CV58">
        <f>SUMIF(SmtRes!AQ45:'SmtRes'!AQ51,"=1",SmtRes!BU45:'SmtRes'!BU51)</f>
        <v>1.2</v>
      </c>
      <c r="CW58">
        <f>SUMIF(SmtRes!AQ45:'SmtRes'!AQ51,"=1",SmtRes!BV45:'SmtRes'!BV51)</f>
        <v>0</v>
      </c>
      <c r="CX58">
        <f>AJ58</f>
        <v>0</v>
      </c>
      <c r="CY58">
        <f>(((S58+R58)*AT58)/100)</f>
        <v>0</v>
      </c>
      <c r="CZ58">
        <f>(((S58+R58)*AU58)/100)</f>
        <v>0</v>
      </c>
      <c r="DC58" t="s">
        <v>3</v>
      </c>
      <c r="DD58" t="s">
        <v>3</v>
      </c>
      <c r="DE58" t="s">
        <v>3</v>
      </c>
      <c r="DF58" t="s">
        <v>3</v>
      </c>
      <c r="DG58" t="s">
        <v>3</v>
      </c>
      <c r="DH58" t="s">
        <v>3</v>
      </c>
      <c r="DI58" t="s">
        <v>3</v>
      </c>
      <c r="DJ58" t="s">
        <v>3</v>
      </c>
      <c r="DK58" t="s">
        <v>3</v>
      </c>
      <c r="DL58" t="s">
        <v>3</v>
      </c>
      <c r="DM58" t="s">
        <v>3</v>
      </c>
      <c r="DN58">
        <v>0</v>
      </c>
      <c r="DO58">
        <v>0</v>
      </c>
      <c r="DP58">
        <v>1</v>
      </c>
      <c r="DQ58">
        <v>1</v>
      </c>
      <c r="DU58">
        <v>1013</v>
      </c>
      <c r="DV58" t="s">
        <v>20</v>
      </c>
      <c r="DW58" t="s">
        <v>20</v>
      </c>
      <c r="DX58">
        <v>1</v>
      </c>
      <c r="DZ58" t="s">
        <v>3</v>
      </c>
      <c r="EA58" t="s">
        <v>3</v>
      </c>
      <c r="EB58" t="s">
        <v>3</v>
      </c>
      <c r="EC58" t="s">
        <v>3</v>
      </c>
      <c r="EE58">
        <v>53955450</v>
      </c>
      <c r="EF58">
        <v>3</v>
      </c>
      <c r="EG58" t="s">
        <v>22</v>
      </c>
      <c r="EH58">
        <v>0</v>
      </c>
      <c r="EI58" t="s">
        <v>3</v>
      </c>
      <c r="EJ58">
        <v>2</v>
      </c>
      <c r="EK58">
        <v>110011</v>
      </c>
      <c r="EL58" t="s">
        <v>23</v>
      </c>
      <c r="EM58" t="s">
        <v>24</v>
      </c>
      <c r="EO58" t="s">
        <v>3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1.2</v>
      </c>
      <c r="EX58">
        <v>0</v>
      </c>
      <c r="EY58">
        <v>0</v>
      </c>
      <c r="FQ58">
        <v>0</v>
      </c>
      <c r="FR58">
        <v>0</v>
      </c>
      <c r="FS58">
        <v>0</v>
      </c>
      <c r="FX58">
        <v>90</v>
      </c>
      <c r="FY58">
        <v>46</v>
      </c>
      <c r="GA58" t="s">
        <v>3</v>
      </c>
      <c r="GD58">
        <v>1</v>
      </c>
      <c r="GF58">
        <v>-654565010</v>
      </c>
      <c r="GG58">
        <v>2</v>
      </c>
      <c r="GH58">
        <v>1</v>
      </c>
      <c r="GI58">
        <v>-2</v>
      </c>
      <c r="GJ58">
        <v>0</v>
      </c>
      <c r="GK58">
        <v>0</v>
      </c>
      <c r="GL58">
        <f>ROUND(IF(AND(BH58=3,BI58=3,FS58&lt;&gt;0),P58,0),2)</f>
        <v>0</v>
      </c>
      <c r="GM58">
        <f>ROUND(O58+X58+Y58,2)+GX58</f>
        <v>0</v>
      </c>
      <c r="GN58">
        <f>IF(OR(BI58=0,BI58=1),GM58-GX58,0)</f>
        <v>0</v>
      </c>
      <c r="GO58">
        <f>IF(BI58=2,GM58-GX58,0)</f>
        <v>0</v>
      </c>
      <c r="GP58">
        <f>IF(BI58=4,GM58-GX58,0)</f>
        <v>0</v>
      </c>
      <c r="GR58">
        <v>0</v>
      </c>
      <c r="GS58">
        <v>3</v>
      </c>
      <c r="GT58">
        <v>0</v>
      </c>
      <c r="GU58" t="s">
        <v>3</v>
      </c>
      <c r="GV58">
        <f>ROUND((GT58),2)</f>
        <v>0</v>
      </c>
      <c r="GW58">
        <v>1</v>
      </c>
      <c r="GX58">
        <f>ROUND(HC58*I58,2)</f>
        <v>0</v>
      </c>
      <c r="HA58">
        <v>0</v>
      </c>
      <c r="HB58">
        <v>0</v>
      </c>
      <c r="HC58">
        <f>GV58*GW58</f>
        <v>0</v>
      </c>
      <c r="HE58" t="s">
        <v>3</v>
      </c>
      <c r="HF58" t="s">
        <v>3</v>
      </c>
      <c r="HM58" t="s">
        <v>3</v>
      </c>
      <c r="HN58" t="s">
        <v>25</v>
      </c>
      <c r="HO58" t="s">
        <v>26</v>
      </c>
      <c r="HP58" t="s">
        <v>23</v>
      </c>
      <c r="HQ58" t="s">
        <v>23</v>
      </c>
      <c r="HS58">
        <v>0</v>
      </c>
      <c r="IK58">
        <v>0</v>
      </c>
    </row>
    <row r="59" spans="1:245">
      <c r="A59">
        <v>19</v>
      </c>
      <c r="B59">
        <v>1</v>
      </c>
      <c r="F59" t="s">
        <v>3</v>
      </c>
      <c r="G59" t="s">
        <v>27</v>
      </c>
      <c r="H59" t="s">
        <v>3</v>
      </c>
      <c r="AA59">
        <v>1</v>
      </c>
      <c r="IK59">
        <v>0</v>
      </c>
    </row>
    <row r="60" spans="1:245">
      <c r="A60">
        <v>18</v>
      </c>
      <c r="B60">
        <v>1</v>
      </c>
      <c r="C60">
        <v>51</v>
      </c>
      <c r="E60" t="s">
        <v>112</v>
      </c>
      <c r="F60" t="s">
        <v>29</v>
      </c>
      <c r="G60" t="s">
        <v>30</v>
      </c>
      <c r="H60" t="s">
        <v>31</v>
      </c>
      <c r="I60">
        <f>J60</f>
        <v>2</v>
      </c>
      <c r="J60">
        <v>2</v>
      </c>
      <c r="K60">
        <v>2</v>
      </c>
      <c r="O60">
        <f>ROUND(P60,2)</f>
        <v>0</v>
      </c>
      <c r="P60">
        <f>ROUND(ROUND(ROUND(SUMIF(SmtRes!AQ45:'SmtRes'!AQ51,"=1",SmtRes!CU45:'SmtRes'!CU51),2),2)*I60/100,2)</f>
        <v>0</v>
      </c>
      <c r="Q60">
        <f>ROUND(CR60*I60,2)</f>
        <v>0</v>
      </c>
      <c r="R60">
        <f>ROUND(CS60*I60,2)</f>
        <v>0</v>
      </c>
      <c r="S60">
        <f>ROUND(CT60*I60,2)</f>
        <v>0</v>
      </c>
      <c r="T60">
        <f>ROUND(CU60*I60,2)</f>
        <v>0</v>
      </c>
      <c r="U60">
        <f>ROUND(CV60*I60,7)</f>
        <v>0</v>
      </c>
      <c r="V60">
        <f>ROUND(CW60*I60,7)</f>
        <v>0</v>
      </c>
      <c r="W60">
        <f>ROUND(CX60*I60,2)</f>
        <v>0</v>
      </c>
      <c r="X60">
        <f t="shared" ref="X60:Y62" si="31">ROUND(CY60,2)</f>
        <v>0</v>
      </c>
      <c r="Y60">
        <f t="shared" si="31"/>
        <v>0</v>
      </c>
      <c r="AA60">
        <v>55146176</v>
      </c>
      <c r="AB60">
        <f>ROUND((AC60+AD60+AF60),2)</f>
        <v>0</v>
      </c>
      <c r="AC60">
        <f>ROUND((ES60),2)</f>
        <v>0</v>
      </c>
      <c r="AD60">
        <f>ROUND((((ET60)-(EU60))+AE60),2)</f>
        <v>0</v>
      </c>
      <c r="AE60">
        <f>ROUND((EU60),2)</f>
        <v>0</v>
      </c>
      <c r="AF60">
        <f>ROUND((EV60),2)</f>
        <v>0</v>
      </c>
      <c r="AG60">
        <f>ROUND((AP60),2)</f>
        <v>0</v>
      </c>
      <c r="AH60">
        <f>(EW60)</f>
        <v>0</v>
      </c>
      <c r="AI60">
        <f>(EX60)</f>
        <v>0</v>
      </c>
      <c r="AJ60">
        <f>(AS60)</f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1</v>
      </c>
      <c r="AW60">
        <v>1</v>
      </c>
      <c r="AZ60">
        <v>1</v>
      </c>
      <c r="BA60">
        <v>1</v>
      </c>
      <c r="BB60">
        <v>1</v>
      </c>
      <c r="BC60">
        <v>1</v>
      </c>
      <c r="BD60" t="s">
        <v>3</v>
      </c>
      <c r="BE60" t="s">
        <v>3</v>
      </c>
      <c r="BF60" t="s">
        <v>3</v>
      </c>
      <c r="BG60" t="s">
        <v>3</v>
      </c>
      <c r="BH60">
        <v>3</v>
      </c>
      <c r="BI60">
        <v>2</v>
      </c>
      <c r="BJ60" t="s">
        <v>3</v>
      </c>
      <c r="BM60">
        <v>500002</v>
      </c>
      <c r="BN60">
        <v>0</v>
      </c>
      <c r="BO60" t="s">
        <v>3</v>
      </c>
      <c r="BP60">
        <v>0</v>
      </c>
      <c r="BQ60">
        <v>12</v>
      </c>
      <c r="BR60">
        <v>0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 t="s">
        <v>3</v>
      </c>
      <c r="BZ60">
        <v>0</v>
      </c>
      <c r="CA60">
        <v>0</v>
      </c>
      <c r="CB60" t="s">
        <v>3</v>
      </c>
      <c r="CE60">
        <v>0</v>
      </c>
      <c r="CF60">
        <v>0</v>
      </c>
      <c r="CG60">
        <v>0</v>
      </c>
      <c r="CM60">
        <v>0</v>
      </c>
      <c r="CN60" t="s">
        <v>3</v>
      </c>
      <c r="CO60">
        <v>0</v>
      </c>
      <c r="CP60">
        <f>0</f>
        <v>0</v>
      </c>
      <c r="CQ60">
        <f>0</f>
        <v>0</v>
      </c>
      <c r="CR60">
        <f>0</f>
        <v>0</v>
      </c>
      <c r="CS60">
        <f>0</f>
        <v>0</v>
      </c>
      <c r="CT60">
        <f>0</f>
        <v>0</v>
      </c>
      <c r="CU60">
        <f>0</f>
        <v>0</v>
      </c>
      <c r="CV60">
        <f>0</f>
        <v>0</v>
      </c>
      <c r="CW60">
        <f>0</f>
        <v>0</v>
      </c>
      <c r="CX60">
        <f>0</f>
        <v>0</v>
      </c>
      <c r="CY60">
        <f>0</f>
        <v>0</v>
      </c>
      <c r="CZ60">
        <f>0</f>
        <v>0</v>
      </c>
      <c r="DC60" t="s">
        <v>3</v>
      </c>
      <c r="DD60" t="s">
        <v>3</v>
      </c>
      <c r="DE60" t="s">
        <v>3</v>
      </c>
      <c r="DF60" t="s">
        <v>3</v>
      </c>
      <c r="DG60" t="s">
        <v>3</v>
      </c>
      <c r="DH60" t="s">
        <v>3</v>
      </c>
      <c r="DI60" t="s">
        <v>3</v>
      </c>
      <c r="DJ60" t="s">
        <v>3</v>
      </c>
      <c r="DK60" t="s">
        <v>3</v>
      </c>
      <c r="DL60" t="s">
        <v>3</v>
      </c>
      <c r="DM60" t="s">
        <v>3</v>
      </c>
      <c r="DN60">
        <v>0</v>
      </c>
      <c r="DO60">
        <v>0</v>
      </c>
      <c r="DP60">
        <v>1</v>
      </c>
      <c r="DQ60">
        <v>1</v>
      </c>
      <c r="DU60">
        <v>1013</v>
      </c>
      <c r="DV60" t="s">
        <v>31</v>
      </c>
      <c r="DW60" t="s">
        <v>31</v>
      </c>
      <c r="DX60">
        <v>1</v>
      </c>
      <c r="DZ60" t="s">
        <v>3</v>
      </c>
      <c r="EA60" t="s">
        <v>3</v>
      </c>
      <c r="EB60" t="s">
        <v>3</v>
      </c>
      <c r="EC60" t="s">
        <v>3</v>
      </c>
      <c r="EE60">
        <v>53955460</v>
      </c>
      <c r="EF60">
        <v>12</v>
      </c>
      <c r="EG60" t="s">
        <v>32</v>
      </c>
      <c r="EH60">
        <v>0</v>
      </c>
      <c r="EI60" t="s">
        <v>3</v>
      </c>
      <c r="EJ60">
        <v>2</v>
      </c>
      <c r="EK60">
        <v>500002</v>
      </c>
      <c r="EL60" t="s">
        <v>33</v>
      </c>
      <c r="EM60" t="s">
        <v>34</v>
      </c>
      <c r="EO60" t="s">
        <v>3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FQ60">
        <v>0</v>
      </c>
      <c r="FR60">
        <v>0</v>
      </c>
      <c r="FS60">
        <v>0</v>
      </c>
      <c r="FX60">
        <v>0</v>
      </c>
      <c r="FY60">
        <v>0</v>
      </c>
      <c r="GA60" t="s">
        <v>3</v>
      </c>
      <c r="GD60">
        <v>1</v>
      </c>
      <c r="GF60">
        <v>274903907</v>
      </c>
      <c r="GG60">
        <v>2</v>
      </c>
      <c r="GH60">
        <v>1</v>
      </c>
      <c r="GI60">
        <v>-2</v>
      </c>
      <c r="GJ60">
        <v>0</v>
      </c>
      <c r="GK60">
        <v>0</v>
      </c>
      <c r="GL60">
        <f>ROUND(IF(AND(BH60=3,BI60=3,FS60&lt;&gt;0),P60,0),2)</f>
        <v>0</v>
      </c>
      <c r="GM60">
        <f>ROUND(O60+X60+Y60,2)+GX60</f>
        <v>0</v>
      </c>
      <c r="GN60">
        <f>IF(OR(BI60=0,BI60=1),GM60-GX60,0)</f>
        <v>0</v>
      </c>
      <c r="GO60">
        <f>IF(BI60=2,GM60-GX60,0)</f>
        <v>0</v>
      </c>
      <c r="GP60">
        <f>IF(BI60=4,GM60-GX60,0)</f>
        <v>0</v>
      </c>
      <c r="GR60">
        <v>0</v>
      </c>
      <c r="GS60">
        <v>3</v>
      </c>
      <c r="GT60">
        <v>0</v>
      </c>
      <c r="GU60" t="s">
        <v>3</v>
      </c>
      <c r="GV60">
        <f>ROUND((GT60),2)</f>
        <v>0</v>
      </c>
      <c r="GW60">
        <v>1</v>
      </c>
      <c r="GX60">
        <f>ROUND(HC60*I60,2)</f>
        <v>0</v>
      </c>
      <c r="HA60">
        <v>0</v>
      </c>
      <c r="HB60">
        <v>0</v>
      </c>
      <c r="HC60">
        <f>0</f>
        <v>0</v>
      </c>
      <c r="HE60" t="s">
        <v>3</v>
      </c>
      <c r="HF60" t="s">
        <v>3</v>
      </c>
      <c r="HM60" t="s">
        <v>3</v>
      </c>
      <c r="HN60" t="s">
        <v>3</v>
      </c>
      <c r="HO60" t="s">
        <v>3</v>
      </c>
      <c r="HP60" t="s">
        <v>3</v>
      </c>
      <c r="HQ60" t="s">
        <v>3</v>
      </c>
      <c r="HS60">
        <v>0</v>
      </c>
      <c r="IK60">
        <v>0</v>
      </c>
    </row>
    <row r="61" spans="1:245">
      <c r="A61">
        <v>17</v>
      </c>
      <c r="B61">
        <v>1</v>
      </c>
      <c r="E61" t="s">
        <v>113</v>
      </c>
      <c r="F61" t="s">
        <v>114</v>
      </c>
      <c r="G61" t="s">
        <v>115</v>
      </c>
      <c r="H61" t="s">
        <v>20</v>
      </c>
      <c r="I61">
        <v>0</v>
      </c>
      <c r="J61">
        <v>0</v>
      </c>
      <c r="K61">
        <v>0</v>
      </c>
      <c r="O61">
        <f>ROUND(CP61,2)</f>
        <v>0</v>
      </c>
      <c r="P61">
        <f>0</f>
        <v>0</v>
      </c>
      <c r="Q61">
        <f>0</f>
        <v>0</v>
      </c>
      <c r="R61">
        <f>0</f>
        <v>0</v>
      </c>
      <c r="S61">
        <f>0</f>
        <v>0</v>
      </c>
      <c r="T61">
        <f>ROUND(CU61*I61,2)</f>
        <v>0</v>
      </c>
      <c r="U61">
        <f>0</f>
        <v>0</v>
      </c>
      <c r="V61">
        <f>0</f>
        <v>0</v>
      </c>
      <c r="W61">
        <f>ROUND(CX61*I61,2)</f>
        <v>0</v>
      </c>
      <c r="X61">
        <f t="shared" si="31"/>
        <v>0</v>
      </c>
      <c r="Y61">
        <f t="shared" si="31"/>
        <v>0</v>
      </c>
      <c r="AA61">
        <v>55146176</v>
      </c>
      <c r="AB61">
        <f>ROUND((AC61+AD61+AF61),2)</f>
        <v>0</v>
      </c>
      <c r="AC61">
        <f>ROUND((0),2)</f>
        <v>0</v>
      </c>
      <c r="AD61">
        <f>ROUND((((0)-(0))+AE61),2)</f>
        <v>0</v>
      </c>
      <c r="AE61">
        <f>ROUND((0),2)</f>
        <v>0</v>
      </c>
      <c r="AF61">
        <f>ROUND((0),2)</f>
        <v>0</v>
      </c>
      <c r="AG61">
        <f>ROUND((AP61),2)</f>
        <v>0</v>
      </c>
      <c r="AH61">
        <f>(0)</f>
        <v>0</v>
      </c>
      <c r="AI61">
        <f>(0)</f>
        <v>0</v>
      </c>
      <c r="AJ61">
        <f>(AS61)</f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125</v>
      </c>
      <c r="AU61">
        <v>55.25</v>
      </c>
      <c r="AV61">
        <v>1</v>
      </c>
      <c r="AW61">
        <v>1</v>
      </c>
      <c r="AZ61">
        <v>1</v>
      </c>
      <c r="BA61">
        <v>1</v>
      </c>
      <c r="BB61">
        <v>1</v>
      </c>
      <c r="BC61">
        <v>1</v>
      </c>
      <c r="BD61" t="s">
        <v>3</v>
      </c>
      <c r="BE61" t="s">
        <v>3</v>
      </c>
      <c r="BF61" t="s">
        <v>3</v>
      </c>
      <c r="BG61" t="s">
        <v>3</v>
      </c>
      <c r="BH61">
        <v>0</v>
      </c>
      <c r="BI61">
        <v>4</v>
      </c>
      <c r="BJ61" t="s">
        <v>3</v>
      </c>
      <c r="BM61">
        <v>0</v>
      </c>
      <c r="BN61">
        <v>0</v>
      </c>
      <c r="BO61" t="s">
        <v>3</v>
      </c>
      <c r="BP61">
        <v>0</v>
      </c>
      <c r="BQ61">
        <v>16</v>
      </c>
      <c r="BR61">
        <v>0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 t="s">
        <v>3</v>
      </c>
      <c r="BZ61">
        <v>125</v>
      </c>
      <c r="CA61">
        <v>65</v>
      </c>
      <c r="CB61" t="s">
        <v>3</v>
      </c>
      <c r="CE61">
        <v>0</v>
      </c>
      <c r="CF61">
        <v>0</v>
      </c>
      <c r="CG61">
        <v>0</v>
      </c>
      <c r="CM61">
        <v>0</v>
      </c>
      <c r="CN61" t="s">
        <v>3</v>
      </c>
      <c r="CO61">
        <v>0</v>
      </c>
      <c r="CP61">
        <f>(P61+Q61+S61+R61)</f>
        <v>0</v>
      </c>
      <c r="CQ61">
        <f>0</f>
        <v>0</v>
      </c>
      <c r="CR61">
        <f>0</f>
        <v>0</v>
      </c>
      <c r="CS61">
        <f>0</f>
        <v>0</v>
      </c>
      <c r="CT61">
        <f>0</f>
        <v>0</v>
      </c>
      <c r="CU61">
        <f>AG61</f>
        <v>0</v>
      </c>
      <c r="CV61">
        <f>0</f>
        <v>0</v>
      </c>
      <c r="CW61">
        <f>0</f>
        <v>0</v>
      </c>
      <c r="CX61">
        <f>AJ61</f>
        <v>0</v>
      </c>
      <c r="CY61">
        <f>(((S61+R61)*AT61)/100)</f>
        <v>0</v>
      </c>
      <c r="CZ61">
        <f>(((S61+R61)*AU61)/100)</f>
        <v>0</v>
      </c>
      <c r="DC61" t="s">
        <v>3</v>
      </c>
      <c r="DD61" t="s">
        <v>3</v>
      </c>
      <c r="DE61" t="s">
        <v>3</v>
      </c>
      <c r="DF61" t="s">
        <v>3</v>
      </c>
      <c r="DG61" t="s">
        <v>3</v>
      </c>
      <c r="DH61" t="s">
        <v>3</v>
      </c>
      <c r="DI61" t="s">
        <v>3</v>
      </c>
      <c r="DJ61" t="s">
        <v>3</v>
      </c>
      <c r="DK61" t="s">
        <v>3</v>
      </c>
      <c r="DL61" t="s">
        <v>3</v>
      </c>
      <c r="DM61" t="s">
        <v>3</v>
      </c>
      <c r="DN61">
        <v>0</v>
      </c>
      <c r="DO61">
        <v>0</v>
      </c>
      <c r="DP61">
        <v>1</v>
      </c>
      <c r="DQ61">
        <v>1</v>
      </c>
      <c r="DU61">
        <v>1013</v>
      </c>
      <c r="DV61" t="s">
        <v>20</v>
      </c>
      <c r="DW61" t="s">
        <v>20</v>
      </c>
      <c r="DX61">
        <v>1</v>
      </c>
      <c r="DZ61" t="s">
        <v>3</v>
      </c>
      <c r="EA61" t="s">
        <v>3</v>
      </c>
      <c r="EB61" t="s">
        <v>3</v>
      </c>
      <c r="EC61" t="s">
        <v>3</v>
      </c>
      <c r="EE61">
        <v>53955467</v>
      </c>
      <c r="EF61">
        <v>16</v>
      </c>
      <c r="EG61" t="s">
        <v>38</v>
      </c>
      <c r="EH61">
        <v>0</v>
      </c>
      <c r="EI61" t="s">
        <v>3</v>
      </c>
      <c r="EJ61">
        <v>4</v>
      </c>
      <c r="EK61">
        <v>0</v>
      </c>
      <c r="EL61" t="s">
        <v>39</v>
      </c>
      <c r="EM61" t="s">
        <v>40</v>
      </c>
      <c r="EO61" t="s">
        <v>3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FQ61">
        <v>0</v>
      </c>
      <c r="FR61">
        <v>0</v>
      </c>
      <c r="FS61">
        <v>0</v>
      </c>
      <c r="FU61" t="s">
        <v>41</v>
      </c>
      <c r="FX61">
        <v>125</v>
      </c>
      <c r="FY61">
        <v>55.25</v>
      </c>
      <c r="GA61" t="s">
        <v>3</v>
      </c>
      <c r="GD61">
        <v>1</v>
      </c>
      <c r="GF61">
        <v>647460593</v>
      </c>
      <c r="GG61">
        <v>2</v>
      </c>
      <c r="GH61">
        <v>0</v>
      </c>
      <c r="GI61">
        <v>-2</v>
      </c>
      <c r="GJ61">
        <v>0</v>
      </c>
      <c r="GK61">
        <v>0</v>
      </c>
      <c r="GL61">
        <f>ROUND(IF(AND(BH61=3,BI61=3,FS61&lt;&gt;0),P61,0),2)</f>
        <v>0</v>
      </c>
      <c r="GM61">
        <f>ROUND(O61+X61+Y61,2)+GX61</f>
        <v>0</v>
      </c>
      <c r="GN61">
        <f>IF(OR(BI61=0,BI61=1),GM61-GX61,0)</f>
        <v>0</v>
      </c>
      <c r="GO61">
        <f>IF(BI61=2,GM61-GX61,0)</f>
        <v>0</v>
      </c>
      <c r="GP61">
        <f>IF(BI61=4,GM61-GX61,0)</f>
        <v>0</v>
      </c>
      <c r="GR61">
        <v>0</v>
      </c>
      <c r="GS61">
        <v>3</v>
      </c>
      <c r="GT61">
        <v>0</v>
      </c>
      <c r="GU61" t="s">
        <v>3</v>
      </c>
      <c r="GV61">
        <f>ROUND((GT61),2)</f>
        <v>0</v>
      </c>
      <c r="GW61">
        <v>1</v>
      </c>
      <c r="GX61">
        <f>ROUND(HC61*I61,2)</f>
        <v>0</v>
      </c>
      <c r="HA61">
        <v>0</v>
      </c>
      <c r="HB61">
        <v>0</v>
      </c>
      <c r="HC61">
        <f>GV61*GW61</f>
        <v>0</v>
      </c>
      <c r="HE61" t="s">
        <v>3</v>
      </c>
      <c r="HF61" t="s">
        <v>3</v>
      </c>
      <c r="HM61" t="s">
        <v>3</v>
      </c>
      <c r="HN61" t="s">
        <v>3</v>
      </c>
      <c r="HO61" t="s">
        <v>3</v>
      </c>
      <c r="HP61" t="s">
        <v>3</v>
      </c>
      <c r="HQ61" t="s">
        <v>3</v>
      </c>
      <c r="HS61">
        <v>0</v>
      </c>
      <c r="IK61">
        <v>0</v>
      </c>
    </row>
    <row r="62" spans="1:245">
      <c r="A62">
        <v>17</v>
      </c>
      <c r="B62">
        <v>1</v>
      </c>
      <c r="C62">
        <f>ROW(SmtRes!A58)</f>
        <v>58</v>
      </c>
      <c r="D62">
        <f>ROW(EtalonRes!A58)</f>
        <v>58</v>
      </c>
      <c r="E62" t="s">
        <v>116</v>
      </c>
      <c r="F62" t="s">
        <v>117</v>
      </c>
      <c r="G62" t="s">
        <v>118</v>
      </c>
      <c r="H62" t="s">
        <v>20</v>
      </c>
      <c r="I62">
        <v>0</v>
      </c>
      <c r="J62">
        <v>0</v>
      </c>
      <c r="K62">
        <v>0</v>
      </c>
      <c r="O62">
        <f>ROUND(CP62,2)</f>
        <v>0</v>
      </c>
      <c r="P62">
        <f>SUMIF(SmtRes!AQ52:'SmtRes'!AQ58,"=1",SmtRes!DF52:'SmtRes'!DF58)</f>
        <v>0</v>
      </c>
      <c r="Q62">
        <f>SUMIF(SmtRes!AQ52:'SmtRes'!AQ58,"=1",SmtRes!DG52:'SmtRes'!DG58)</f>
        <v>0</v>
      </c>
      <c r="R62">
        <f>SUMIF(SmtRes!AQ52:'SmtRes'!AQ58,"=1",SmtRes!DH52:'SmtRes'!DH58)</f>
        <v>0</v>
      </c>
      <c r="S62">
        <f>SUMIF(SmtRes!AQ52:'SmtRes'!AQ58,"=1",SmtRes!DI52:'SmtRes'!DI58)</f>
        <v>0</v>
      </c>
      <c r="T62">
        <f>ROUND(CU62*I62,2)</f>
        <v>0</v>
      </c>
      <c r="U62">
        <f>SUMIF(SmtRes!AQ52:'SmtRes'!AQ58,"=1",SmtRes!CV52:'SmtRes'!CV58)</f>
        <v>0</v>
      </c>
      <c r="V62">
        <f>SUMIF(SmtRes!AQ52:'SmtRes'!AQ58,"=1",SmtRes!CW52:'SmtRes'!CW58)</f>
        <v>0</v>
      </c>
      <c r="W62">
        <f>ROUND(CX62*I62,2)</f>
        <v>0</v>
      </c>
      <c r="X62">
        <f t="shared" si="31"/>
        <v>0</v>
      </c>
      <c r="Y62">
        <f t="shared" si="31"/>
        <v>0</v>
      </c>
      <c r="AA62">
        <v>55146176</v>
      </c>
      <c r="AB62">
        <f>ROUND((AC62+AD62+AF62),2)</f>
        <v>700.97</v>
      </c>
      <c r="AC62">
        <f>ROUND((SUM(SmtRes!BQ52:'SmtRes'!BQ58)),2)</f>
        <v>34.36</v>
      </c>
      <c r="AD62">
        <f>ROUND((((0)-(0))+AE62),2)</f>
        <v>0</v>
      </c>
      <c r="AE62">
        <f>ROUND((0),2)</f>
        <v>0</v>
      </c>
      <c r="AF62">
        <f>ROUND((SUM(SmtRes!BT52:'SmtRes'!BT58)),2)</f>
        <v>666.61</v>
      </c>
      <c r="AG62">
        <f>ROUND((AP62),2)</f>
        <v>0</v>
      </c>
      <c r="AH62">
        <f>(SUM(SmtRes!BU52:'SmtRes'!BU58))</f>
        <v>1.68</v>
      </c>
      <c r="AI62">
        <f>(0)</f>
        <v>0</v>
      </c>
      <c r="AJ62">
        <f>(AS62)</f>
        <v>0</v>
      </c>
      <c r="AK62">
        <v>700.97183570000004</v>
      </c>
      <c r="AL62">
        <v>34.364635700000001</v>
      </c>
      <c r="AM62">
        <v>0</v>
      </c>
      <c r="AN62">
        <v>0</v>
      </c>
      <c r="AO62">
        <v>666.60720000000003</v>
      </c>
      <c r="AP62">
        <v>0</v>
      </c>
      <c r="AQ62">
        <v>1.68</v>
      </c>
      <c r="AR62">
        <v>0</v>
      </c>
      <c r="AS62">
        <v>0</v>
      </c>
      <c r="AT62">
        <v>90</v>
      </c>
      <c r="AU62">
        <v>46</v>
      </c>
      <c r="AV62">
        <v>1</v>
      </c>
      <c r="AW62">
        <v>1</v>
      </c>
      <c r="AZ62">
        <v>1</v>
      </c>
      <c r="BA62">
        <v>1</v>
      </c>
      <c r="BB62">
        <v>1</v>
      </c>
      <c r="BC62">
        <v>1</v>
      </c>
      <c r="BD62" t="s">
        <v>3</v>
      </c>
      <c r="BE62" t="s">
        <v>3</v>
      </c>
      <c r="BF62" t="s">
        <v>3</v>
      </c>
      <c r="BG62" t="s">
        <v>3</v>
      </c>
      <c r="BH62">
        <v>0</v>
      </c>
      <c r="BI62">
        <v>2</v>
      </c>
      <c r="BJ62" t="s">
        <v>119</v>
      </c>
      <c r="BM62">
        <v>110011</v>
      </c>
      <c r="BN62">
        <v>0</v>
      </c>
      <c r="BO62" t="s">
        <v>3</v>
      </c>
      <c r="BP62">
        <v>0</v>
      </c>
      <c r="BQ62">
        <v>3</v>
      </c>
      <c r="BR62">
        <v>0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 t="s">
        <v>3</v>
      </c>
      <c r="BZ62">
        <v>90</v>
      </c>
      <c r="CA62">
        <v>46</v>
      </c>
      <c r="CB62" t="s">
        <v>3</v>
      </c>
      <c r="CE62">
        <v>0</v>
      </c>
      <c r="CF62">
        <v>0</v>
      </c>
      <c r="CG62">
        <v>0</v>
      </c>
      <c r="CM62">
        <v>0</v>
      </c>
      <c r="CN62" t="s">
        <v>3</v>
      </c>
      <c r="CO62">
        <v>0</v>
      </c>
      <c r="CP62">
        <f>(P62+Q62+S62+R62)</f>
        <v>0</v>
      </c>
      <c r="CQ62">
        <f>SUMIF(SmtRes!AQ52:'SmtRes'!AQ58,"=1",SmtRes!AA52:'SmtRes'!AA58)</f>
        <v>6508.8600000000006</v>
      </c>
      <c r="CR62">
        <f>SUMIF(SmtRes!AQ52:'SmtRes'!AQ58,"=1",SmtRes!AB52:'SmtRes'!AB58)</f>
        <v>0</v>
      </c>
      <c r="CS62">
        <f>SUMIF(SmtRes!AQ52:'SmtRes'!AQ58,"=1",SmtRes!AC52:'SmtRes'!AC58)</f>
        <v>0</v>
      </c>
      <c r="CT62">
        <f>SUMIF(SmtRes!AQ52:'SmtRes'!AQ58,"=1",SmtRes!AD52:'SmtRes'!AD58)</f>
        <v>396.79</v>
      </c>
      <c r="CU62">
        <f>AG62</f>
        <v>0</v>
      </c>
      <c r="CV62">
        <f>SUMIF(SmtRes!AQ52:'SmtRes'!AQ58,"=1",SmtRes!BU52:'SmtRes'!BU58)</f>
        <v>1.68</v>
      </c>
      <c r="CW62">
        <f>SUMIF(SmtRes!AQ52:'SmtRes'!AQ58,"=1",SmtRes!BV52:'SmtRes'!BV58)</f>
        <v>0</v>
      </c>
      <c r="CX62">
        <f>AJ62</f>
        <v>0</v>
      </c>
      <c r="CY62">
        <f>(((S62+R62)*AT62)/100)</f>
        <v>0</v>
      </c>
      <c r="CZ62">
        <f>(((S62+R62)*AU62)/100)</f>
        <v>0</v>
      </c>
      <c r="DC62" t="s">
        <v>3</v>
      </c>
      <c r="DD62" t="s">
        <v>3</v>
      </c>
      <c r="DE62" t="s">
        <v>3</v>
      </c>
      <c r="DF62" t="s">
        <v>3</v>
      </c>
      <c r="DG62" t="s">
        <v>3</v>
      </c>
      <c r="DH62" t="s">
        <v>3</v>
      </c>
      <c r="DI62" t="s">
        <v>3</v>
      </c>
      <c r="DJ62" t="s">
        <v>3</v>
      </c>
      <c r="DK62" t="s">
        <v>3</v>
      </c>
      <c r="DL62" t="s">
        <v>3</v>
      </c>
      <c r="DM62" t="s">
        <v>3</v>
      </c>
      <c r="DN62">
        <v>0</v>
      </c>
      <c r="DO62">
        <v>0</v>
      </c>
      <c r="DP62">
        <v>1</v>
      </c>
      <c r="DQ62">
        <v>1</v>
      </c>
      <c r="DU62">
        <v>1013</v>
      </c>
      <c r="DV62" t="s">
        <v>20</v>
      </c>
      <c r="DW62" t="s">
        <v>20</v>
      </c>
      <c r="DX62">
        <v>1</v>
      </c>
      <c r="DZ62" t="s">
        <v>3</v>
      </c>
      <c r="EA62" t="s">
        <v>3</v>
      </c>
      <c r="EB62" t="s">
        <v>3</v>
      </c>
      <c r="EC62" t="s">
        <v>3</v>
      </c>
      <c r="EE62">
        <v>53955450</v>
      </c>
      <c r="EF62">
        <v>3</v>
      </c>
      <c r="EG62" t="s">
        <v>22</v>
      </c>
      <c r="EH62">
        <v>0</v>
      </c>
      <c r="EI62" t="s">
        <v>3</v>
      </c>
      <c r="EJ62">
        <v>2</v>
      </c>
      <c r="EK62">
        <v>110011</v>
      </c>
      <c r="EL62" t="s">
        <v>23</v>
      </c>
      <c r="EM62" t="s">
        <v>24</v>
      </c>
      <c r="EO62" t="s">
        <v>3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1.68</v>
      </c>
      <c r="EX62">
        <v>0</v>
      </c>
      <c r="EY62">
        <v>0</v>
      </c>
      <c r="FQ62">
        <v>0</v>
      </c>
      <c r="FR62">
        <v>0</v>
      </c>
      <c r="FS62">
        <v>0</v>
      </c>
      <c r="FX62">
        <v>90</v>
      </c>
      <c r="FY62">
        <v>46</v>
      </c>
      <c r="GA62" t="s">
        <v>3</v>
      </c>
      <c r="GD62">
        <v>1</v>
      </c>
      <c r="GF62">
        <v>-111209828</v>
      </c>
      <c r="GG62">
        <v>2</v>
      </c>
      <c r="GH62">
        <v>1</v>
      </c>
      <c r="GI62">
        <v>-2</v>
      </c>
      <c r="GJ62">
        <v>0</v>
      </c>
      <c r="GK62">
        <v>0</v>
      </c>
      <c r="GL62">
        <f>ROUND(IF(AND(BH62=3,BI62=3,FS62&lt;&gt;0),P62,0),2)</f>
        <v>0</v>
      </c>
      <c r="GM62">
        <f>ROUND(O62+X62+Y62,2)+GX62</f>
        <v>0</v>
      </c>
      <c r="GN62">
        <f>IF(OR(BI62=0,BI62=1),GM62-GX62,0)</f>
        <v>0</v>
      </c>
      <c r="GO62">
        <f>IF(BI62=2,GM62-GX62,0)</f>
        <v>0</v>
      </c>
      <c r="GP62">
        <f>IF(BI62=4,GM62-GX62,0)</f>
        <v>0</v>
      </c>
      <c r="GR62">
        <v>0</v>
      </c>
      <c r="GS62">
        <v>3</v>
      </c>
      <c r="GT62">
        <v>0</v>
      </c>
      <c r="GU62" t="s">
        <v>3</v>
      </c>
      <c r="GV62">
        <f>ROUND((GT62),2)</f>
        <v>0</v>
      </c>
      <c r="GW62">
        <v>1</v>
      </c>
      <c r="GX62">
        <f>ROUND(HC62*I62,2)</f>
        <v>0</v>
      </c>
      <c r="HA62">
        <v>0</v>
      </c>
      <c r="HB62">
        <v>0</v>
      </c>
      <c r="HC62">
        <f>GV62*GW62</f>
        <v>0</v>
      </c>
      <c r="HE62" t="s">
        <v>3</v>
      </c>
      <c r="HF62" t="s">
        <v>3</v>
      </c>
      <c r="HM62" t="s">
        <v>3</v>
      </c>
      <c r="HN62" t="s">
        <v>25</v>
      </c>
      <c r="HO62" t="s">
        <v>26</v>
      </c>
      <c r="HP62" t="s">
        <v>23</v>
      </c>
      <c r="HQ62" t="s">
        <v>23</v>
      </c>
      <c r="HS62">
        <v>0</v>
      </c>
      <c r="IK62">
        <v>0</v>
      </c>
    </row>
    <row r="63" spans="1:245">
      <c r="A63">
        <v>19</v>
      </c>
      <c r="B63">
        <v>1</v>
      </c>
      <c r="F63" t="s">
        <v>3</v>
      </c>
      <c r="G63" t="s">
        <v>27</v>
      </c>
      <c r="H63" t="s">
        <v>3</v>
      </c>
      <c r="AA63">
        <v>1</v>
      </c>
      <c r="IK63">
        <v>0</v>
      </c>
    </row>
    <row r="64" spans="1:245">
      <c r="A64">
        <v>18</v>
      </c>
      <c r="B64">
        <v>1</v>
      </c>
      <c r="C64">
        <v>58</v>
      </c>
      <c r="E64" t="s">
        <v>120</v>
      </c>
      <c r="F64" t="s">
        <v>29</v>
      </c>
      <c r="G64" t="s">
        <v>30</v>
      </c>
      <c r="H64" t="s">
        <v>31</v>
      </c>
      <c r="I64">
        <f>J64</f>
        <v>2</v>
      </c>
      <c r="J64">
        <v>2</v>
      </c>
      <c r="K64">
        <v>2</v>
      </c>
      <c r="O64">
        <f>ROUND(P64,2)</f>
        <v>0</v>
      </c>
      <c r="P64">
        <f>ROUND(ROUND(ROUND(SUMIF(SmtRes!AQ52:'SmtRes'!AQ58,"=1",SmtRes!CU52:'SmtRes'!CU58),2),2)*I64/100,2)</f>
        <v>0</v>
      </c>
      <c r="Q64">
        <f>ROUND(CR64*I64,2)</f>
        <v>0</v>
      </c>
      <c r="R64">
        <f>ROUND(CS64*I64,2)</f>
        <v>0</v>
      </c>
      <c r="S64">
        <f>ROUND(CT64*I64,2)</f>
        <v>0</v>
      </c>
      <c r="T64">
        <f>ROUND(CU64*I64,2)</f>
        <v>0</v>
      </c>
      <c r="U64">
        <f>ROUND(CV64*I64,7)</f>
        <v>0</v>
      </c>
      <c r="V64">
        <f>ROUND(CW64*I64,7)</f>
        <v>0</v>
      </c>
      <c r="W64">
        <f>ROUND(CX64*I64,2)</f>
        <v>0</v>
      </c>
      <c r="X64">
        <f t="shared" ref="X64:Y66" si="32">ROUND(CY64,2)</f>
        <v>0</v>
      </c>
      <c r="Y64">
        <f t="shared" si="32"/>
        <v>0</v>
      </c>
      <c r="AA64">
        <v>55146176</v>
      </c>
      <c r="AB64">
        <f>ROUND((AC64+AD64+AF64),2)</f>
        <v>0</v>
      </c>
      <c r="AC64">
        <f>ROUND((ES64),2)</f>
        <v>0</v>
      </c>
      <c r="AD64">
        <f>ROUND((((ET64)-(EU64))+AE64),2)</f>
        <v>0</v>
      </c>
      <c r="AE64">
        <f>ROUND((EU64),2)</f>
        <v>0</v>
      </c>
      <c r="AF64">
        <f>ROUND((EV64),2)</f>
        <v>0</v>
      </c>
      <c r="AG64">
        <f>ROUND((AP64),2)</f>
        <v>0</v>
      </c>
      <c r="AH64">
        <f>(EW64)</f>
        <v>0</v>
      </c>
      <c r="AI64">
        <f>(EX64)</f>
        <v>0</v>
      </c>
      <c r="AJ64">
        <f>(AS64)</f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1</v>
      </c>
      <c r="AW64">
        <v>1</v>
      </c>
      <c r="AZ64">
        <v>1</v>
      </c>
      <c r="BA64">
        <v>1</v>
      </c>
      <c r="BB64">
        <v>1</v>
      </c>
      <c r="BC64">
        <v>1</v>
      </c>
      <c r="BD64" t="s">
        <v>3</v>
      </c>
      <c r="BE64" t="s">
        <v>3</v>
      </c>
      <c r="BF64" t="s">
        <v>3</v>
      </c>
      <c r="BG64" t="s">
        <v>3</v>
      </c>
      <c r="BH64">
        <v>3</v>
      </c>
      <c r="BI64">
        <v>2</v>
      </c>
      <c r="BJ64" t="s">
        <v>3</v>
      </c>
      <c r="BM64">
        <v>500002</v>
      </c>
      <c r="BN64">
        <v>0</v>
      </c>
      <c r="BO64" t="s">
        <v>3</v>
      </c>
      <c r="BP64">
        <v>0</v>
      </c>
      <c r="BQ64">
        <v>12</v>
      </c>
      <c r="BR64">
        <v>0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 t="s">
        <v>3</v>
      </c>
      <c r="BZ64">
        <v>0</v>
      </c>
      <c r="CA64">
        <v>0</v>
      </c>
      <c r="CB64" t="s">
        <v>3</v>
      </c>
      <c r="CE64">
        <v>0</v>
      </c>
      <c r="CF64">
        <v>0</v>
      </c>
      <c r="CG64">
        <v>0</v>
      </c>
      <c r="CM64">
        <v>0</v>
      </c>
      <c r="CN64" t="s">
        <v>3</v>
      </c>
      <c r="CO64">
        <v>0</v>
      </c>
      <c r="CP64">
        <f>0</f>
        <v>0</v>
      </c>
      <c r="CQ64">
        <f>0</f>
        <v>0</v>
      </c>
      <c r="CR64">
        <f>0</f>
        <v>0</v>
      </c>
      <c r="CS64">
        <f>0</f>
        <v>0</v>
      </c>
      <c r="CT64">
        <f>0</f>
        <v>0</v>
      </c>
      <c r="CU64">
        <f>0</f>
        <v>0</v>
      </c>
      <c r="CV64">
        <f>0</f>
        <v>0</v>
      </c>
      <c r="CW64">
        <f>0</f>
        <v>0</v>
      </c>
      <c r="CX64">
        <f>0</f>
        <v>0</v>
      </c>
      <c r="CY64">
        <f>0</f>
        <v>0</v>
      </c>
      <c r="CZ64">
        <f>0</f>
        <v>0</v>
      </c>
      <c r="DC64" t="s">
        <v>3</v>
      </c>
      <c r="DD64" t="s">
        <v>3</v>
      </c>
      <c r="DE64" t="s">
        <v>3</v>
      </c>
      <c r="DF64" t="s">
        <v>3</v>
      </c>
      <c r="DG64" t="s">
        <v>3</v>
      </c>
      <c r="DH64" t="s">
        <v>3</v>
      </c>
      <c r="DI64" t="s">
        <v>3</v>
      </c>
      <c r="DJ64" t="s">
        <v>3</v>
      </c>
      <c r="DK64" t="s">
        <v>3</v>
      </c>
      <c r="DL64" t="s">
        <v>3</v>
      </c>
      <c r="DM64" t="s">
        <v>3</v>
      </c>
      <c r="DN64">
        <v>0</v>
      </c>
      <c r="DO64">
        <v>0</v>
      </c>
      <c r="DP64">
        <v>1</v>
      </c>
      <c r="DQ64">
        <v>1</v>
      </c>
      <c r="DU64">
        <v>1013</v>
      </c>
      <c r="DV64" t="s">
        <v>31</v>
      </c>
      <c r="DW64" t="s">
        <v>31</v>
      </c>
      <c r="DX64">
        <v>1</v>
      </c>
      <c r="DZ64" t="s">
        <v>3</v>
      </c>
      <c r="EA64" t="s">
        <v>3</v>
      </c>
      <c r="EB64" t="s">
        <v>3</v>
      </c>
      <c r="EC64" t="s">
        <v>3</v>
      </c>
      <c r="EE64">
        <v>53955460</v>
      </c>
      <c r="EF64">
        <v>12</v>
      </c>
      <c r="EG64" t="s">
        <v>32</v>
      </c>
      <c r="EH64">
        <v>0</v>
      </c>
      <c r="EI64" t="s">
        <v>3</v>
      </c>
      <c r="EJ64">
        <v>2</v>
      </c>
      <c r="EK64">
        <v>500002</v>
      </c>
      <c r="EL64" t="s">
        <v>33</v>
      </c>
      <c r="EM64" t="s">
        <v>34</v>
      </c>
      <c r="EO64" t="s">
        <v>3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FQ64">
        <v>0</v>
      </c>
      <c r="FR64">
        <v>0</v>
      </c>
      <c r="FS64">
        <v>0</v>
      </c>
      <c r="FX64">
        <v>0</v>
      </c>
      <c r="FY64">
        <v>0</v>
      </c>
      <c r="GA64" t="s">
        <v>3</v>
      </c>
      <c r="GD64">
        <v>1</v>
      </c>
      <c r="GF64">
        <v>274903907</v>
      </c>
      <c r="GG64">
        <v>2</v>
      </c>
      <c r="GH64">
        <v>1</v>
      </c>
      <c r="GI64">
        <v>-2</v>
      </c>
      <c r="GJ64">
        <v>0</v>
      </c>
      <c r="GK64">
        <v>0</v>
      </c>
      <c r="GL64">
        <f>ROUND(IF(AND(BH64=3,BI64=3,FS64&lt;&gt;0),P64,0),2)</f>
        <v>0</v>
      </c>
      <c r="GM64">
        <f>ROUND(O64+X64+Y64,2)+GX64</f>
        <v>0</v>
      </c>
      <c r="GN64">
        <f>IF(OR(BI64=0,BI64=1),GM64-GX64,0)</f>
        <v>0</v>
      </c>
      <c r="GO64">
        <f>IF(BI64=2,GM64-GX64,0)</f>
        <v>0</v>
      </c>
      <c r="GP64">
        <f>IF(BI64=4,GM64-GX64,0)</f>
        <v>0</v>
      </c>
      <c r="GR64">
        <v>0</v>
      </c>
      <c r="GS64">
        <v>3</v>
      </c>
      <c r="GT64">
        <v>0</v>
      </c>
      <c r="GU64" t="s">
        <v>3</v>
      </c>
      <c r="GV64">
        <f>ROUND((GT64),2)</f>
        <v>0</v>
      </c>
      <c r="GW64">
        <v>1</v>
      </c>
      <c r="GX64">
        <f>ROUND(HC64*I64,2)</f>
        <v>0</v>
      </c>
      <c r="HA64">
        <v>0</v>
      </c>
      <c r="HB64">
        <v>0</v>
      </c>
      <c r="HC64">
        <f>0</f>
        <v>0</v>
      </c>
      <c r="HE64" t="s">
        <v>3</v>
      </c>
      <c r="HF64" t="s">
        <v>3</v>
      </c>
      <c r="HM64" t="s">
        <v>3</v>
      </c>
      <c r="HN64" t="s">
        <v>3</v>
      </c>
      <c r="HO64" t="s">
        <v>3</v>
      </c>
      <c r="HP64" t="s">
        <v>3</v>
      </c>
      <c r="HQ64" t="s">
        <v>3</v>
      </c>
      <c r="HS64">
        <v>0</v>
      </c>
      <c r="IK64">
        <v>0</v>
      </c>
    </row>
    <row r="65" spans="1:245">
      <c r="A65">
        <v>17</v>
      </c>
      <c r="B65">
        <v>1</v>
      </c>
      <c r="E65" t="s">
        <v>121</v>
      </c>
      <c r="F65" t="s">
        <v>122</v>
      </c>
      <c r="G65" t="s">
        <v>123</v>
      </c>
      <c r="H65" t="s">
        <v>20</v>
      </c>
      <c r="I65">
        <v>0</v>
      </c>
      <c r="J65">
        <v>0</v>
      </c>
      <c r="K65">
        <v>0</v>
      </c>
      <c r="O65">
        <f>ROUND(CP65,2)</f>
        <v>0</v>
      </c>
      <c r="P65">
        <f>0</f>
        <v>0</v>
      </c>
      <c r="Q65">
        <f>0</f>
        <v>0</v>
      </c>
      <c r="R65">
        <f>0</f>
        <v>0</v>
      </c>
      <c r="S65">
        <f>0</f>
        <v>0</v>
      </c>
      <c r="T65">
        <f>ROUND(CU65*I65,2)</f>
        <v>0</v>
      </c>
      <c r="U65">
        <f>0</f>
        <v>0</v>
      </c>
      <c r="V65">
        <f>0</f>
        <v>0</v>
      </c>
      <c r="W65">
        <f>ROUND(CX65*I65,2)</f>
        <v>0</v>
      </c>
      <c r="X65">
        <f t="shared" si="32"/>
        <v>0</v>
      </c>
      <c r="Y65">
        <f t="shared" si="32"/>
        <v>0</v>
      </c>
      <c r="AA65">
        <v>55146176</v>
      </c>
      <c r="AB65">
        <f>ROUND((AC65+AD65+AF65),2)</f>
        <v>0</v>
      </c>
      <c r="AC65">
        <f>ROUND((0),2)</f>
        <v>0</v>
      </c>
      <c r="AD65">
        <f>ROUND((((0)-(0))+AE65),2)</f>
        <v>0</v>
      </c>
      <c r="AE65">
        <f>ROUND((0),2)</f>
        <v>0</v>
      </c>
      <c r="AF65">
        <f>ROUND((0),2)</f>
        <v>0</v>
      </c>
      <c r="AG65">
        <f>ROUND((AP65),2)</f>
        <v>0</v>
      </c>
      <c r="AH65">
        <f>(0)</f>
        <v>0</v>
      </c>
      <c r="AI65">
        <f>(0)</f>
        <v>0</v>
      </c>
      <c r="AJ65">
        <f>(AS65)</f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125</v>
      </c>
      <c r="AU65">
        <v>55.25</v>
      </c>
      <c r="AV65">
        <v>1</v>
      </c>
      <c r="AW65">
        <v>1</v>
      </c>
      <c r="AZ65">
        <v>1</v>
      </c>
      <c r="BA65">
        <v>1</v>
      </c>
      <c r="BB65">
        <v>1</v>
      </c>
      <c r="BC65">
        <v>1</v>
      </c>
      <c r="BD65" t="s">
        <v>3</v>
      </c>
      <c r="BE65" t="s">
        <v>3</v>
      </c>
      <c r="BF65" t="s">
        <v>3</v>
      </c>
      <c r="BG65" t="s">
        <v>3</v>
      </c>
      <c r="BH65">
        <v>0</v>
      </c>
      <c r="BI65">
        <v>4</v>
      </c>
      <c r="BJ65" t="s">
        <v>3</v>
      </c>
      <c r="BM65">
        <v>0</v>
      </c>
      <c r="BN65">
        <v>0</v>
      </c>
      <c r="BO65" t="s">
        <v>3</v>
      </c>
      <c r="BP65">
        <v>0</v>
      </c>
      <c r="BQ65">
        <v>16</v>
      </c>
      <c r="BR65">
        <v>0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 t="s">
        <v>3</v>
      </c>
      <c r="BZ65">
        <v>125</v>
      </c>
      <c r="CA65">
        <v>65</v>
      </c>
      <c r="CB65" t="s">
        <v>3</v>
      </c>
      <c r="CE65">
        <v>0</v>
      </c>
      <c r="CF65">
        <v>0</v>
      </c>
      <c r="CG65">
        <v>0</v>
      </c>
      <c r="CM65">
        <v>0</v>
      </c>
      <c r="CN65" t="s">
        <v>3</v>
      </c>
      <c r="CO65">
        <v>0</v>
      </c>
      <c r="CP65">
        <f>(P65+Q65+S65+R65)</f>
        <v>0</v>
      </c>
      <c r="CQ65">
        <f>0</f>
        <v>0</v>
      </c>
      <c r="CR65">
        <f>0</f>
        <v>0</v>
      </c>
      <c r="CS65">
        <f>0</f>
        <v>0</v>
      </c>
      <c r="CT65">
        <f>0</f>
        <v>0</v>
      </c>
      <c r="CU65">
        <f>AG65</f>
        <v>0</v>
      </c>
      <c r="CV65">
        <f>0</f>
        <v>0</v>
      </c>
      <c r="CW65">
        <f>0</f>
        <v>0</v>
      </c>
      <c r="CX65">
        <f>AJ65</f>
        <v>0</v>
      </c>
      <c r="CY65">
        <f>(((S65+R65)*AT65)/100)</f>
        <v>0</v>
      </c>
      <c r="CZ65">
        <f>(((S65+R65)*AU65)/100)</f>
        <v>0</v>
      </c>
      <c r="DC65" t="s">
        <v>3</v>
      </c>
      <c r="DD65" t="s">
        <v>3</v>
      </c>
      <c r="DE65" t="s">
        <v>3</v>
      </c>
      <c r="DF65" t="s">
        <v>3</v>
      </c>
      <c r="DG65" t="s">
        <v>3</v>
      </c>
      <c r="DH65" t="s">
        <v>3</v>
      </c>
      <c r="DI65" t="s">
        <v>3</v>
      </c>
      <c r="DJ65" t="s">
        <v>3</v>
      </c>
      <c r="DK65" t="s">
        <v>3</v>
      </c>
      <c r="DL65" t="s">
        <v>3</v>
      </c>
      <c r="DM65" t="s">
        <v>3</v>
      </c>
      <c r="DN65">
        <v>0</v>
      </c>
      <c r="DO65">
        <v>0</v>
      </c>
      <c r="DP65">
        <v>1</v>
      </c>
      <c r="DQ65">
        <v>1</v>
      </c>
      <c r="DU65">
        <v>1013</v>
      </c>
      <c r="DV65" t="s">
        <v>20</v>
      </c>
      <c r="DW65" t="s">
        <v>20</v>
      </c>
      <c r="DX65">
        <v>1</v>
      </c>
      <c r="DZ65" t="s">
        <v>3</v>
      </c>
      <c r="EA65" t="s">
        <v>3</v>
      </c>
      <c r="EB65" t="s">
        <v>3</v>
      </c>
      <c r="EC65" t="s">
        <v>3</v>
      </c>
      <c r="EE65">
        <v>53955467</v>
      </c>
      <c r="EF65">
        <v>16</v>
      </c>
      <c r="EG65" t="s">
        <v>38</v>
      </c>
      <c r="EH65">
        <v>0</v>
      </c>
      <c r="EI65" t="s">
        <v>3</v>
      </c>
      <c r="EJ65">
        <v>4</v>
      </c>
      <c r="EK65">
        <v>0</v>
      </c>
      <c r="EL65" t="s">
        <v>39</v>
      </c>
      <c r="EM65" t="s">
        <v>40</v>
      </c>
      <c r="EO65" t="s">
        <v>3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FQ65">
        <v>0</v>
      </c>
      <c r="FR65">
        <v>0</v>
      </c>
      <c r="FS65">
        <v>0</v>
      </c>
      <c r="FU65" t="s">
        <v>41</v>
      </c>
      <c r="FX65">
        <v>125</v>
      </c>
      <c r="FY65">
        <v>55.25</v>
      </c>
      <c r="GA65" t="s">
        <v>3</v>
      </c>
      <c r="GD65">
        <v>1</v>
      </c>
      <c r="GF65">
        <v>-269766029</v>
      </c>
      <c r="GG65">
        <v>2</v>
      </c>
      <c r="GH65">
        <v>0</v>
      </c>
      <c r="GI65">
        <v>-2</v>
      </c>
      <c r="GJ65">
        <v>0</v>
      </c>
      <c r="GK65">
        <v>0</v>
      </c>
      <c r="GL65">
        <f>ROUND(IF(AND(BH65=3,BI65=3,FS65&lt;&gt;0),P65,0),2)</f>
        <v>0</v>
      </c>
      <c r="GM65">
        <f>ROUND(O65+X65+Y65,2)+GX65</f>
        <v>0</v>
      </c>
      <c r="GN65">
        <f>IF(OR(BI65=0,BI65=1),GM65-GX65,0)</f>
        <v>0</v>
      </c>
      <c r="GO65">
        <f>IF(BI65=2,GM65-GX65,0)</f>
        <v>0</v>
      </c>
      <c r="GP65">
        <f>IF(BI65=4,GM65-GX65,0)</f>
        <v>0</v>
      </c>
      <c r="GR65">
        <v>0</v>
      </c>
      <c r="GS65">
        <v>3</v>
      </c>
      <c r="GT65">
        <v>0</v>
      </c>
      <c r="GU65" t="s">
        <v>3</v>
      </c>
      <c r="GV65">
        <f>ROUND((GT65),2)</f>
        <v>0</v>
      </c>
      <c r="GW65">
        <v>1</v>
      </c>
      <c r="GX65">
        <f>ROUND(HC65*I65,2)</f>
        <v>0</v>
      </c>
      <c r="HA65">
        <v>0</v>
      </c>
      <c r="HB65">
        <v>0</v>
      </c>
      <c r="HC65">
        <f>GV65*GW65</f>
        <v>0</v>
      </c>
      <c r="HE65" t="s">
        <v>3</v>
      </c>
      <c r="HF65" t="s">
        <v>3</v>
      </c>
      <c r="HM65" t="s">
        <v>3</v>
      </c>
      <c r="HN65" t="s">
        <v>3</v>
      </c>
      <c r="HO65" t="s">
        <v>3</v>
      </c>
      <c r="HP65" t="s">
        <v>3</v>
      </c>
      <c r="HQ65" t="s">
        <v>3</v>
      </c>
      <c r="HS65">
        <v>0</v>
      </c>
      <c r="IK65">
        <v>0</v>
      </c>
    </row>
    <row r="66" spans="1:245">
      <c r="A66">
        <v>17</v>
      </c>
      <c r="B66">
        <v>1</v>
      </c>
      <c r="C66">
        <f>ROW(SmtRes!A64)</f>
        <v>64</v>
      </c>
      <c r="D66">
        <f>ROW(EtalonRes!A64)</f>
        <v>64</v>
      </c>
      <c r="E66" t="s">
        <v>124</v>
      </c>
      <c r="F66" t="s">
        <v>125</v>
      </c>
      <c r="G66" t="s">
        <v>126</v>
      </c>
      <c r="H66" t="s">
        <v>20</v>
      </c>
      <c r="I66">
        <v>0</v>
      </c>
      <c r="J66">
        <v>0</v>
      </c>
      <c r="K66">
        <v>0</v>
      </c>
      <c r="O66">
        <f>ROUND(CP66,2)</f>
        <v>0</v>
      </c>
      <c r="P66">
        <f>SUMIF(SmtRes!AQ59:'SmtRes'!AQ64,"=1",SmtRes!DF59:'SmtRes'!DF64)</f>
        <v>0</v>
      </c>
      <c r="Q66">
        <f>SUMIF(SmtRes!AQ59:'SmtRes'!AQ64,"=1",SmtRes!DG59:'SmtRes'!DG64)</f>
        <v>0</v>
      </c>
      <c r="R66">
        <f>SUMIF(SmtRes!AQ59:'SmtRes'!AQ64,"=1",SmtRes!DH59:'SmtRes'!DH64)</f>
        <v>0</v>
      </c>
      <c r="S66">
        <f>SUMIF(SmtRes!AQ59:'SmtRes'!AQ64,"=1",SmtRes!DI59:'SmtRes'!DI64)</f>
        <v>0</v>
      </c>
      <c r="T66">
        <f>ROUND(CU66*I66,2)</f>
        <v>0</v>
      </c>
      <c r="U66">
        <f>SUMIF(SmtRes!AQ59:'SmtRes'!AQ64,"=1",SmtRes!CV59:'SmtRes'!CV64)</f>
        <v>0</v>
      </c>
      <c r="V66">
        <f>SUMIF(SmtRes!AQ59:'SmtRes'!AQ64,"=1",SmtRes!CW59:'SmtRes'!CW64)</f>
        <v>0</v>
      </c>
      <c r="W66">
        <f>ROUND(CX66*I66,2)</f>
        <v>0</v>
      </c>
      <c r="X66">
        <f t="shared" si="32"/>
        <v>0</v>
      </c>
      <c r="Y66">
        <f t="shared" si="32"/>
        <v>0</v>
      </c>
      <c r="AA66">
        <v>55146176</v>
      </c>
      <c r="AB66">
        <f>ROUND((AC66+AD66+AF66),2)</f>
        <v>362.45</v>
      </c>
      <c r="AC66">
        <f>ROUND((SUM(SmtRes!BQ59:'SmtRes'!BQ64)),2)</f>
        <v>9.15</v>
      </c>
      <c r="AD66">
        <f>ROUND((((SUM(SmtRes!BR59:'SmtRes'!BR64))-(0))+AE66),2)</f>
        <v>0.93</v>
      </c>
      <c r="AE66">
        <f>ROUND((0),2)</f>
        <v>0</v>
      </c>
      <c r="AF66">
        <f>ROUND((SUM(SmtRes!BT59:'SmtRes'!BT64)),2)</f>
        <v>352.37</v>
      </c>
      <c r="AG66">
        <f>ROUND((AP66),2)</f>
        <v>0</v>
      </c>
      <c r="AH66">
        <f>(SUM(SmtRes!BU59:'SmtRes'!BU64))</f>
        <v>1</v>
      </c>
      <c r="AI66">
        <f>(0)</f>
        <v>0</v>
      </c>
      <c r="AJ66">
        <f>(AS66)</f>
        <v>0</v>
      </c>
      <c r="AK66">
        <v>362.4469699</v>
      </c>
      <c r="AL66">
        <v>9.1501698999999999</v>
      </c>
      <c r="AM66">
        <v>0.92680000000000007</v>
      </c>
      <c r="AN66">
        <v>0</v>
      </c>
      <c r="AO66">
        <v>352.37</v>
      </c>
      <c r="AP66">
        <v>0</v>
      </c>
      <c r="AQ66">
        <v>1</v>
      </c>
      <c r="AR66">
        <v>0</v>
      </c>
      <c r="AS66">
        <v>0</v>
      </c>
      <c r="AT66">
        <v>90</v>
      </c>
      <c r="AU66">
        <v>46</v>
      </c>
      <c r="AV66">
        <v>1</v>
      </c>
      <c r="AW66">
        <v>1</v>
      </c>
      <c r="AZ66">
        <v>1</v>
      </c>
      <c r="BA66">
        <v>1</v>
      </c>
      <c r="BB66">
        <v>1</v>
      </c>
      <c r="BC66">
        <v>1</v>
      </c>
      <c r="BD66" t="s">
        <v>3</v>
      </c>
      <c r="BE66" t="s">
        <v>3</v>
      </c>
      <c r="BF66" t="s">
        <v>3</v>
      </c>
      <c r="BG66" t="s">
        <v>3</v>
      </c>
      <c r="BH66">
        <v>0</v>
      </c>
      <c r="BI66">
        <v>2</v>
      </c>
      <c r="BJ66" t="s">
        <v>127</v>
      </c>
      <c r="BM66">
        <v>110006</v>
      </c>
      <c r="BN66">
        <v>0</v>
      </c>
      <c r="BO66" t="s">
        <v>3</v>
      </c>
      <c r="BP66">
        <v>0</v>
      </c>
      <c r="BQ66">
        <v>3</v>
      </c>
      <c r="BR66">
        <v>0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 t="s">
        <v>3</v>
      </c>
      <c r="BZ66">
        <v>90</v>
      </c>
      <c r="CA66">
        <v>46</v>
      </c>
      <c r="CB66" t="s">
        <v>3</v>
      </c>
      <c r="CE66">
        <v>0</v>
      </c>
      <c r="CF66">
        <v>0</v>
      </c>
      <c r="CG66">
        <v>0</v>
      </c>
      <c r="CM66">
        <v>0</v>
      </c>
      <c r="CN66" t="s">
        <v>3</v>
      </c>
      <c r="CO66">
        <v>0</v>
      </c>
      <c r="CP66">
        <f>(P66+Q66+S66+R66)</f>
        <v>0</v>
      </c>
      <c r="CQ66">
        <f>SUMIF(SmtRes!AQ59:'SmtRes'!AQ64,"=1",SmtRes!AA59:'SmtRes'!AA64)</f>
        <v>292652.62</v>
      </c>
      <c r="CR66">
        <f>SUMIF(SmtRes!AQ59:'SmtRes'!AQ64,"=1",SmtRes!AB59:'SmtRes'!AB64)</f>
        <v>6.62</v>
      </c>
      <c r="CS66">
        <f>SUMIF(SmtRes!AQ59:'SmtRes'!AQ64,"=1",SmtRes!AC59:'SmtRes'!AC64)</f>
        <v>0</v>
      </c>
      <c r="CT66">
        <f>SUMIF(SmtRes!AQ59:'SmtRes'!AQ64,"=1",SmtRes!AD59:'SmtRes'!AD64)</f>
        <v>352.37</v>
      </c>
      <c r="CU66">
        <f>AG66</f>
        <v>0</v>
      </c>
      <c r="CV66">
        <f>SUMIF(SmtRes!AQ59:'SmtRes'!AQ64,"=1",SmtRes!BU59:'SmtRes'!BU64)</f>
        <v>1</v>
      </c>
      <c r="CW66">
        <f>SUMIF(SmtRes!AQ59:'SmtRes'!AQ64,"=1",SmtRes!BV59:'SmtRes'!BV64)</f>
        <v>0</v>
      </c>
      <c r="CX66">
        <f>AJ66</f>
        <v>0</v>
      </c>
      <c r="CY66">
        <f>(((S66+R66)*AT66)/100)</f>
        <v>0</v>
      </c>
      <c r="CZ66">
        <f>(((S66+R66)*AU66)/100)</f>
        <v>0</v>
      </c>
      <c r="DC66" t="s">
        <v>3</v>
      </c>
      <c r="DD66" t="s">
        <v>3</v>
      </c>
      <c r="DE66" t="s">
        <v>3</v>
      </c>
      <c r="DF66" t="s">
        <v>3</v>
      </c>
      <c r="DG66" t="s">
        <v>3</v>
      </c>
      <c r="DH66" t="s">
        <v>3</v>
      </c>
      <c r="DI66" t="s">
        <v>3</v>
      </c>
      <c r="DJ66" t="s">
        <v>3</v>
      </c>
      <c r="DK66" t="s">
        <v>3</v>
      </c>
      <c r="DL66" t="s">
        <v>3</v>
      </c>
      <c r="DM66" t="s">
        <v>3</v>
      </c>
      <c r="DN66">
        <v>0</v>
      </c>
      <c r="DO66">
        <v>0</v>
      </c>
      <c r="DP66">
        <v>1</v>
      </c>
      <c r="DQ66">
        <v>1</v>
      </c>
      <c r="DU66">
        <v>1013</v>
      </c>
      <c r="DV66" t="s">
        <v>20</v>
      </c>
      <c r="DW66" t="s">
        <v>20</v>
      </c>
      <c r="DX66">
        <v>1</v>
      </c>
      <c r="DZ66" t="s">
        <v>3</v>
      </c>
      <c r="EA66" t="s">
        <v>3</v>
      </c>
      <c r="EB66" t="s">
        <v>3</v>
      </c>
      <c r="EC66" t="s">
        <v>3</v>
      </c>
      <c r="EE66">
        <v>53955447</v>
      </c>
      <c r="EF66">
        <v>3</v>
      </c>
      <c r="EG66" t="s">
        <v>22</v>
      </c>
      <c r="EH66">
        <v>0</v>
      </c>
      <c r="EI66" t="s">
        <v>3</v>
      </c>
      <c r="EJ66">
        <v>2</v>
      </c>
      <c r="EK66">
        <v>110006</v>
      </c>
      <c r="EL66" t="s">
        <v>23</v>
      </c>
      <c r="EM66" t="s">
        <v>24</v>
      </c>
      <c r="EO66" t="s">
        <v>3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1</v>
      </c>
      <c r="EX66">
        <v>0</v>
      </c>
      <c r="EY66">
        <v>0</v>
      </c>
      <c r="FQ66">
        <v>0</v>
      </c>
      <c r="FR66">
        <v>0</v>
      </c>
      <c r="FS66">
        <v>0</v>
      </c>
      <c r="FX66">
        <v>90</v>
      </c>
      <c r="FY66">
        <v>46</v>
      </c>
      <c r="GA66" t="s">
        <v>3</v>
      </c>
      <c r="GD66">
        <v>1</v>
      </c>
      <c r="GF66">
        <v>753043237</v>
      </c>
      <c r="GG66">
        <v>2</v>
      </c>
      <c r="GH66">
        <v>1</v>
      </c>
      <c r="GI66">
        <v>-2</v>
      </c>
      <c r="GJ66">
        <v>0</v>
      </c>
      <c r="GK66">
        <v>0</v>
      </c>
      <c r="GL66">
        <f>ROUND(IF(AND(BH66=3,BI66=3,FS66&lt;&gt;0),P66,0),2)</f>
        <v>0</v>
      </c>
      <c r="GM66">
        <f>ROUND(O66+X66+Y66,2)+GX66</f>
        <v>0</v>
      </c>
      <c r="GN66">
        <f>IF(OR(BI66=0,BI66=1),GM66-GX66,0)</f>
        <v>0</v>
      </c>
      <c r="GO66">
        <f>IF(BI66=2,GM66-GX66,0)</f>
        <v>0</v>
      </c>
      <c r="GP66">
        <f>IF(BI66=4,GM66-GX66,0)</f>
        <v>0</v>
      </c>
      <c r="GR66">
        <v>0</v>
      </c>
      <c r="GS66">
        <v>3</v>
      </c>
      <c r="GT66">
        <v>0</v>
      </c>
      <c r="GU66" t="s">
        <v>3</v>
      </c>
      <c r="GV66">
        <f>ROUND((GT66),2)</f>
        <v>0</v>
      </c>
      <c r="GW66">
        <v>1</v>
      </c>
      <c r="GX66">
        <f>ROUND(HC66*I66,2)</f>
        <v>0</v>
      </c>
      <c r="HA66">
        <v>0</v>
      </c>
      <c r="HB66">
        <v>0</v>
      </c>
      <c r="HC66">
        <f>GV66*GW66</f>
        <v>0</v>
      </c>
      <c r="HE66" t="s">
        <v>3</v>
      </c>
      <c r="HF66" t="s">
        <v>3</v>
      </c>
      <c r="HM66" t="s">
        <v>3</v>
      </c>
      <c r="HN66" t="s">
        <v>25</v>
      </c>
      <c r="HO66" t="s">
        <v>26</v>
      </c>
      <c r="HP66" t="s">
        <v>23</v>
      </c>
      <c r="HQ66" t="s">
        <v>23</v>
      </c>
      <c r="HS66">
        <v>0</v>
      </c>
      <c r="IK66">
        <v>0</v>
      </c>
    </row>
    <row r="67" spans="1:245">
      <c r="A67">
        <v>19</v>
      </c>
      <c r="B67">
        <v>1</v>
      </c>
      <c r="F67" t="s">
        <v>3</v>
      </c>
      <c r="G67" t="s">
        <v>27</v>
      </c>
      <c r="H67" t="s">
        <v>3</v>
      </c>
      <c r="AA67">
        <v>1</v>
      </c>
      <c r="IK67">
        <v>0</v>
      </c>
    </row>
    <row r="68" spans="1:245">
      <c r="A68">
        <v>18</v>
      </c>
      <c r="B68">
        <v>1</v>
      </c>
      <c r="C68">
        <v>63</v>
      </c>
      <c r="E68" t="s">
        <v>128</v>
      </c>
      <c r="F68" t="s">
        <v>29</v>
      </c>
      <c r="G68" t="s">
        <v>30</v>
      </c>
      <c r="H68" t="s">
        <v>31</v>
      </c>
      <c r="I68">
        <f>J68</f>
        <v>2</v>
      </c>
      <c r="J68">
        <v>2</v>
      </c>
      <c r="K68">
        <v>2</v>
      </c>
      <c r="O68">
        <f>ROUND(P68,2)</f>
        <v>0</v>
      </c>
      <c r="P68">
        <f>ROUND(ROUND(ROUND(SUMIF(SmtRes!AQ59:'SmtRes'!AQ64,"=1",SmtRes!CU59:'SmtRes'!CU64),2),2)*I68/100,2)</f>
        <v>0</v>
      </c>
      <c r="Q68">
        <f>ROUND(CR68*I68,2)</f>
        <v>0</v>
      </c>
      <c r="R68">
        <f>ROUND(CS68*I68,2)</f>
        <v>0</v>
      </c>
      <c r="S68">
        <f>ROUND(CT68*I68,2)</f>
        <v>0</v>
      </c>
      <c r="T68">
        <f>ROUND(CU68*I68,2)</f>
        <v>0</v>
      </c>
      <c r="U68">
        <f>ROUND(CV68*I68,7)</f>
        <v>0</v>
      </c>
      <c r="V68">
        <f>ROUND(CW68*I68,7)</f>
        <v>0</v>
      </c>
      <c r="W68">
        <f>ROUND(CX68*I68,2)</f>
        <v>0</v>
      </c>
      <c r="X68">
        <f t="shared" ref="X68:Y71" si="33">ROUND(CY68,2)</f>
        <v>0</v>
      </c>
      <c r="Y68">
        <f t="shared" si="33"/>
        <v>0</v>
      </c>
      <c r="AA68">
        <v>55146176</v>
      </c>
      <c r="AB68">
        <f>ROUND((AC68+AD68+AF68),2)</f>
        <v>0</v>
      </c>
      <c r="AC68">
        <f>ROUND((ES68),2)</f>
        <v>0</v>
      </c>
      <c r="AD68">
        <f>ROUND((((ET68)-(EU68))+AE68),2)</f>
        <v>0</v>
      </c>
      <c r="AE68">
        <f>ROUND((EU68),2)</f>
        <v>0</v>
      </c>
      <c r="AF68">
        <f>ROUND((EV68),2)</f>
        <v>0</v>
      </c>
      <c r="AG68">
        <f>ROUND((AP68),2)</f>
        <v>0</v>
      </c>
      <c r="AH68">
        <f>(EW68)</f>
        <v>0</v>
      </c>
      <c r="AI68">
        <f>(EX68)</f>
        <v>0</v>
      </c>
      <c r="AJ68">
        <f>(AS68)</f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</v>
      </c>
      <c r="AW68">
        <v>1</v>
      </c>
      <c r="AZ68">
        <v>1</v>
      </c>
      <c r="BA68">
        <v>1</v>
      </c>
      <c r="BB68">
        <v>1</v>
      </c>
      <c r="BC68">
        <v>1</v>
      </c>
      <c r="BD68" t="s">
        <v>3</v>
      </c>
      <c r="BE68" t="s">
        <v>3</v>
      </c>
      <c r="BF68" t="s">
        <v>3</v>
      </c>
      <c r="BG68" t="s">
        <v>3</v>
      </c>
      <c r="BH68">
        <v>3</v>
      </c>
      <c r="BI68">
        <v>2</v>
      </c>
      <c r="BJ68" t="s">
        <v>3</v>
      </c>
      <c r="BM68">
        <v>500002</v>
      </c>
      <c r="BN68">
        <v>0</v>
      </c>
      <c r="BO68" t="s">
        <v>3</v>
      </c>
      <c r="BP68">
        <v>0</v>
      </c>
      <c r="BQ68">
        <v>12</v>
      </c>
      <c r="BR68">
        <v>0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 t="s">
        <v>3</v>
      </c>
      <c r="BZ68">
        <v>0</v>
      </c>
      <c r="CA68">
        <v>0</v>
      </c>
      <c r="CB68" t="s">
        <v>3</v>
      </c>
      <c r="CE68">
        <v>0</v>
      </c>
      <c r="CF68">
        <v>0</v>
      </c>
      <c r="CG68">
        <v>0</v>
      </c>
      <c r="CM68">
        <v>0</v>
      </c>
      <c r="CN68" t="s">
        <v>3</v>
      </c>
      <c r="CO68">
        <v>0</v>
      </c>
      <c r="CP68">
        <f>0</f>
        <v>0</v>
      </c>
      <c r="CQ68">
        <f>0</f>
        <v>0</v>
      </c>
      <c r="CR68">
        <f>0</f>
        <v>0</v>
      </c>
      <c r="CS68">
        <f>0</f>
        <v>0</v>
      </c>
      <c r="CT68">
        <f>0</f>
        <v>0</v>
      </c>
      <c r="CU68">
        <f>0</f>
        <v>0</v>
      </c>
      <c r="CV68">
        <f>0</f>
        <v>0</v>
      </c>
      <c r="CW68">
        <f>0</f>
        <v>0</v>
      </c>
      <c r="CX68">
        <f>0</f>
        <v>0</v>
      </c>
      <c r="CY68">
        <f>0</f>
        <v>0</v>
      </c>
      <c r="CZ68">
        <f>0</f>
        <v>0</v>
      </c>
      <c r="DC68" t="s">
        <v>3</v>
      </c>
      <c r="DD68" t="s">
        <v>3</v>
      </c>
      <c r="DE68" t="s">
        <v>3</v>
      </c>
      <c r="DF68" t="s">
        <v>3</v>
      </c>
      <c r="DG68" t="s">
        <v>3</v>
      </c>
      <c r="DH68" t="s">
        <v>3</v>
      </c>
      <c r="DI68" t="s">
        <v>3</v>
      </c>
      <c r="DJ68" t="s">
        <v>3</v>
      </c>
      <c r="DK68" t="s">
        <v>3</v>
      </c>
      <c r="DL68" t="s">
        <v>3</v>
      </c>
      <c r="DM68" t="s">
        <v>3</v>
      </c>
      <c r="DN68">
        <v>0</v>
      </c>
      <c r="DO68">
        <v>0</v>
      </c>
      <c r="DP68">
        <v>1</v>
      </c>
      <c r="DQ68">
        <v>1</v>
      </c>
      <c r="DU68">
        <v>1013</v>
      </c>
      <c r="DV68" t="s">
        <v>31</v>
      </c>
      <c r="DW68" t="s">
        <v>31</v>
      </c>
      <c r="DX68">
        <v>1</v>
      </c>
      <c r="DZ68" t="s">
        <v>3</v>
      </c>
      <c r="EA68" t="s">
        <v>3</v>
      </c>
      <c r="EB68" t="s">
        <v>3</v>
      </c>
      <c r="EC68" t="s">
        <v>3</v>
      </c>
      <c r="EE68">
        <v>53955460</v>
      </c>
      <c r="EF68">
        <v>12</v>
      </c>
      <c r="EG68" t="s">
        <v>32</v>
      </c>
      <c r="EH68">
        <v>0</v>
      </c>
      <c r="EI68" t="s">
        <v>3</v>
      </c>
      <c r="EJ68">
        <v>2</v>
      </c>
      <c r="EK68">
        <v>500002</v>
      </c>
      <c r="EL68" t="s">
        <v>33</v>
      </c>
      <c r="EM68" t="s">
        <v>34</v>
      </c>
      <c r="EO68" t="s">
        <v>3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FQ68">
        <v>0</v>
      </c>
      <c r="FR68">
        <v>0</v>
      </c>
      <c r="FS68">
        <v>0</v>
      </c>
      <c r="FX68">
        <v>0</v>
      </c>
      <c r="FY68">
        <v>0</v>
      </c>
      <c r="GA68" t="s">
        <v>3</v>
      </c>
      <c r="GD68">
        <v>1</v>
      </c>
      <c r="GF68">
        <v>274903907</v>
      </c>
      <c r="GG68">
        <v>2</v>
      </c>
      <c r="GH68">
        <v>1</v>
      </c>
      <c r="GI68">
        <v>-2</v>
      </c>
      <c r="GJ68">
        <v>0</v>
      </c>
      <c r="GK68">
        <v>0</v>
      </c>
      <c r="GL68">
        <f>ROUND(IF(AND(BH68=3,BI68=3,FS68&lt;&gt;0),P68,0),2)</f>
        <v>0</v>
      </c>
      <c r="GM68">
        <f>ROUND(O68+X68+Y68,2)+GX68</f>
        <v>0</v>
      </c>
      <c r="GN68">
        <f>IF(OR(BI68=0,BI68=1),GM68-GX68,0)</f>
        <v>0</v>
      </c>
      <c r="GO68">
        <f>IF(BI68=2,GM68-GX68,0)</f>
        <v>0</v>
      </c>
      <c r="GP68">
        <f>IF(BI68=4,GM68-GX68,0)</f>
        <v>0</v>
      </c>
      <c r="GR68">
        <v>0</v>
      </c>
      <c r="GS68">
        <v>3</v>
      </c>
      <c r="GT68">
        <v>0</v>
      </c>
      <c r="GU68" t="s">
        <v>3</v>
      </c>
      <c r="GV68">
        <f>ROUND((GT68),2)</f>
        <v>0</v>
      </c>
      <c r="GW68">
        <v>1</v>
      </c>
      <c r="GX68">
        <f>ROUND(HC68*I68,2)</f>
        <v>0</v>
      </c>
      <c r="HA68">
        <v>0</v>
      </c>
      <c r="HB68">
        <v>0</v>
      </c>
      <c r="HC68">
        <f>0</f>
        <v>0</v>
      </c>
      <c r="HE68" t="s">
        <v>3</v>
      </c>
      <c r="HF68" t="s">
        <v>3</v>
      </c>
      <c r="HM68" t="s">
        <v>3</v>
      </c>
      <c r="HN68" t="s">
        <v>3</v>
      </c>
      <c r="HO68" t="s">
        <v>3</v>
      </c>
      <c r="HP68" t="s">
        <v>3</v>
      </c>
      <c r="HQ68" t="s">
        <v>3</v>
      </c>
      <c r="HS68">
        <v>0</v>
      </c>
      <c r="IK68">
        <v>0</v>
      </c>
    </row>
    <row r="69" spans="1:245">
      <c r="A69">
        <v>18</v>
      </c>
      <c r="B69">
        <v>1</v>
      </c>
      <c r="C69">
        <v>64</v>
      </c>
      <c r="E69" t="s">
        <v>129</v>
      </c>
      <c r="F69" t="s">
        <v>130</v>
      </c>
      <c r="G69" t="s">
        <v>131</v>
      </c>
      <c r="H69" t="s">
        <v>132</v>
      </c>
      <c r="I69">
        <f>I66*J69</f>
        <v>0</v>
      </c>
      <c r="J69">
        <v>3.5000000000000001E-3</v>
      </c>
      <c r="K69">
        <v>3.5000000000000001E-3</v>
      </c>
      <c r="O69">
        <f>ROUND(CP69,2)</f>
        <v>0</v>
      </c>
      <c r="P69">
        <f>ROUND(CQ69*I69,2)</f>
        <v>0</v>
      </c>
      <c r="Q69">
        <f>ROUND(CR69*I69,2)</f>
        <v>0</v>
      </c>
      <c r="R69">
        <f>ROUND(CS69*I69,2)</f>
        <v>0</v>
      </c>
      <c r="S69">
        <f>ROUND(CT69*I69,2)</f>
        <v>0</v>
      </c>
      <c r="T69">
        <f>ROUND(CU69*I69,2)</f>
        <v>0</v>
      </c>
      <c r="U69">
        <f>ROUND(CV69*I69,7)</f>
        <v>0</v>
      </c>
      <c r="V69">
        <f>ROUND(CW69*I69,7)</f>
        <v>0</v>
      </c>
      <c r="W69">
        <f>ROUND(CX69*I69,2)</f>
        <v>0</v>
      </c>
      <c r="X69">
        <f t="shared" si="33"/>
        <v>0</v>
      </c>
      <c r="Y69">
        <f t="shared" si="33"/>
        <v>0</v>
      </c>
      <c r="AA69">
        <v>55146176</v>
      </c>
      <c r="AB69">
        <f>ROUND((AC69+AD69+AF69),2)</f>
        <v>0</v>
      </c>
      <c r="AC69">
        <f>ROUND((ES69),2)</f>
        <v>0</v>
      </c>
      <c r="AD69">
        <f>ROUND((((ET69)-(EU69))+AE69),2)</f>
        <v>0</v>
      </c>
      <c r="AE69">
        <f>ROUND((EU69),2)</f>
        <v>0</v>
      </c>
      <c r="AF69">
        <f>ROUND((EV69),2)</f>
        <v>0</v>
      </c>
      <c r="AG69">
        <f>ROUND((AP69),2)</f>
        <v>0</v>
      </c>
      <c r="AH69">
        <f>(EW69)</f>
        <v>0</v>
      </c>
      <c r="AI69">
        <f>(EX69)</f>
        <v>0</v>
      </c>
      <c r="AJ69">
        <f>(AS69)</f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1</v>
      </c>
      <c r="AW69">
        <v>1</v>
      </c>
      <c r="AZ69">
        <v>1</v>
      </c>
      <c r="BA69">
        <v>1</v>
      </c>
      <c r="BB69">
        <v>1</v>
      </c>
      <c r="BC69">
        <v>1</v>
      </c>
      <c r="BD69" t="s">
        <v>3</v>
      </c>
      <c r="BE69" t="s">
        <v>3</v>
      </c>
      <c r="BF69" t="s">
        <v>3</v>
      </c>
      <c r="BG69" t="s">
        <v>3</v>
      </c>
      <c r="BH69">
        <v>3</v>
      </c>
      <c r="BI69">
        <v>4</v>
      </c>
      <c r="BJ69" t="s">
        <v>3</v>
      </c>
      <c r="BM69">
        <v>0</v>
      </c>
      <c r="BN69">
        <v>0</v>
      </c>
      <c r="BO69" t="s">
        <v>3</v>
      </c>
      <c r="BP69">
        <v>0</v>
      </c>
      <c r="BQ69">
        <v>16</v>
      </c>
      <c r="BR69">
        <v>0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 t="s">
        <v>3</v>
      </c>
      <c r="BZ69">
        <v>0</v>
      </c>
      <c r="CA69">
        <v>0</v>
      </c>
      <c r="CB69" t="s">
        <v>3</v>
      </c>
      <c r="CE69">
        <v>0</v>
      </c>
      <c r="CF69">
        <v>0</v>
      </c>
      <c r="CG69">
        <v>0</v>
      </c>
      <c r="CM69">
        <v>0</v>
      </c>
      <c r="CN69" t="s">
        <v>3</v>
      </c>
      <c r="CO69">
        <v>0</v>
      </c>
      <c r="CP69">
        <f>(P69+Q69+S69+R69)</f>
        <v>0</v>
      </c>
      <c r="CQ69">
        <f>ROUND(AL69*BC69,2)</f>
        <v>0</v>
      </c>
      <c r="CR69">
        <f>ROUND(AM69*BB69,2)</f>
        <v>0</v>
      </c>
      <c r="CS69">
        <f>ROUND(AN69*BS69,2)</f>
        <v>0</v>
      </c>
      <c r="CT69">
        <f>ROUND(AO69*BA69,2)</f>
        <v>0</v>
      </c>
      <c r="CU69">
        <f>AG69</f>
        <v>0</v>
      </c>
      <c r="CV69">
        <f>AH69</f>
        <v>0</v>
      </c>
      <c r="CW69">
        <f>AI69</f>
        <v>0</v>
      </c>
      <c r="CX69">
        <f>AJ69</f>
        <v>0</v>
      </c>
      <c r="CY69">
        <f>(((S69+R69)*AT69)/100)</f>
        <v>0</v>
      </c>
      <c r="CZ69">
        <f>(((S69+R69)*AU69)/100)</f>
        <v>0</v>
      </c>
      <c r="DC69" t="s">
        <v>3</v>
      </c>
      <c r="DD69" t="s">
        <v>3</v>
      </c>
      <c r="DE69" t="s">
        <v>3</v>
      </c>
      <c r="DF69" t="s">
        <v>3</v>
      </c>
      <c r="DG69" t="s">
        <v>3</v>
      </c>
      <c r="DH69" t="s">
        <v>3</v>
      </c>
      <c r="DI69" t="s">
        <v>3</v>
      </c>
      <c r="DJ69" t="s">
        <v>3</v>
      </c>
      <c r="DK69" t="s">
        <v>3</v>
      </c>
      <c r="DL69" t="s">
        <v>3</v>
      </c>
      <c r="DM69" t="s">
        <v>3</v>
      </c>
      <c r="DN69">
        <v>0</v>
      </c>
      <c r="DO69">
        <v>0</v>
      </c>
      <c r="DP69">
        <v>1</v>
      </c>
      <c r="DQ69">
        <v>1</v>
      </c>
      <c r="DU69">
        <v>1009</v>
      </c>
      <c r="DV69" t="s">
        <v>132</v>
      </c>
      <c r="DW69" t="s">
        <v>132</v>
      </c>
      <c r="DX69">
        <v>1000</v>
      </c>
      <c r="DZ69" t="s">
        <v>3</v>
      </c>
      <c r="EA69" t="s">
        <v>3</v>
      </c>
      <c r="EB69" t="s">
        <v>3</v>
      </c>
      <c r="EC69" t="s">
        <v>3</v>
      </c>
      <c r="EE69">
        <v>53955467</v>
      </c>
      <c r="EF69">
        <v>16</v>
      </c>
      <c r="EG69" t="s">
        <v>38</v>
      </c>
      <c r="EH69">
        <v>0</v>
      </c>
      <c r="EI69" t="s">
        <v>3</v>
      </c>
      <c r="EJ69">
        <v>4</v>
      </c>
      <c r="EK69">
        <v>0</v>
      </c>
      <c r="EL69" t="s">
        <v>39</v>
      </c>
      <c r="EM69" t="s">
        <v>40</v>
      </c>
      <c r="EO69" t="s">
        <v>3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FQ69">
        <v>0</v>
      </c>
      <c r="FR69">
        <v>0</v>
      </c>
      <c r="FS69">
        <v>0</v>
      </c>
      <c r="FU69" t="s">
        <v>41</v>
      </c>
      <c r="FX69">
        <v>0</v>
      </c>
      <c r="FY69">
        <v>0</v>
      </c>
      <c r="GA69" t="s">
        <v>3</v>
      </c>
      <c r="GD69">
        <v>1</v>
      </c>
      <c r="GF69">
        <v>1392189009</v>
      </c>
      <c r="GG69">
        <v>2</v>
      </c>
      <c r="GH69">
        <v>1</v>
      </c>
      <c r="GI69">
        <v>-2</v>
      </c>
      <c r="GJ69">
        <v>0</v>
      </c>
      <c r="GK69">
        <v>0</v>
      </c>
      <c r="GL69">
        <f>ROUND(IF(AND(BH69=3,BI69=3,FS69&lt;&gt;0),P69,0),2)</f>
        <v>0</v>
      </c>
      <c r="GM69">
        <f>ROUND(O69+X69+Y69,2)+GX69</f>
        <v>0</v>
      </c>
      <c r="GN69">
        <f>IF(OR(BI69=0,BI69=1),GM69-GX69,0)</f>
        <v>0</v>
      </c>
      <c r="GO69">
        <f>IF(BI69=2,GM69-GX69,0)</f>
        <v>0</v>
      </c>
      <c r="GP69">
        <f>IF(BI69=4,GM69-GX69,0)</f>
        <v>0</v>
      </c>
      <c r="GR69">
        <v>0</v>
      </c>
      <c r="GS69">
        <v>3</v>
      </c>
      <c r="GT69">
        <v>0</v>
      </c>
      <c r="GU69" t="s">
        <v>3</v>
      </c>
      <c r="GV69">
        <f>ROUND((GT69),2)</f>
        <v>0</v>
      </c>
      <c r="GW69">
        <v>1</v>
      </c>
      <c r="GX69">
        <f>ROUND(HC69*I69,2)</f>
        <v>0</v>
      </c>
      <c r="HA69">
        <v>0</v>
      </c>
      <c r="HB69">
        <v>0</v>
      </c>
      <c r="HC69">
        <f>GV69*GW69</f>
        <v>0</v>
      </c>
      <c r="HE69" t="s">
        <v>3</v>
      </c>
      <c r="HF69" t="s">
        <v>3</v>
      </c>
      <c r="HM69" t="s">
        <v>3</v>
      </c>
      <c r="HN69" t="s">
        <v>3</v>
      </c>
      <c r="HO69" t="s">
        <v>3</v>
      </c>
      <c r="HP69" t="s">
        <v>3</v>
      </c>
      <c r="HQ69" t="s">
        <v>3</v>
      </c>
      <c r="HS69">
        <v>0</v>
      </c>
      <c r="IK69">
        <v>0</v>
      </c>
    </row>
    <row r="70" spans="1:245">
      <c r="A70">
        <v>17</v>
      </c>
      <c r="B70">
        <v>1</v>
      </c>
      <c r="E70" t="s">
        <v>133</v>
      </c>
      <c r="F70" t="s">
        <v>134</v>
      </c>
      <c r="G70" t="s">
        <v>135</v>
      </c>
      <c r="H70" t="s">
        <v>20</v>
      </c>
      <c r="I70">
        <v>0</v>
      </c>
      <c r="J70">
        <v>0</v>
      </c>
      <c r="K70">
        <v>0</v>
      </c>
      <c r="O70">
        <f>ROUND(CP70,2)</f>
        <v>0</v>
      </c>
      <c r="P70">
        <f>0</f>
        <v>0</v>
      </c>
      <c r="Q70">
        <f>0</f>
        <v>0</v>
      </c>
      <c r="R70">
        <f>0</f>
        <v>0</v>
      </c>
      <c r="S70">
        <f>0</f>
        <v>0</v>
      </c>
      <c r="T70">
        <f>ROUND(CU70*I70,2)</f>
        <v>0</v>
      </c>
      <c r="U70">
        <f>0</f>
        <v>0</v>
      </c>
      <c r="V70">
        <f>0</f>
        <v>0</v>
      </c>
      <c r="W70">
        <f>ROUND(CX70*I70,2)</f>
        <v>0</v>
      </c>
      <c r="X70">
        <f t="shared" si="33"/>
        <v>0</v>
      </c>
      <c r="Y70">
        <f t="shared" si="33"/>
        <v>0</v>
      </c>
      <c r="AA70">
        <v>55146176</v>
      </c>
      <c r="AB70">
        <f>ROUND((AC70+AD70+AF70),2)</f>
        <v>0</v>
      </c>
      <c r="AC70">
        <f>ROUND((0),2)</f>
        <v>0</v>
      </c>
      <c r="AD70">
        <f>ROUND((((0)-(0))+AE70),2)</f>
        <v>0</v>
      </c>
      <c r="AE70">
        <f>ROUND((0),2)</f>
        <v>0</v>
      </c>
      <c r="AF70">
        <f>ROUND((0),2)</f>
        <v>0</v>
      </c>
      <c r="AG70">
        <f>ROUND((AP70),2)</f>
        <v>0</v>
      </c>
      <c r="AH70">
        <f>(0)</f>
        <v>0</v>
      </c>
      <c r="AI70">
        <f>(0)</f>
        <v>0</v>
      </c>
      <c r="AJ70">
        <f>(AS70)</f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125</v>
      </c>
      <c r="AU70">
        <v>55.25</v>
      </c>
      <c r="AV70">
        <v>1</v>
      </c>
      <c r="AW70">
        <v>1</v>
      </c>
      <c r="AZ70">
        <v>1</v>
      </c>
      <c r="BA70">
        <v>1</v>
      </c>
      <c r="BB70">
        <v>1</v>
      </c>
      <c r="BC70">
        <v>1</v>
      </c>
      <c r="BD70" t="s">
        <v>3</v>
      </c>
      <c r="BE70" t="s">
        <v>3</v>
      </c>
      <c r="BF70" t="s">
        <v>3</v>
      </c>
      <c r="BG70" t="s">
        <v>3</v>
      </c>
      <c r="BH70">
        <v>0</v>
      </c>
      <c r="BI70">
        <v>4</v>
      </c>
      <c r="BJ70" t="s">
        <v>3</v>
      </c>
      <c r="BM70">
        <v>0</v>
      </c>
      <c r="BN70">
        <v>0</v>
      </c>
      <c r="BO70" t="s">
        <v>3</v>
      </c>
      <c r="BP70">
        <v>0</v>
      </c>
      <c r="BQ70">
        <v>16</v>
      </c>
      <c r="BR70">
        <v>0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 t="s">
        <v>3</v>
      </c>
      <c r="BZ70">
        <v>125</v>
      </c>
      <c r="CA70">
        <v>65</v>
      </c>
      <c r="CB70" t="s">
        <v>3</v>
      </c>
      <c r="CE70">
        <v>0</v>
      </c>
      <c r="CF70">
        <v>0</v>
      </c>
      <c r="CG70">
        <v>0</v>
      </c>
      <c r="CM70">
        <v>0</v>
      </c>
      <c r="CN70" t="s">
        <v>3</v>
      </c>
      <c r="CO70">
        <v>0</v>
      </c>
      <c r="CP70">
        <f>(P70+Q70+S70+R70)</f>
        <v>0</v>
      </c>
      <c r="CQ70">
        <f>0</f>
        <v>0</v>
      </c>
      <c r="CR70">
        <f>0</f>
        <v>0</v>
      </c>
      <c r="CS70">
        <f>0</f>
        <v>0</v>
      </c>
      <c r="CT70">
        <f>0</f>
        <v>0</v>
      </c>
      <c r="CU70">
        <f>AG70</f>
        <v>0</v>
      </c>
      <c r="CV70">
        <f>0</f>
        <v>0</v>
      </c>
      <c r="CW70">
        <f>0</f>
        <v>0</v>
      </c>
      <c r="CX70">
        <f>AJ70</f>
        <v>0</v>
      </c>
      <c r="CY70">
        <f>(((S70+R70)*AT70)/100)</f>
        <v>0</v>
      </c>
      <c r="CZ70">
        <f>(((S70+R70)*AU70)/100)</f>
        <v>0</v>
      </c>
      <c r="DC70" t="s">
        <v>3</v>
      </c>
      <c r="DD70" t="s">
        <v>3</v>
      </c>
      <c r="DE70" t="s">
        <v>3</v>
      </c>
      <c r="DF70" t="s">
        <v>3</v>
      </c>
      <c r="DG70" t="s">
        <v>3</v>
      </c>
      <c r="DH70" t="s">
        <v>3</v>
      </c>
      <c r="DI70" t="s">
        <v>3</v>
      </c>
      <c r="DJ70" t="s">
        <v>3</v>
      </c>
      <c r="DK70" t="s">
        <v>3</v>
      </c>
      <c r="DL70" t="s">
        <v>3</v>
      </c>
      <c r="DM70" t="s">
        <v>3</v>
      </c>
      <c r="DN70">
        <v>0</v>
      </c>
      <c r="DO70">
        <v>0</v>
      </c>
      <c r="DP70">
        <v>1</v>
      </c>
      <c r="DQ70">
        <v>1</v>
      </c>
      <c r="DU70">
        <v>1013</v>
      </c>
      <c r="DV70" t="s">
        <v>20</v>
      </c>
      <c r="DW70" t="s">
        <v>20</v>
      </c>
      <c r="DX70">
        <v>1</v>
      </c>
      <c r="DZ70" t="s">
        <v>3</v>
      </c>
      <c r="EA70" t="s">
        <v>3</v>
      </c>
      <c r="EB70" t="s">
        <v>3</v>
      </c>
      <c r="EC70" t="s">
        <v>3</v>
      </c>
      <c r="EE70">
        <v>53955467</v>
      </c>
      <c r="EF70">
        <v>16</v>
      </c>
      <c r="EG70" t="s">
        <v>38</v>
      </c>
      <c r="EH70">
        <v>0</v>
      </c>
      <c r="EI70" t="s">
        <v>3</v>
      </c>
      <c r="EJ70">
        <v>4</v>
      </c>
      <c r="EK70">
        <v>0</v>
      </c>
      <c r="EL70" t="s">
        <v>39</v>
      </c>
      <c r="EM70" t="s">
        <v>40</v>
      </c>
      <c r="EO70" t="s">
        <v>3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FQ70">
        <v>0</v>
      </c>
      <c r="FR70">
        <v>0</v>
      </c>
      <c r="FS70">
        <v>0</v>
      </c>
      <c r="FU70" t="s">
        <v>41</v>
      </c>
      <c r="FX70">
        <v>125</v>
      </c>
      <c r="FY70">
        <v>55.25</v>
      </c>
      <c r="GA70" t="s">
        <v>3</v>
      </c>
      <c r="GD70">
        <v>1</v>
      </c>
      <c r="GF70">
        <v>-1223969613</v>
      </c>
      <c r="GG70">
        <v>2</v>
      </c>
      <c r="GH70">
        <v>0</v>
      </c>
      <c r="GI70">
        <v>-2</v>
      </c>
      <c r="GJ70">
        <v>0</v>
      </c>
      <c r="GK70">
        <v>0</v>
      </c>
      <c r="GL70">
        <f>ROUND(IF(AND(BH70=3,BI70=3,FS70&lt;&gt;0),P70,0),2)</f>
        <v>0</v>
      </c>
      <c r="GM70">
        <f>ROUND(O70+X70+Y70,2)+GX70</f>
        <v>0</v>
      </c>
      <c r="GN70">
        <f>IF(OR(BI70=0,BI70=1),GM70-GX70,0)</f>
        <v>0</v>
      </c>
      <c r="GO70">
        <f>IF(BI70=2,GM70-GX70,0)</f>
        <v>0</v>
      </c>
      <c r="GP70">
        <f>IF(BI70=4,GM70-GX70,0)</f>
        <v>0</v>
      </c>
      <c r="GR70">
        <v>0</v>
      </c>
      <c r="GS70">
        <v>3</v>
      </c>
      <c r="GT70">
        <v>0</v>
      </c>
      <c r="GU70" t="s">
        <v>3</v>
      </c>
      <c r="GV70">
        <f>ROUND((GT70),2)</f>
        <v>0</v>
      </c>
      <c r="GW70">
        <v>1</v>
      </c>
      <c r="GX70">
        <f>ROUND(HC70*I70,2)</f>
        <v>0</v>
      </c>
      <c r="HA70">
        <v>0</v>
      </c>
      <c r="HB70">
        <v>0</v>
      </c>
      <c r="HC70">
        <f>GV70*GW70</f>
        <v>0</v>
      </c>
      <c r="HE70" t="s">
        <v>3</v>
      </c>
      <c r="HF70" t="s">
        <v>3</v>
      </c>
      <c r="HM70" t="s">
        <v>3</v>
      </c>
      <c r="HN70" t="s">
        <v>3</v>
      </c>
      <c r="HO70" t="s">
        <v>3</v>
      </c>
      <c r="HP70" t="s">
        <v>3</v>
      </c>
      <c r="HQ70" t="s">
        <v>3</v>
      </c>
      <c r="HS70">
        <v>0</v>
      </c>
      <c r="IK70">
        <v>0</v>
      </c>
    </row>
    <row r="71" spans="1:245">
      <c r="A71">
        <v>17</v>
      </c>
      <c r="B71">
        <v>1</v>
      </c>
      <c r="C71">
        <f>ROW(SmtRes!A67)</f>
        <v>67</v>
      </c>
      <c r="D71">
        <f>ROW(EtalonRes!A67)</f>
        <v>67</v>
      </c>
      <c r="E71" t="s">
        <v>136</v>
      </c>
      <c r="F71" t="s">
        <v>137</v>
      </c>
      <c r="G71" t="s">
        <v>138</v>
      </c>
      <c r="H71" t="s">
        <v>20</v>
      </c>
      <c r="I71">
        <v>0</v>
      </c>
      <c r="J71">
        <v>0</v>
      </c>
      <c r="K71">
        <v>0</v>
      </c>
      <c r="O71">
        <f>ROUND(CP71,2)</f>
        <v>0</v>
      </c>
      <c r="P71">
        <f>SUMIF(SmtRes!AQ65:'SmtRes'!AQ67,"=1",SmtRes!DF65:'SmtRes'!DF67)</f>
        <v>0</v>
      </c>
      <c r="Q71">
        <f>SUMIF(SmtRes!AQ65:'SmtRes'!AQ67,"=1",SmtRes!DG65:'SmtRes'!DG67)</f>
        <v>0</v>
      </c>
      <c r="R71">
        <f>SUMIF(SmtRes!AQ65:'SmtRes'!AQ67,"=1",SmtRes!DH65:'SmtRes'!DH67)</f>
        <v>0</v>
      </c>
      <c r="S71">
        <f>SUMIF(SmtRes!AQ65:'SmtRes'!AQ67,"=1",SmtRes!DI65:'SmtRes'!DI67)</f>
        <v>0</v>
      </c>
      <c r="T71">
        <f>ROUND(CU71*I71,2)</f>
        <v>0</v>
      </c>
      <c r="U71">
        <f>SUMIF(SmtRes!AQ65:'SmtRes'!AQ67,"=1",SmtRes!CV65:'SmtRes'!CV67)</f>
        <v>0</v>
      </c>
      <c r="V71">
        <f>SUMIF(SmtRes!AQ65:'SmtRes'!AQ67,"=1",SmtRes!CW65:'SmtRes'!CW67)</f>
        <v>0</v>
      </c>
      <c r="W71">
        <f>ROUND(CX71*I71,2)</f>
        <v>0</v>
      </c>
      <c r="X71">
        <f t="shared" si="33"/>
        <v>0</v>
      </c>
      <c r="Y71">
        <f t="shared" si="33"/>
        <v>0</v>
      </c>
      <c r="AA71">
        <v>55146176</v>
      </c>
      <c r="AB71">
        <f>ROUND((AC71+AD71+AF71),2)</f>
        <v>424.39</v>
      </c>
      <c r="AC71">
        <f>ROUND((SUM(SmtRes!BQ65:'SmtRes'!BQ67)),2)</f>
        <v>3.5</v>
      </c>
      <c r="AD71">
        <f>ROUND((((0)-(0))+AE71),2)</f>
        <v>0</v>
      </c>
      <c r="AE71">
        <f>ROUND((0),2)</f>
        <v>0</v>
      </c>
      <c r="AF71">
        <f>ROUND((SUM(SmtRes!BT65:'SmtRes'!BT67)),2)</f>
        <v>420.89</v>
      </c>
      <c r="AG71">
        <f>ROUND((AP71),2)</f>
        <v>0</v>
      </c>
      <c r="AH71">
        <f>(SUM(SmtRes!BU65:'SmtRes'!BU67))</f>
        <v>1.03</v>
      </c>
      <c r="AI71">
        <f>(0)</f>
        <v>0</v>
      </c>
      <c r="AJ71">
        <f>(AS71)</f>
        <v>0</v>
      </c>
      <c r="AK71">
        <v>424.38749999999999</v>
      </c>
      <c r="AL71">
        <v>3.4986000000000002</v>
      </c>
      <c r="AM71">
        <v>0</v>
      </c>
      <c r="AN71">
        <v>0</v>
      </c>
      <c r="AO71">
        <v>420.88889999999998</v>
      </c>
      <c r="AP71">
        <v>0</v>
      </c>
      <c r="AQ71">
        <v>1.03</v>
      </c>
      <c r="AR71">
        <v>0</v>
      </c>
      <c r="AS71">
        <v>0</v>
      </c>
      <c r="AT71">
        <v>97</v>
      </c>
      <c r="AU71">
        <v>51</v>
      </c>
      <c r="AV71">
        <v>1</v>
      </c>
      <c r="AW71">
        <v>1</v>
      </c>
      <c r="AZ71">
        <v>1</v>
      </c>
      <c r="BA71">
        <v>1</v>
      </c>
      <c r="BB71">
        <v>1</v>
      </c>
      <c r="BC71">
        <v>1</v>
      </c>
      <c r="BD71" t="s">
        <v>3</v>
      </c>
      <c r="BE71" t="s">
        <v>3</v>
      </c>
      <c r="BF71" t="s">
        <v>3</v>
      </c>
      <c r="BG71" t="s">
        <v>3</v>
      </c>
      <c r="BH71">
        <v>0</v>
      </c>
      <c r="BI71">
        <v>2</v>
      </c>
      <c r="BJ71" t="s">
        <v>139</v>
      </c>
      <c r="BM71">
        <v>108001</v>
      </c>
      <c r="BN71">
        <v>0</v>
      </c>
      <c r="BO71" t="s">
        <v>3</v>
      </c>
      <c r="BP71">
        <v>0</v>
      </c>
      <c r="BQ71">
        <v>3</v>
      </c>
      <c r="BR71">
        <v>0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 t="s">
        <v>3</v>
      </c>
      <c r="BZ71">
        <v>97</v>
      </c>
      <c r="CA71">
        <v>51</v>
      </c>
      <c r="CB71" t="s">
        <v>3</v>
      </c>
      <c r="CE71">
        <v>0</v>
      </c>
      <c r="CF71">
        <v>0</v>
      </c>
      <c r="CG71">
        <v>0</v>
      </c>
      <c r="CM71">
        <v>0</v>
      </c>
      <c r="CN71" t="s">
        <v>3</v>
      </c>
      <c r="CO71">
        <v>0</v>
      </c>
      <c r="CP71">
        <f>(P71+Q71+S71+R71)</f>
        <v>0</v>
      </c>
      <c r="CQ71">
        <f>SUMIF(SmtRes!AQ65:'SmtRes'!AQ67,"=1",SmtRes!AA65:'SmtRes'!AA67)</f>
        <v>174.93</v>
      </c>
      <c r="CR71">
        <f>SUMIF(SmtRes!AQ65:'SmtRes'!AQ67,"=1",SmtRes!AB65:'SmtRes'!AB67)</f>
        <v>0</v>
      </c>
      <c r="CS71">
        <f>SUMIF(SmtRes!AQ65:'SmtRes'!AQ67,"=1",SmtRes!AC65:'SmtRes'!AC67)</f>
        <v>0</v>
      </c>
      <c r="CT71">
        <f>SUMIF(SmtRes!AQ65:'SmtRes'!AQ67,"=1",SmtRes!AD65:'SmtRes'!AD67)</f>
        <v>408.63</v>
      </c>
      <c r="CU71">
        <f>AG71</f>
        <v>0</v>
      </c>
      <c r="CV71">
        <f>SUMIF(SmtRes!AQ65:'SmtRes'!AQ67,"=1",SmtRes!BU65:'SmtRes'!BU67)</f>
        <v>1.03</v>
      </c>
      <c r="CW71">
        <f>SUMIF(SmtRes!AQ65:'SmtRes'!AQ67,"=1",SmtRes!BV65:'SmtRes'!BV67)</f>
        <v>0</v>
      </c>
      <c r="CX71">
        <f>AJ71</f>
        <v>0</v>
      </c>
      <c r="CY71">
        <f>(((S71+R71)*AT71)/100)</f>
        <v>0</v>
      </c>
      <c r="CZ71">
        <f>(((S71+R71)*AU71)/100)</f>
        <v>0</v>
      </c>
      <c r="DC71" t="s">
        <v>3</v>
      </c>
      <c r="DD71" t="s">
        <v>3</v>
      </c>
      <c r="DE71" t="s">
        <v>3</v>
      </c>
      <c r="DF71" t="s">
        <v>3</v>
      </c>
      <c r="DG71" t="s">
        <v>3</v>
      </c>
      <c r="DH71" t="s">
        <v>3</v>
      </c>
      <c r="DI71" t="s">
        <v>3</v>
      </c>
      <c r="DJ71" t="s">
        <v>3</v>
      </c>
      <c r="DK71" t="s">
        <v>3</v>
      </c>
      <c r="DL71" t="s">
        <v>3</v>
      </c>
      <c r="DM71" t="s">
        <v>3</v>
      </c>
      <c r="DN71">
        <v>0</v>
      </c>
      <c r="DO71">
        <v>0</v>
      </c>
      <c r="DP71">
        <v>1</v>
      </c>
      <c r="DQ71">
        <v>1</v>
      </c>
      <c r="DU71">
        <v>1013</v>
      </c>
      <c r="DV71" t="s">
        <v>20</v>
      </c>
      <c r="DW71" t="s">
        <v>20</v>
      </c>
      <c r="DX71">
        <v>1</v>
      </c>
      <c r="DZ71" t="s">
        <v>3</v>
      </c>
      <c r="EA71" t="s">
        <v>3</v>
      </c>
      <c r="EB71" t="s">
        <v>3</v>
      </c>
      <c r="EC71" t="s">
        <v>3</v>
      </c>
      <c r="EE71">
        <v>53955403</v>
      </c>
      <c r="EF71">
        <v>3</v>
      </c>
      <c r="EG71" t="s">
        <v>22</v>
      </c>
      <c r="EH71">
        <v>0</v>
      </c>
      <c r="EI71" t="s">
        <v>3</v>
      </c>
      <c r="EJ71">
        <v>2</v>
      </c>
      <c r="EK71">
        <v>108001</v>
      </c>
      <c r="EL71" t="s">
        <v>140</v>
      </c>
      <c r="EM71" t="s">
        <v>141</v>
      </c>
      <c r="EO71" t="s">
        <v>3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1.03</v>
      </c>
      <c r="EX71">
        <v>0</v>
      </c>
      <c r="EY71">
        <v>0</v>
      </c>
      <c r="FQ71">
        <v>0</v>
      </c>
      <c r="FR71">
        <v>0</v>
      </c>
      <c r="FS71">
        <v>0</v>
      </c>
      <c r="FX71">
        <v>97</v>
      </c>
      <c r="FY71">
        <v>51</v>
      </c>
      <c r="GA71" t="s">
        <v>3</v>
      </c>
      <c r="GD71">
        <v>1</v>
      </c>
      <c r="GF71">
        <v>1920343045</v>
      </c>
      <c r="GG71">
        <v>2</v>
      </c>
      <c r="GH71">
        <v>1</v>
      </c>
      <c r="GI71">
        <v>-2</v>
      </c>
      <c r="GJ71">
        <v>0</v>
      </c>
      <c r="GK71">
        <v>0</v>
      </c>
      <c r="GL71">
        <f>ROUND(IF(AND(BH71=3,BI71=3,FS71&lt;&gt;0),P71,0),2)</f>
        <v>0</v>
      </c>
      <c r="GM71">
        <f>ROUND(O71+X71+Y71,2)+GX71</f>
        <v>0</v>
      </c>
      <c r="GN71">
        <f>IF(OR(BI71=0,BI71=1),GM71-GX71,0)</f>
        <v>0</v>
      </c>
      <c r="GO71">
        <f>IF(BI71=2,GM71-GX71,0)</f>
        <v>0</v>
      </c>
      <c r="GP71">
        <f>IF(BI71=4,GM71-GX71,0)</f>
        <v>0</v>
      </c>
      <c r="GR71">
        <v>0</v>
      </c>
      <c r="GS71">
        <v>3</v>
      </c>
      <c r="GT71">
        <v>0</v>
      </c>
      <c r="GU71" t="s">
        <v>3</v>
      </c>
      <c r="GV71">
        <f>ROUND((GT71),2)</f>
        <v>0</v>
      </c>
      <c r="GW71">
        <v>1</v>
      </c>
      <c r="GX71">
        <f>ROUND(HC71*I71,2)</f>
        <v>0</v>
      </c>
      <c r="HA71">
        <v>0</v>
      </c>
      <c r="HB71">
        <v>0</v>
      </c>
      <c r="HC71">
        <f>GV71*GW71</f>
        <v>0</v>
      </c>
      <c r="HE71" t="s">
        <v>3</v>
      </c>
      <c r="HF71" t="s">
        <v>3</v>
      </c>
      <c r="HM71" t="s">
        <v>3</v>
      </c>
      <c r="HN71" t="s">
        <v>142</v>
      </c>
      <c r="HO71" t="s">
        <v>143</v>
      </c>
      <c r="HP71" t="s">
        <v>140</v>
      </c>
      <c r="HQ71" t="s">
        <v>140</v>
      </c>
      <c r="HS71">
        <v>0</v>
      </c>
      <c r="IK71">
        <v>0</v>
      </c>
    </row>
    <row r="72" spans="1:245">
      <c r="A72">
        <v>19</v>
      </c>
      <c r="B72">
        <v>1</v>
      </c>
      <c r="F72" t="s">
        <v>3</v>
      </c>
      <c r="G72" t="s">
        <v>27</v>
      </c>
      <c r="H72" t="s">
        <v>3</v>
      </c>
      <c r="AA72">
        <v>1</v>
      </c>
      <c r="IK72">
        <v>0</v>
      </c>
    </row>
    <row r="73" spans="1:245">
      <c r="A73">
        <v>18</v>
      </c>
      <c r="B73">
        <v>1</v>
      </c>
      <c r="C73">
        <v>67</v>
      </c>
      <c r="E73" t="s">
        <v>144</v>
      </c>
      <c r="F73" t="s">
        <v>29</v>
      </c>
      <c r="G73" t="s">
        <v>30</v>
      </c>
      <c r="H73" t="s">
        <v>31</v>
      </c>
      <c r="I73">
        <f>J73</f>
        <v>2</v>
      </c>
      <c r="J73">
        <v>2</v>
      </c>
      <c r="K73">
        <v>2</v>
      </c>
      <c r="O73">
        <f>ROUND(P73,2)</f>
        <v>0</v>
      </c>
      <c r="P73">
        <f>ROUND(ROUND(ROUND(SUMIF(SmtRes!AQ65:'SmtRes'!AQ67,"=1",SmtRes!CU65:'SmtRes'!CU67),2),2)*I73/100,2)</f>
        <v>0</v>
      </c>
      <c r="Q73">
        <f>ROUND(CR73*I73,2)</f>
        <v>0</v>
      </c>
      <c r="R73">
        <f>ROUND(CS73*I73,2)</f>
        <v>0</v>
      </c>
      <c r="S73">
        <f>ROUND(CT73*I73,2)</f>
        <v>0</v>
      </c>
      <c r="T73">
        <f>ROUND(CU73*I73,2)</f>
        <v>0</v>
      </c>
      <c r="U73">
        <f>ROUND(CV73*I73,7)</f>
        <v>0</v>
      </c>
      <c r="V73">
        <f>ROUND(CW73*I73,7)</f>
        <v>0</v>
      </c>
      <c r="W73">
        <f>ROUND(CX73*I73,2)</f>
        <v>0</v>
      </c>
      <c r="X73">
        <f t="shared" ref="X73:Y75" si="34">ROUND(CY73,2)</f>
        <v>0</v>
      </c>
      <c r="Y73">
        <f t="shared" si="34"/>
        <v>0</v>
      </c>
      <c r="AA73">
        <v>55146176</v>
      </c>
      <c r="AB73">
        <f>ROUND((AC73+AD73+AF73),2)</f>
        <v>0</v>
      </c>
      <c r="AC73">
        <f>ROUND((ES73),2)</f>
        <v>0</v>
      </c>
      <c r="AD73">
        <f>ROUND((((ET73)-(EU73))+AE73),2)</f>
        <v>0</v>
      </c>
      <c r="AE73">
        <f>ROUND((EU73),2)</f>
        <v>0</v>
      </c>
      <c r="AF73">
        <f>ROUND((EV73),2)</f>
        <v>0</v>
      </c>
      <c r="AG73">
        <f>ROUND((AP73),2)</f>
        <v>0</v>
      </c>
      <c r="AH73">
        <f>(EW73)</f>
        <v>0</v>
      </c>
      <c r="AI73">
        <f>(EX73)</f>
        <v>0</v>
      </c>
      <c r="AJ73">
        <f>(AS73)</f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1</v>
      </c>
      <c r="AZ73">
        <v>1</v>
      </c>
      <c r="BA73">
        <v>1</v>
      </c>
      <c r="BB73">
        <v>1</v>
      </c>
      <c r="BC73">
        <v>1</v>
      </c>
      <c r="BD73" t="s">
        <v>3</v>
      </c>
      <c r="BE73" t="s">
        <v>3</v>
      </c>
      <c r="BF73" t="s">
        <v>3</v>
      </c>
      <c r="BG73" t="s">
        <v>3</v>
      </c>
      <c r="BH73">
        <v>3</v>
      </c>
      <c r="BI73">
        <v>2</v>
      </c>
      <c r="BJ73" t="s">
        <v>3</v>
      </c>
      <c r="BM73">
        <v>500002</v>
      </c>
      <c r="BN73">
        <v>0</v>
      </c>
      <c r="BO73" t="s">
        <v>3</v>
      </c>
      <c r="BP73">
        <v>0</v>
      </c>
      <c r="BQ73">
        <v>12</v>
      </c>
      <c r="BR73">
        <v>0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</v>
      </c>
      <c r="BY73" t="s">
        <v>3</v>
      </c>
      <c r="BZ73">
        <v>0</v>
      </c>
      <c r="CA73">
        <v>0</v>
      </c>
      <c r="CB73" t="s">
        <v>3</v>
      </c>
      <c r="CE73">
        <v>0</v>
      </c>
      <c r="CF73">
        <v>0</v>
      </c>
      <c r="CG73">
        <v>0</v>
      </c>
      <c r="CM73">
        <v>0</v>
      </c>
      <c r="CN73" t="s">
        <v>3</v>
      </c>
      <c r="CO73">
        <v>0</v>
      </c>
      <c r="CP73">
        <f>0</f>
        <v>0</v>
      </c>
      <c r="CQ73">
        <f>0</f>
        <v>0</v>
      </c>
      <c r="CR73">
        <f>0</f>
        <v>0</v>
      </c>
      <c r="CS73">
        <f>0</f>
        <v>0</v>
      </c>
      <c r="CT73">
        <f>0</f>
        <v>0</v>
      </c>
      <c r="CU73">
        <f>0</f>
        <v>0</v>
      </c>
      <c r="CV73">
        <f>0</f>
        <v>0</v>
      </c>
      <c r="CW73">
        <f>0</f>
        <v>0</v>
      </c>
      <c r="CX73">
        <f>0</f>
        <v>0</v>
      </c>
      <c r="CY73">
        <f>0</f>
        <v>0</v>
      </c>
      <c r="CZ73">
        <f>0</f>
        <v>0</v>
      </c>
      <c r="DC73" t="s">
        <v>3</v>
      </c>
      <c r="DD73" t="s">
        <v>3</v>
      </c>
      <c r="DE73" t="s">
        <v>3</v>
      </c>
      <c r="DF73" t="s">
        <v>3</v>
      </c>
      <c r="DG73" t="s">
        <v>3</v>
      </c>
      <c r="DH73" t="s">
        <v>3</v>
      </c>
      <c r="DI73" t="s">
        <v>3</v>
      </c>
      <c r="DJ73" t="s">
        <v>3</v>
      </c>
      <c r="DK73" t="s">
        <v>3</v>
      </c>
      <c r="DL73" t="s">
        <v>3</v>
      </c>
      <c r="DM73" t="s">
        <v>3</v>
      </c>
      <c r="DN73">
        <v>0</v>
      </c>
      <c r="DO73">
        <v>0</v>
      </c>
      <c r="DP73">
        <v>1</v>
      </c>
      <c r="DQ73">
        <v>1</v>
      </c>
      <c r="DU73">
        <v>1013</v>
      </c>
      <c r="DV73" t="s">
        <v>31</v>
      </c>
      <c r="DW73" t="s">
        <v>31</v>
      </c>
      <c r="DX73">
        <v>1</v>
      </c>
      <c r="DZ73" t="s">
        <v>3</v>
      </c>
      <c r="EA73" t="s">
        <v>3</v>
      </c>
      <c r="EB73" t="s">
        <v>3</v>
      </c>
      <c r="EC73" t="s">
        <v>3</v>
      </c>
      <c r="EE73">
        <v>53955460</v>
      </c>
      <c r="EF73">
        <v>12</v>
      </c>
      <c r="EG73" t="s">
        <v>32</v>
      </c>
      <c r="EH73">
        <v>0</v>
      </c>
      <c r="EI73" t="s">
        <v>3</v>
      </c>
      <c r="EJ73">
        <v>2</v>
      </c>
      <c r="EK73">
        <v>500002</v>
      </c>
      <c r="EL73" t="s">
        <v>33</v>
      </c>
      <c r="EM73" t="s">
        <v>34</v>
      </c>
      <c r="EO73" t="s">
        <v>3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FQ73">
        <v>0</v>
      </c>
      <c r="FR73">
        <v>0</v>
      </c>
      <c r="FS73">
        <v>0</v>
      </c>
      <c r="FX73">
        <v>0</v>
      </c>
      <c r="FY73">
        <v>0</v>
      </c>
      <c r="GA73" t="s">
        <v>3</v>
      </c>
      <c r="GD73">
        <v>1</v>
      </c>
      <c r="GF73">
        <v>274903907</v>
      </c>
      <c r="GG73">
        <v>2</v>
      </c>
      <c r="GH73">
        <v>1</v>
      </c>
      <c r="GI73">
        <v>-2</v>
      </c>
      <c r="GJ73">
        <v>0</v>
      </c>
      <c r="GK73">
        <v>0</v>
      </c>
      <c r="GL73">
        <f>ROUND(IF(AND(BH73=3,BI73=3,FS73&lt;&gt;0),P73,0),2)</f>
        <v>0</v>
      </c>
      <c r="GM73">
        <f>ROUND(O73+X73+Y73,2)+GX73</f>
        <v>0</v>
      </c>
      <c r="GN73">
        <f>IF(OR(BI73=0,BI73=1),GM73-GX73,0)</f>
        <v>0</v>
      </c>
      <c r="GO73">
        <f>IF(BI73=2,GM73-GX73,0)</f>
        <v>0</v>
      </c>
      <c r="GP73">
        <f>IF(BI73=4,GM73-GX73,0)</f>
        <v>0</v>
      </c>
      <c r="GR73">
        <v>0</v>
      </c>
      <c r="GS73">
        <v>3</v>
      </c>
      <c r="GT73">
        <v>0</v>
      </c>
      <c r="GU73" t="s">
        <v>3</v>
      </c>
      <c r="GV73">
        <f>ROUND((GT73),2)</f>
        <v>0</v>
      </c>
      <c r="GW73">
        <v>1</v>
      </c>
      <c r="GX73">
        <f>ROUND(HC73*I73,2)</f>
        <v>0</v>
      </c>
      <c r="HA73">
        <v>0</v>
      </c>
      <c r="HB73">
        <v>0</v>
      </c>
      <c r="HC73">
        <f>0</f>
        <v>0</v>
      </c>
      <c r="HE73" t="s">
        <v>3</v>
      </c>
      <c r="HF73" t="s">
        <v>3</v>
      </c>
      <c r="HM73" t="s">
        <v>3</v>
      </c>
      <c r="HN73" t="s">
        <v>3</v>
      </c>
      <c r="HO73" t="s">
        <v>3</v>
      </c>
      <c r="HP73" t="s">
        <v>3</v>
      </c>
      <c r="HQ73" t="s">
        <v>3</v>
      </c>
      <c r="HS73">
        <v>0</v>
      </c>
      <c r="IK73">
        <v>0</v>
      </c>
    </row>
    <row r="74" spans="1:245">
      <c r="A74">
        <v>17</v>
      </c>
      <c r="B74">
        <v>1</v>
      </c>
      <c r="E74" t="s">
        <v>145</v>
      </c>
      <c r="F74" t="s">
        <v>146</v>
      </c>
      <c r="G74" t="s">
        <v>147</v>
      </c>
      <c r="H74" t="s">
        <v>20</v>
      </c>
      <c r="I74">
        <v>0</v>
      </c>
      <c r="J74">
        <v>0</v>
      </c>
      <c r="K74">
        <v>0</v>
      </c>
      <c r="O74">
        <f>ROUND(CP74,2)</f>
        <v>0</v>
      </c>
      <c r="P74">
        <f>ROUND(CQ74*I74,2)</f>
        <v>0</v>
      </c>
      <c r="Q74">
        <f>ROUND(CR74*I74,2)</f>
        <v>0</v>
      </c>
      <c r="R74">
        <f>ROUND(CS74*I74,2)</f>
        <v>0</v>
      </c>
      <c r="S74">
        <f>ROUND(CT74*I74,2)</f>
        <v>0</v>
      </c>
      <c r="T74">
        <f>ROUND(CU74*I74,2)</f>
        <v>0</v>
      </c>
      <c r="U74">
        <f>ROUND(CV74*I74,7)</f>
        <v>0</v>
      </c>
      <c r="V74">
        <f>ROUND(CW74*I74,7)</f>
        <v>0</v>
      </c>
      <c r="W74">
        <f>ROUND(CX74*I74,2)</f>
        <v>0</v>
      </c>
      <c r="X74">
        <f t="shared" si="34"/>
        <v>0</v>
      </c>
      <c r="Y74">
        <f t="shared" si="34"/>
        <v>0</v>
      </c>
      <c r="AA74">
        <v>55146176</v>
      </c>
      <c r="AB74">
        <f>ROUND((AC74+AD74+AF74),2)</f>
        <v>255.04</v>
      </c>
      <c r="AC74">
        <f>ROUND((ES74),2)</f>
        <v>255.04</v>
      </c>
      <c r="AD74">
        <f>ROUND((((ET74)-(EU74))+AE74),2)</f>
        <v>0</v>
      </c>
      <c r="AE74">
        <f>ROUND((EU74),2)</f>
        <v>0</v>
      </c>
      <c r="AF74">
        <f>ROUND((EV74),2)</f>
        <v>0</v>
      </c>
      <c r="AG74">
        <f>ROUND((AP74),2)</f>
        <v>0</v>
      </c>
      <c r="AH74">
        <f>(EW74)</f>
        <v>0</v>
      </c>
      <c r="AI74">
        <f>(EX74)</f>
        <v>0</v>
      </c>
      <c r="AJ74">
        <f>(AS74)</f>
        <v>0</v>
      </c>
      <c r="AK74">
        <v>255.04</v>
      </c>
      <c r="AL74">
        <v>255.04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1</v>
      </c>
      <c r="AW74">
        <v>1</v>
      </c>
      <c r="AZ74">
        <v>1</v>
      </c>
      <c r="BA74">
        <v>1</v>
      </c>
      <c r="BB74">
        <v>1</v>
      </c>
      <c r="BC74">
        <v>1</v>
      </c>
      <c r="BD74" t="s">
        <v>3</v>
      </c>
      <c r="BE74" t="s">
        <v>3</v>
      </c>
      <c r="BF74" t="s">
        <v>3</v>
      </c>
      <c r="BG74" t="s">
        <v>3</v>
      </c>
      <c r="BH74">
        <v>3</v>
      </c>
      <c r="BI74">
        <v>3</v>
      </c>
      <c r="BJ74" t="s">
        <v>148</v>
      </c>
      <c r="BM74">
        <v>600001</v>
      </c>
      <c r="BN74">
        <v>0</v>
      </c>
      <c r="BO74" t="s">
        <v>3</v>
      </c>
      <c r="BP74">
        <v>0</v>
      </c>
      <c r="BQ74">
        <v>5</v>
      </c>
      <c r="BR74">
        <v>0</v>
      </c>
      <c r="BS74">
        <v>1</v>
      </c>
      <c r="BT74">
        <v>1</v>
      </c>
      <c r="BU74">
        <v>1</v>
      </c>
      <c r="BV74">
        <v>1</v>
      </c>
      <c r="BW74">
        <v>1</v>
      </c>
      <c r="BX74">
        <v>1</v>
      </c>
      <c r="BY74" t="s">
        <v>3</v>
      </c>
      <c r="BZ74">
        <v>0</v>
      </c>
      <c r="CA74">
        <v>0</v>
      </c>
      <c r="CB74" t="s">
        <v>3</v>
      </c>
      <c r="CE74">
        <v>0</v>
      </c>
      <c r="CF74">
        <v>0</v>
      </c>
      <c r="CG74">
        <v>0</v>
      </c>
      <c r="CM74">
        <v>0</v>
      </c>
      <c r="CN74" t="s">
        <v>3</v>
      </c>
      <c r="CO74">
        <v>0</v>
      </c>
      <c r="CP74">
        <f>(P74+Q74+S74+R74)</f>
        <v>0</v>
      </c>
      <c r="CQ74">
        <f>ROUND(AL74*BC74,2)</f>
        <v>255.04</v>
      </c>
      <c r="CR74">
        <f>ROUND(AM74*BB74,2)</f>
        <v>0</v>
      </c>
      <c r="CS74">
        <f>ROUND(AN74*BS74,2)</f>
        <v>0</v>
      </c>
      <c r="CT74">
        <f>ROUND(AO74*BA74,2)</f>
        <v>0</v>
      </c>
      <c r="CU74">
        <f>AG74</f>
        <v>0</v>
      </c>
      <c r="CV74">
        <f>AH74</f>
        <v>0</v>
      </c>
      <c r="CW74">
        <f>AI74</f>
        <v>0</v>
      </c>
      <c r="CX74">
        <f>AJ74</f>
        <v>0</v>
      </c>
      <c r="CY74">
        <f>0</f>
        <v>0</v>
      </c>
      <c r="CZ74">
        <f>0</f>
        <v>0</v>
      </c>
      <c r="DC74" t="s">
        <v>3</v>
      </c>
      <c r="DD74" t="s">
        <v>3</v>
      </c>
      <c r="DE74" t="s">
        <v>3</v>
      </c>
      <c r="DF74" t="s">
        <v>3</v>
      </c>
      <c r="DG74" t="s">
        <v>3</v>
      </c>
      <c r="DH74" t="s">
        <v>3</v>
      </c>
      <c r="DI74" t="s">
        <v>3</v>
      </c>
      <c r="DJ74" t="s">
        <v>3</v>
      </c>
      <c r="DK74" t="s">
        <v>3</v>
      </c>
      <c r="DL74" t="s">
        <v>3</v>
      </c>
      <c r="DM74" t="s">
        <v>3</v>
      </c>
      <c r="DN74">
        <v>0</v>
      </c>
      <c r="DO74">
        <v>0</v>
      </c>
      <c r="DP74">
        <v>1</v>
      </c>
      <c r="DQ74">
        <v>1</v>
      </c>
      <c r="DU74">
        <v>1013</v>
      </c>
      <c r="DV74" t="s">
        <v>20</v>
      </c>
      <c r="DW74" t="s">
        <v>20</v>
      </c>
      <c r="DX74">
        <v>1</v>
      </c>
      <c r="DZ74" t="s">
        <v>3</v>
      </c>
      <c r="EA74" t="s">
        <v>3</v>
      </c>
      <c r="EB74" t="s">
        <v>3</v>
      </c>
      <c r="EC74" t="s">
        <v>3</v>
      </c>
      <c r="EE74">
        <v>53955461</v>
      </c>
      <c r="EF74">
        <v>5</v>
      </c>
      <c r="EG74" t="s">
        <v>149</v>
      </c>
      <c r="EH74">
        <v>0</v>
      </c>
      <c r="EI74" t="s">
        <v>3</v>
      </c>
      <c r="EJ74">
        <v>3</v>
      </c>
      <c r="EK74">
        <v>600001</v>
      </c>
      <c r="EL74" t="s">
        <v>150</v>
      </c>
      <c r="EM74" t="s">
        <v>151</v>
      </c>
      <c r="EO74" t="s">
        <v>3</v>
      </c>
      <c r="EQ74">
        <v>0</v>
      </c>
      <c r="ER74">
        <v>255.04</v>
      </c>
      <c r="ES74">
        <v>255.04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FQ74">
        <v>0</v>
      </c>
      <c r="FR74">
        <f>P74</f>
        <v>0</v>
      </c>
      <c r="FS74">
        <v>0</v>
      </c>
      <c r="FX74">
        <v>0</v>
      </c>
      <c r="FY74">
        <v>0</v>
      </c>
      <c r="GA74" t="s">
        <v>3</v>
      </c>
      <c r="GD74">
        <v>1</v>
      </c>
      <c r="GF74">
        <v>526912571</v>
      </c>
      <c r="GG74">
        <v>2</v>
      </c>
      <c r="GH74">
        <v>1</v>
      </c>
      <c r="GI74">
        <v>-2</v>
      </c>
      <c r="GJ74">
        <v>0</v>
      </c>
      <c r="GK74">
        <v>0</v>
      </c>
      <c r="GL74">
        <f>ROUND(IF(AND(BH74=3,BI74=3,FS74&lt;&gt;0),P74,0),2)</f>
        <v>0</v>
      </c>
      <c r="GM74">
        <f>ROUND(O74+X74+Y74,2)+GX74</f>
        <v>0</v>
      </c>
      <c r="GN74">
        <f>IF(OR(BI74=0,BI74=1),GM74-GX74,0)</f>
        <v>0</v>
      </c>
      <c r="GO74">
        <f>IF(BI74=2,GM74-GX74,0)</f>
        <v>0</v>
      </c>
      <c r="GP74">
        <f>IF(BI74=4,GM74-GX74,0)</f>
        <v>0</v>
      </c>
      <c r="GR74">
        <v>0</v>
      </c>
      <c r="GS74">
        <v>3</v>
      </c>
      <c r="GT74">
        <v>0</v>
      </c>
      <c r="GU74" t="s">
        <v>3</v>
      </c>
      <c r="GV74">
        <f>ROUND((GT74),2)</f>
        <v>0</v>
      </c>
      <c r="GW74">
        <v>1</v>
      </c>
      <c r="GX74">
        <f>ROUND(HC74*I74,2)</f>
        <v>0</v>
      </c>
      <c r="HA74">
        <v>0</v>
      </c>
      <c r="HB74">
        <v>0</v>
      </c>
      <c r="HC74">
        <f>GV74*GW74</f>
        <v>0</v>
      </c>
      <c r="HE74" t="s">
        <v>3</v>
      </c>
      <c r="HF74" t="s">
        <v>3</v>
      </c>
      <c r="HM74" t="s">
        <v>3</v>
      </c>
      <c r="HN74" t="s">
        <v>3</v>
      </c>
      <c r="HO74" t="s">
        <v>3</v>
      </c>
      <c r="HP74" t="s">
        <v>3</v>
      </c>
      <c r="HQ74" t="s">
        <v>3</v>
      </c>
      <c r="HS74">
        <v>0</v>
      </c>
      <c r="IK74">
        <v>0</v>
      </c>
    </row>
    <row r="75" spans="1:245">
      <c r="A75">
        <v>17</v>
      </c>
      <c r="B75">
        <v>1</v>
      </c>
      <c r="C75">
        <f>ROW(SmtRes!A74)</f>
        <v>74</v>
      </c>
      <c r="D75">
        <f>ROW(EtalonRes!A74)</f>
        <v>74</v>
      </c>
      <c r="E75" t="s">
        <v>152</v>
      </c>
      <c r="F75" t="s">
        <v>153</v>
      </c>
      <c r="G75" t="s">
        <v>154</v>
      </c>
      <c r="H75" t="s">
        <v>155</v>
      </c>
      <c r="I75">
        <v>0</v>
      </c>
      <c r="J75">
        <v>0</v>
      </c>
      <c r="K75">
        <v>0</v>
      </c>
      <c r="O75">
        <f>ROUND(CP75,2)</f>
        <v>0</v>
      </c>
      <c r="P75">
        <f>SUMIF(SmtRes!AQ68:'SmtRes'!AQ74,"=1",SmtRes!DF68:'SmtRes'!DF74)</f>
        <v>0</v>
      </c>
      <c r="Q75">
        <f>SUMIF(SmtRes!AQ68:'SmtRes'!AQ74,"=1",SmtRes!DG68:'SmtRes'!DG74)</f>
        <v>0</v>
      </c>
      <c r="R75">
        <f>SUMIF(SmtRes!AQ68:'SmtRes'!AQ74,"=1",SmtRes!DH68:'SmtRes'!DH74)</f>
        <v>0</v>
      </c>
      <c r="S75">
        <f>SUMIF(SmtRes!AQ68:'SmtRes'!AQ74,"=1",SmtRes!DI68:'SmtRes'!DI74)</f>
        <v>0</v>
      </c>
      <c r="T75">
        <f>ROUND(CU75*I75,2)</f>
        <v>0</v>
      </c>
      <c r="U75">
        <f>SUMIF(SmtRes!AQ68:'SmtRes'!AQ74,"=1",SmtRes!CV68:'SmtRes'!CV74)</f>
        <v>0</v>
      </c>
      <c r="V75">
        <f>SUMIF(SmtRes!AQ68:'SmtRes'!AQ74,"=1",SmtRes!CW68:'SmtRes'!CW74)</f>
        <v>0</v>
      </c>
      <c r="W75">
        <f>ROUND(CX75*I75,2)</f>
        <v>0</v>
      </c>
      <c r="X75">
        <f t="shared" si="34"/>
        <v>0</v>
      </c>
      <c r="Y75">
        <f t="shared" si="34"/>
        <v>0</v>
      </c>
      <c r="AA75">
        <v>55146176</v>
      </c>
      <c r="AB75">
        <f>ROUND((AC75+AD75+AF75),2)</f>
        <v>6600.88</v>
      </c>
      <c r="AC75">
        <f>ROUND((SUM(SmtRes!BQ68:'SmtRes'!BQ74)),2)</f>
        <v>209.13</v>
      </c>
      <c r="AD75">
        <f>ROUND((((SUM(SmtRes!BR68:'SmtRes'!BR74))-(SUM(SmtRes!BS68:'SmtRes'!BS74)))+AE75),2)</f>
        <v>0.37</v>
      </c>
      <c r="AE75">
        <f>ROUND((SUM(SmtRes!BS68:'SmtRes'!BS74)),2)</f>
        <v>3.52</v>
      </c>
      <c r="AF75">
        <f>ROUND((SUM(SmtRes!BT68:'SmtRes'!BT74)),2)</f>
        <v>6391.38</v>
      </c>
      <c r="AG75">
        <f>ROUND((AP75),2)</f>
        <v>0</v>
      </c>
      <c r="AH75">
        <f>(SUM(SmtRes!BU68:'SmtRes'!BU74))</f>
        <v>16.29</v>
      </c>
      <c r="AI75">
        <f>(SUM(SmtRes!BV68:'SmtRes'!BV74))</f>
        <v>0.01</v>
      </c>
      <c r="AJ75">
        <f>(AS75)</f>
        <v>0</v>
      </c>
      <c r="AK75">
        <v>6604.4060159999999</v>
      </c>
      <c r="AL75">
        <v>209.12761599999999</v>
      </c>
      <c r="AM75">
        <v>0.37320000000000003</v>
      </c>
      <c r="AN75">
        <v>3.5237000000000003</v>
      </c>
      <c r="AO75">
        <v>6391.3815000000004</v>
      </c>
      <c r="AP75">
        <v>0</v>
      </c>
      <c r="AQ75">
        <v>16.29</v>
      </c>
      <c r="AR75">
        <v>0.01</v>
      </c>
      <c r="AS75">
        <v>0</v>
      </c>
      <c r="AT75">
        <v>97</v>
      </c>
      <c r="AU75">
        <v>51</v>
      </c>
      <c r="AV75">
        <v>1</v>
      </c>
      <c r="AW75">
        <v>1</v>
      </c>
      <c r="AZ75">
        <v>1</v>
      </c>
      <c r="BA75">
        <v>1</v>
      </c>
      <c r="BB75">
        <v>1</v>
      </c>
      <c r="BC75">
        <v>1</v>
      </c>
      <c r="BD75" t="s">
        <v>3</v>
      </c>
      <c r="BE75" t="s">
        <v>3</v>
      </c>
      <c r="BF75" t="s">
        <v>3</v>
      </c>
      <c r="BG75" t="s">
        <v>3</v>
      </c>
      <c r="BH75">
        <v>0</v>
      </c>
      <c r="BI75">
        <v>2</v>
      </c>
      <c r="BJ75" t="s">
        <v>156</v>
      </c>
      <c r="BM75">
        <v>108001</v>
      </c>
      <c r="BN75">
        <v>0</v>
      </c>
      <c r="BO75" t="s">
        <v>3</v>
      </c>
      <c r="BP75">
        <v>0</v>
      </c>
      <c r="BQ75">
        <v>3</v>
      </c>
      <c r="BR75">
        <v>0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 t="s">
        <v>3</v>
      </c>
      <c r="BZ75">
        <v>97</v>
      </c>
      <c r="CA75">
        <v>51</v>
      </c>
      <c r="CB75" t="s">
        <v>3</v>
      </c>
      <c r="CE75">
        <v>0</v>
      </c>
      <c r="CF75">
        <v>0</v>
      </c>
      <c r="CG75">
        <v>0</v>
      </c>
      <c r="CM75">
        <v>0</v>
      </c>
      <c r="CN75" t="s">
        <v>3</v>
      </c>
      <c r="CO75">
        <v>0</v>
      </c>
      <c r="CP75">
        <f>(P75+Q75+S75+R75)</f>
        <v>0</v>
      </c>
      <c r="CQ75">
        <f>SUMIF(SmtRes!AQ68:'SmtRes'!AQ74,"=1",SmtRes!AA68:'SmtRes'!AA74)</f>
        <v>99460.840000000011</v>
      </c>
      <c r="CR75">
        <f>SUMIF(SmtRes!AQ68:'SmtRes'!AQ74,"=1",SmtRes!AB68:'SmtRes'!AB74)</f>
        <v>37.32</v>
      </c>
      <c r="CS75">
        <f>SUMIF(SmtRes!AQ68:'SmtRes'!AQ74,"=1",SmtRes!AC68:'SmtRes'!AC74)</f>
        <v>352.37</v>
      </c>
      <c r="CT75">
        <f>SUMIF(SmtRes!AQ68:'SmtRes'!AQ74,"=1",SmtRes!AD68:'SmtRes'!AD74)</f>
        <v>392.35</v>
      </c>
      <c r="CU75">
        <f>AG75</f>
        <v>0</v>
      </c>
      <c r="CV75">
        <f>SUMIF(SmtRes!AQ68:'SmtRes'!AQ74,"=1",SmtRes!BU68:'SmtRes'!BU74)</f>
        <v>16.29</v>
      </c>
      <c r="CW75">
        <f>SUMIF(SmtRes!AQ68:'SmtRes'!AQ74,"=1",SmtRes!BV68:'SmtRes'!BV74)</f>
        <v>0.01</v>
      </c>
      <c r="CX75">
        <f>AJ75</f>
        <v>0</v>
      </c>
      <c r="CY75">
        <f>(((S75+R75)*AT75)/100)</f>
        <v>0</v>
      </c>
      <c r="CZ75">
        <f>(((S75+R75)*AU75)/100)</f>
        <v>0</v>
      </c>
      <c r="DC75" t="s">
        <v>3</v>
      </c>
      <c r="DD75" t="s">
        <v>3</v>
      </c>
      <c r="DE75" t="s">
        <v>3</v>
      </c>
      <c r="DF75" t="s">
        <v>3</v>
      </c>
      <c r="DG75" t="s">
        <v>3</v>
      </c>
      <c r="DH75" t="s">
        <v>3</v>
      </c>
      <c r="DI75" t="s">
        <v>3</v>
      </c>
      <c r="DJ75" t="s">
        <v>3</v>
      </c>
      <c r="DK75" t="s">
        <v>3</v>
      </c>
      <c r="DL75" t="s">
        <v>3</v>
      </c>
      <c r="DM75" t="s">
        <v>3</v>
      </c>
      <c r="DN75">
        <v>0</v>
      </c>
      <c r="DO75">
        <v>0</v>
      </c>
      <c r="DP75">
        <v>1</v>
      </c>
      <c r="DQ75">
        <v>1</v>
      </c>
      <c r="DU75">
        <v>1003</v>
      </c>
      <c r="DV75" t="s">
        <v>155</v>
      </c>
      <c r="DW75" t="s">
        <v>155</v>
      </c>
      <c r="DX75">
        <v>100</v>
      </c>
      <c r="DZ75" t="s">
        <v>3</v>
      </c>
      <c r="EA75" t="s">
        <v>3</v>
      </c>
      <c r="EB75" t="s">
        <v>3</v>
      </c>
      <c r="EC75" t="s">
        <v>3</v>
      </c>
      <c r="EE75">
        <v>53955403</v>
      </c>
      <c r="EF75">
        <v>3</v>
      </c>
      <c r="EG75" t="s">
        <v>22</v>
      </c>
      <c r="EH75">
        <v>0</v>
      </c>
      <c r="EI75" t="s">
        <v>3</v>
      </c>
      <c r="EJ75">
        <v>2</v>
      </c>
      <c r="EK75">
        <v>108001</v>
      </c>
      <c r="EL75" t="s">
        <v>140</v>
      </c>
      <c r="EM75" t="s">
        <v>141</v>
      </c>
      <c r="EO75" t="s">
        <v>3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16.29</v>
      </c>
      <c r="EX75">
        <v>0.01</v>
      </c>
      <c r="EY75">
        <v>0</v>
      </c>
      <c r="FQ75">
        <v>0</v>
      </c>
      <c r="FR75">
        <v>0</v>
      </c>
      <c r="FS75">
        <v>0</v>
      </c>
      <c r="FX75">
        <v>97</v>
      </c>
      <c r="FY75">
        <v>51</v>
      </c>
      <c r="GA75" t="s">
        <v>3</v>
      </c>
      <c r="GD75">
        <v>1</v>
      </c>
      <c r="GF75">
        <v>-2061754360</v>
      </c>
      <c r="GG75">
        <v>2</v>
      </c>
      <c r="GH75">
        <v>1</v>
      </c>
      <c r="GI75">
        <v>-2</v>
      </c>
      <c r="GJ75">
        <v>0</v>
      </c>
      <c r="GK75">
        <v>0</v>
      </c>
      <c r="GL75">
        <f>ROUND(IF(AND(BH75=3,BI75=3,FS75&lt;&gt;0),P75,0),2)</f>
        <v>0</v>
      </c>
      <c r="GM75">
        <f>ROUND(O75+X75+Y75,2)+GX75</f>
        <v>0</v>
      </c>
      <c r="GN75">
        <f>IF(OR(BI75=0,BI75=1),GM75-GX75,0)</f>
        <v>0</v>
      </c>
      <c r="GO75">
        <f>IF(BI75=2,GM75-GX75,0)</f>
        <v>0</v>
      </c>
      <c r="GP75">
        <f>IF(BI75=4,GM75-GX75,0)</f>
        <v>0</v>
      </c>
      <c r="GR75">
        <v>0</v>
      </c>
      <c r="GS75">
        <v>3</v>
      </c>
      <c r="GT75">
        <v>0</v>
      </c>
      <c r="GU75" t="s">
        <v>3</v>
      </c>
      <c r="GV75">
        <f>ROUND((GT75),2)</f>
        <v>0</v>
      </c>
      <c r="GW75">
        <v>1</v>
      </c>
      <c r="GX75">
        <f>ROUND(HC75*I75,2)</f>
        <v>0</v>
      </c>
      <c r="HA75">
        <v>0</v>
      </c>
      <c r="HB75">
        <v>0</v>
      </c>
      <c r="HC75">
        <f>GV75*GW75</f>
        <v>0</v>
      </c>
      <c r="HE75" t="s">
        <v>3</v>
      </c>
      <c r="HF75" t="s">
        <v>3</v>
      </c>
      <c r="HM75" t="s">
        <v>3</v>
      </c>
      <c r="HN75" t="s">
        <v>142</v>
      </c>
      <c r="HO75" t="s">
        <v>143</v>
      </c>
      <c r="HP75" t="s">
        <v>140</v>
      </c>
      <c r="HQ75" t="s">
        <v>140</v>
      </c>
      <c r="HS75">
        <v>0</v>
      </c>
      <c r="IK75">
        <v>0</v>
      </c>
    </row>
    <row r="76" spans="1:245">
      <c r="A76">
        <v>19</v>
      </c>
      <c r="B76">
        <v>1</v>
      </c>
      <c r="F76" t="s">
        <v>3</v>
      </c>
      <c r="G76" t="s">
        <v>27</v>
      </c>
      <c r="H76" t="s">
        <v>3</v>
      </c>
      <c r="AA76">
        <v>1</v>
      </c>
      <c r="IK76">
        <v>0</v>
      </c>
    </row>
    <row r="77" spans="1:245">
      <c r="A77">
        <v>18</v>
      </c>
      <c r="B77">
        <v>1</v>
      </c>
      <c r="C77">
        <v>74</v>
      </c>
      <c r="E77" t="s">
        <v>157</v>
      </c>
      <c r="F77" t="s">
        <v>29</v>
      </c>
      <c r="G77" t="s">
        <v>30</v>
      </c>
      <c r="H77" t="s">
        <v>31</v>
      </c>
      <c r="I77">
        <f>J77</f>
        <v>2</v>
      </c>
      <c r="J77">
        <v>2</v>
      </c>
      <c r="K77">
        <v>2</v>
      </c>
      <c r="O77">
        <f>ROUND(P77,2)</f>
        <v>0</v>
      </c>
      <c r="P77">
        <f>ROUND(ROUND(ROUND(SUMIF(SmtRes!AQ68:'SmtRes'!AQ74,"=1",SmtRes!CU68:'SmtRes'!CU74),2),2)*I77/100,2)</f>
        <v>0</v>
      </c>
      <c r="Q77">
        <f>ROUND(CR77*I77,2)</f>
        <v>0</v>
      </c>
      <c r="R77">
        <f>ROUND(CS77*I77,2)</f>
        <v>0</v>
      </c>
      <c r="S77">
        <f>ROUND(CT77*I77,2)</f>
        <v>0</v>
      </c>
      <c r="T77">
        <f>ROUND(CU77*I77,2)</f>
        <v>0</v>
      </c>
      <c r="U77">
        <f>ROUND(CV77*I77,7)</f>
        <v>0</v>
      </c>
      <c r="V77">
        <f>ROUND(CW77*I77,7)</f>
        <v>0</v>
      </c>
      <c r="W77">
        <f>ROUND(CX77*I77,2)</f>
        <v>0</v>
      </c>
      <c r="X77">
        <f t="shared" ref="X77:Y79" si="35">ROUND(CY77,2)</f>
        <v>0</v>
      </c>
      <c r="Y77">
        <f t="shared" si="35"/>
        <v>0</v>
      </c>
      <c r="AA77">
        <v>55146176</v>
      </c>
      <c r="AB77">
        <f>ROUND((AC77+AD77+AF77),2)</f>
        <v>0</v>
      </c>
      <c r="AC77">
        <f>ROUND((ES77),2)</f>
        <v>0</v>
      </c>
      <c r="AD77">
        <f>ROUND((((ET77)-(EU77))+AE77),2)</f>
        <v>0</v>
      </c>
      <c r="AE77">
        <f>ROUND((EU77),2)</f>
        <v>0</v>
      </c>
      <c r="AF77">
        <f>ROUND((EV77),2)</f>
        <v>0</v>
      </c>
      <c r="AG77">
        <f>ROUND((AP77),2)</f>
        <v>0</v>
      </c>
      <c r="AH77">
        <f>(EW77)</f>
        <v>0</v>
      </c>
      <c r="AI77">
        <f>(EX77)</f>
        <v>0</v>
      </c>
      <c r="AJ77">
        <f>(AS77)</f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1</v>
      </c>
      <c r="AW77">
        <v>1</v>
      </c>
      <c r="AZ77">
        <v>1</v>
      </c>
      <c r="BA77">
        <v>1</v>
      </c>
      <c r="BB77">
        <v>1</v>
      </c>
      <c r="BC77">
        <v>1</v>
      </c>
      <c r="BD77" t="s">
        <v>3</v>
      </c>
      <c r="BE77" t="s">
        <v>3</v>
      </c>
      <c r="BF77" t="s">
        <v>3</v>
      </c>
      <c r="BG77" t="s">
        <v>3</v>
      </c>
      <c r="BH77">
        <v>3</v>
      </c>
      <c r="BI77">
        <v>2</v>
      </c>
      <c r="BJ77" t="s">
        <v>3</v>
      </c>
      <c r="BM77">
        <v>500002</v>
      </c>
      <c r="BN77">
        <v>0</v>
      </c>
      <c r="BO77" t="s">
        <v>3</v>
      </c>
      <c r="BP77">
        <v>0</v>
      </c>
      <c r="BQ77">
        <v>12</v>
      </c>
      <c r="BR77">
        <v>0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 t="s">
        <v>3</v>
      </c>
      <c r="BZ77">
        <v>0</v>
      </c>
      <c r="CA77">
        <v>0</v>
      </c>
      <c r="CB77" t="s">
        <v>3</v>
      </c>
      <c r="CE77">
        <v>0</v>
      </c>
      <c r="CF77">
        <v>0</v>
      </c>
      <c r="CG77">
        <v>0</v>
      </c>
      <c r="CM77">
        <v>0</v>
      </c>
      <c r="CN77" t="s">
        <v>3</v>
      </c>
      <c r="CO77">
        <v>0</v>
      </c>
      <c r="CP77">
        <f>0</f>
        <v>0</v>
      </c>
      <c r="CQ77">
        <f>0</f>
        <v>0</v>
      </c>
      <c r="CR77">
        <f>0</f>
        <v>0</v>
      </c>
      <c r="CS77">
        <f>0</f>
        <v>0</v>
      </c>
      <c r="CT77">
        <f>0</f>
        <v>0</v>
      </c>
      <c r="CU77">
        <f>0</f>
        <v>0</v>
      </c>
      <c r="CV77">
        <f>0</f>
        <v>0</v>
      </c>
      <c r="CW77">
        <f>0</f>
        <v>0</v>
      </c>
      <c r="CX77">
        <f>0</f>
        <v>0</v>
      </c>
      <c r="CY77">
        <f>0</f>
        <v>0</v>
      </c>
      <c r="CZ77">
        <f>0</f>
        <v>0</v>
      </c>
      <c r="DC77" t="s">
        <v>3</v>
      </c>
      <c r="DD77" t="s">
        <v>3</v>
      </c>
      <c r="DE77" t="s">
        <v>3</v>
      </c>
      <c r="DF77" t="s">
        <v>3</v>
      </c>
      <c r="DG77" t="s">
        <v>3</v>
      </c>
      <c r="DH77" t="s">
        <v>3</v>
      </c>
      <c r="DI77" t="s">
        <v>3</v>
      </c>
      <c r="DJ77" t="s">
        <v>3</v>
      </c>
      <c r="DK77" t="s">
        <v>3</v>
      </c>
      <c r="DL77" t="s">
        <v>3</v>
      </c>
      <c r="DM77" t="s">
        <v>3</v>
      </c>
      <c r="DN77">
        <v>0</v>
      </c>
      <c r="DO77">
        <v>0</v>
      </c>
      <c r="DP77">
        <v>1</v>
      </c>
      <c r="DQ77">
        <v>1</v>
      </c>
      <c r="DU77">
        <v>1013</v>
      </c>
      <c r="DV77" t="s">
        <v>31</v>
      </c>
      <c r="DW77" t="s">
        <v>31</v>
      </c>
      <c r="DX77">
        <v>1</v>
      </c>
      <c r="DZ77" t="s">
        <v>3</v>
      </c>
      <c r="EA77" t="s">
        <v>3</v>
      </c>
      <c r="EB77" t="s">
        <v>3</v>
      </c>
      <c r="EC77" t="s">
        <v>3</v>
      </c>
      <c r="EE77">
        <v>53955460</v>
      </c>
      <c r="EF77">
        <v>12</v>
      </c>
      <c r="EG77" t="s">
        <v>32</v>
      </c>
      <c r="EH77">
        <v>0</v>
      </c>
      <c r="EI77" t="s">
        <v>3</v>
      </c>
      <c r="EJ77">
        <v>2</v>
      </c>
      <c r="EK77">
        <v>500002</v>
      </c>
      <c r="EL77" t="s">
        <v>33</v>
      </c>
      <c r="EM77" t="s">
        <v>34</v>
      </c>
      <c r="EO77" t="s">
        <v>3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FQ77">
        <v>0</v>
      </c>
      <c r="FR77">
        <v>0</v>
      </c>
      <c r="FS77">
        <v>0</v>
      </c>
      <c r="FX77">
        <v>0</v>
      </c>
      <c r="FY77">
        <v>0</v>
      </c>
      <c r="GA77" t="s">
        <v>3</v>
      </c>
      <c r="GD77">
        <v>1</v>
      </c>
      <c r="GF77">
        <v>274903907</v>
      </c>
      <c r="GG77">
        <v>2</v>
      </c>
      <c r="GH77">
        <v>1</v>
      </c>
      <c r="GI77">
        <v>-2</v>
      </c>
      <c r="GJ77">
        <v>0</v>
      </c>
      <c r="GK77">
        <v>0</v>
      </c>
      <c r="GL77">
        <f>ROUND(IF(AND(BH77=3,BI77=3,FS77&lt;&gt;0),P77,0),2)</f>
        <v>0</v>
      </c>
      <c r="GM77">
        <f>ROUND(O77+X77+Y77,2)+GX77</f>
        <v>0</v>
      </c>
      <c r="GN77">
        <f>IF(OR(BI77=0,BI77=1),GM77-GX77,0)</f>
        <v>0</v>
      </c>
      <c r="GO77">
        <f>IF(BI77=2,GM77-GX77,0)</f>
        <v>0</v>
      </c>
      <c r="GP77">
        <f>IF(BI77=4,GM77-GX77,0)</f>
        <v>0</v>
      </c>
      <c r="GR77">
        <v>0</v>
      </c>
      <c r="GS77">
        <v>3</v>
      </c>
      <c r="GT77">
        <v>0</v>
      </c>
      <c r="GU77" t="s">
        <v>3</v>
      </c>
      <c r="GV77">
        <f>ROUND((GT77),2)</f>
        <v>0</v>
      </c>
      <c r="GW77">
        <v>1</v>
      </c>
      <c r="GX77">
        <f>ROUND(HC77*I77,2)</f>
        <v>0</v>
      </c>
      <c r="HA77">
        <v>0</v>
      </c>
      <c r="HB77">
        <v>0</v>
      </c>
      <c r="HC77">
        <f>0</f>
        <v>0</v>
      </c>
      <c r="HE77" t="s">
        <v>3</v>
      </c>
      <c r="HF77" t="s">
        <v>3</v>
      </c>
      <c r="HM77" t="s">
        <v>3</v>
      </c>
      <c r="HN77" t="s">
        <v>3</v>
      </c>
      <c r="HO77" t="s">
        <v>3</v>
      </c>
      <c r="HP77" t="s">
        <v>3</v>
      </c>
      <c r="HQ77" t="s">
        <v>3</v>
      </c>
      <c r="HS77">
        <v>0</v>
      </c>
      <c r="IK77">
        <v>0</v>
      </c>
    </row>
    <row r="78" spans="1:245">
      <c r="A78">
        <v>17</v>
      </c>
      <c r="B78">
        <v>1</v>
      </c>
      <c r="E78" t="s">
        <v>158</v>
      </c>
      <c r="F78" t="s">
        <v>159</v>
      </c>
      <c r="G78" t="s">
        <v>160</v>
      </c>
      <c r="H78" t="s">
        <v>155</v>
      </c>
      <c r="I78">
        <v>0</v>
      </c>
      <c r="J78">
        <v>0</v>
      </c>
      <c r="K78">
        <v>0</v>
      </c>
      <c r="O78">
        <f>ROUND(CP78,2)</f>
        <v>0</v>
      </c>
      <c r="P78">
        <f>ROUND(CQ78*I78,2)</f>
        <v>0</v>
      </c>
      <c r="Q78">
        <f>ROUND(CR78*I78,2)</f>
        <v>0</v>
      </c>
      <c r="R78">
        <f>ROUND(CS78*I78,2)</f>
        <v>0</v>
      </c>
      <c r="S78">
        <f>ROUND(CT78*I78,2)</f>
        <v>0</v>
      </c>
      <c r="T78">
        <f>ROUND(CU78*I78,2)</f>
        <v>0</v>
      </c>
      <c r="U78">
        <f>ROUND(CV78*I78,7)</f>
        <v>0</v>
      </c>
      <c r="V78">
        <f>ROUND(CW78*I78,7)</f>
        <v>0</v>
      </c>
      <c r="W78">
        <f>ROUND(CX78*I78,2)</f>
        <v>0</v>
      </c>
      <c r="X78">
        <f t="shared" si="35"/>
        <v>0</v>
      </c>
      <c r="Y78">
        <f t="shared" si="35"/>
        <v>0</v>
      </c>
      <c r="AA78">
        <v>55146176</v>
      </c>
      <c r="AB78">
        <f>ROUND((AC78+AD78+AF78),2)</f>
        <v>2478.65</v>
      </c>
      <c r="AC78">
        <f>ROUND((ES78),2)</f>
        <v>2478.65</v>
      </c>
      <c r="AD78">
        <f>ROUND((((ET78)-(EU78))+AE78),2)</f>
        <v>0</v>
      </c>
      <c r="AE78">
        <f>ROUND((EU78),2)</f>
        <v>0</v>
      </c>
      <c r="AF78">
        <f>ROUND((EV78),2)</f>
        <v>0</v>
      </c>
      <c r="AG78">
        <f>ROUND((AP78),2)</f>
        <v>0</v>
      </c>
      <c r="AH78">
        <f>(EW78)</f>
        <v>0</v>
      </c>
      <c r="AI78">
        <f>(EX78)</f>
        <v>0</v>
      </c>
      <c r="AJ78">
        <f>(AS78)</f>
        <v>0</v>
      </c>
      <c r="AK78">
        <v>2478.65</v>
      </c>
      <c r="AL78">
        <v>2478.65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1</v>
      </c>
      <c r="AW78">
        <v>1</v>
      </c>
      <c r="AZ78">
        <v>1</v>
      </c>
      <c r="BA78">
        <v>1</v>
      </c>
      <c r="BB78">
        <v>1</v>
      </c>
      <c r="BC78">
        <v>1</v>
      </c>
      <c r="BD78" t="s">
        <v>3</v>
      </c>
      <c r="BE78" t="s">
        <v>3</v>
      </c>
      <c r="BF78" t="s">
        <v>3</v>
      </c>
      <c r="BG78" t="s">
        <v>3</v>
      </c>
      <c r="BH78">
        <v>3</v>
      </c>
      <c r="BI78">
        <v>2</v>
      </c>
      <c r="BJ78" t="s">
        <v>161</v>
      </c>
      <c r="BM78">
        <v>500002</v>
      </c>
      <c r="BN78">
        <v>0</v>
      </c>
      <c r="BO78" t="s">
        <v>3</v>
      </c>
      <c r="BP78">
        <v>0</v>
      </c>
      <c r="BQ78">
        <v>12</v>
      </c>
      <c r="BR78">
        <v>0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 t="s">
        <v>3</v>
      </c>
      <c r="BZ78">
        <v>0</v>
      </c>
      <c r="CA78">
        <v>0</v>
      </c>
      <c r="CB78" t="s">
        <v>3</v>
      </c>
      <c r="CE78">
        <v>0</v>
      </c>
      <c r="CF78">
        <v>0</v>
      </c>
      <c r="CG78">
        <v>0</v>
      </c>
      <c r="CM78">
        <v>0</v>
      </c>
      <c r="CN78" t="s">
        <v>3</v>
      </c>
      <c r="CO78">
        <v>0</v>
      </c>
      <c r="CP78">
        <f>(P78+Q78+S78+R78)</f>
        <v>0</v>
      </c>
      <c r="CQ78">
        <f>ROUND(AL78*BC78,2)</f>
        <v>2478.65</v>
      </c>
      <c r="CR78">
        <f>ROUND(AM78*BB78,2)</f>
        <v>0</v>
      </c>
      <c r="CS78">
        <f>ROUND(AN78*BS78,2)</f>
        <v>0</v>
      </c>
      <c r="CT78">
        <f>ROUND(AO78*BA78,2)</f>
        <v>0</v>
      </c>
      <c r="CU78">
        <f>AG78</f>
        <v>0</v>
      </c>
      <c r="CV78">
        <f>AH78</f>
        <v>0</v>
      </c>
      <c r="CW78">
        <f>AI78</f>
        <v>0</v>
      </c>
      <c r="CX78">
        <f>AJ78</f>
        <v>0</v>
      </c>
      <c r="CY78">
        <f>0</f>
        <v>0</v>
      </c>
      <c r="CZ78">
        <f>0</f>
        <v>0</v>
      </c>
      <c r="DC78" t="s">
        <v>3</v>
      </c>
      <c r="DD78" t="s">
        <v>3</v>
      </c>
      <c r="DE78" t="s">
        <v>3</v>
      </c>
      <c r="DF78" t="s">
        <v>3</v>
      </c>
      <c r="DG78" t="s">
        <v>3</v>
      </c>
      <c r="DH78" t="s">
        <v>3</v>
      </c>
      <c r="DI78" t="s">
        <v>3</v>
      </c>
      <c r="DJ78" t="s">
        <v>3</v>
      </c>
      <c r="DK78" t="s">
        <v>3</v>
      </c>
      <c r="DL78" t="s">
        <v>3</v>
      </c>
      <c r="DM78" t="s">
        <v>3</v>
      </c>
      <c r="DN78">
        <v>0</v>
      </c>
      <c r="DO78">
        <v>0</v>
      </c>
      <c r="DP78">
        <v>1</v>
      </c>
      <c r="DQ78">
        <v>1</v>
      </c>
      <c r="DU78">
        <v>1003</v>
      </c>
      <c r="DV78" t="s">
        <v>155</v>
      </c>
      <c r="DW78" t="s">
        <v>155</v>
      </c>
      <c r="DX78">
        <v>100</v>
      </c>
      <c r="DZ78" t="s">
        <v>3</v>
      </c>
      <c r="EA78" t="s">
        <v>3</v>
      </c>
      <c r="EB78" t="s">
        <v>3</v>
      </c>
      <c r="EC78" t="s">
        <v>3</v>
      </c>
      <c r="EE78">
        <v>53955460</v>
      </c>
      <c r="EF78">
        <v>12</v>
      </c>
      <c r="EG78" t="s">
        <v>32</v>
      </c>
      <c r="EH78">
        <v>0</v>
      </c>
      <c r="EI78" t="s">
        <v>3</v>
      </c>
      <c r="EJ78">
        <v>2</v>
      </c>
      <c r="EK78">
        <v>500002</v>
      </c>
      <c r="EL78" t="s">
        <v>33</v>
      </c>
      <c r="EM78" t="s">
        <v>34</v>
      </c>
      <c r="EO78" t="s">
        <v>3</v>
      </c>
      <c r="EQ78">
        <v>0</v>
      </c>
      <c r="ER78">
        <v>2478.65</v>
      </c>
      <c r="ES78">
        <v>2478.65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FQ78">
        <v>0</v>
      </c>
      <c r="FR78">
        <v>0</v>
      </c>
      <c r="FS78">
        <v>0</v>
      </c>
      <c r="FX78">
        <v>0</v>
      </c>
      <c r="FY78">
        <v>0</v>
      </c>
      <c r="GA78" t="s">
        <v>3</v>
      </c>
      <c r="GD78">
        <v>1</v>
      </c>
      <c r="GF78">
        <v>262441129</v>
      </c>
      <c r="GG78">
        <v>2</v>
      </c>
      <c r="GH78">
        <v>1</v>
      </c>
      <c r="GI78">
        <v>-2</v>
      </c>
      <c r="GJ78">
        <v>0</v>
      </c>
      <c r="GK78">
        <v>0</v>
      </c>
      <c r="GL78">
        <f>ROUND(IF(AND(BH78=3,BI78=3,FS78&lt;&gt;0),P78,0),2)</f>
        <v>0</v>
      </c>
      <c r="GM78">
        <f>ROUND(O78+X78+Y78,2)+GX78</f>
        <v>0</v>
      </c>
      <c r="GN78">
        <f>IF(OR(BI78=0,BI78=1),GM78-GX78,0)</f>
        <v>0</v>
      </c>
      <c r="GO78">
        <f>IF(BI78=2,GM78-GX78,0)</f>
        <v>0</v>
      </c>
      <c r="GP78">
        <f>IF(BI78=4,GM78-GX78,0)</f>
        <v>0</v>
      </c>
      <c r="GR78">
        <v>0</v>
      </c>
      <c r="GS78">
        <v>3</v>
      </c>
      <c r="GT78">
        <v>0</v>
      </c>
      <c r="GU78" t="s">
        <v>3</v>
      </c>
      <c r="GV78">
        <f>ROUND((GT78),2)</f>
        <v>0</v>
      </c>
      <c r="GW78">
        <v>1</v>
      </c>
      <c r="GX78">
        <f>ROUND(HC78*I78,2)</f>
        <v>0</v>
      </c>
      <c r="HA78">
        <v>0</v>
      </c>
      <c r="HB78">
        <v>0</v>
      </c>
      <c r="HC78">
        <f>GV78*GW78</f>
        <v>0</v>
      </c>
      <c r="HE78" t="s">
        <v>3</v>
      </c>
      <c r="HF78" t="s">
        <v>3</v>
      </c>
      <c r="HM78" t="s">
        <v>3</v>
      </c>
      <c r="HN78" t="s">
        <v>3</v>
      </c>
      <c r="HO78" t="s">
        <v>3</v>
      </c>
      <c r="HP78" t="s">
        <v>3</v>
      </c>
      <c r="HQ78" t="s">
        <v>3</v>
      </c>
      <c r="HS78">
        <v>0</v>
      </c>
      <c r="IK78">
        <v>0</v>
      </c>
    </row>
    <row r="79" spans="1:245">
      <c r="A79">
        <v>17</v>
      </c>
      <c r="B79">
        <v>1</v>
      </c>
      <c r="C79">
        <f>ROW(SmtRes!A82)</f>
        <v>82</v>
      </c>
      <c r="D79">
        <f>ROW(EtalonRes!A82)</f>
        <v>82</v>
      </c>
      <c r="E79" t="s">
        <v>162</v>
      </c>
      <c r="F79" t="s">
        <v>163</v>
      </c>
      <c r="G79" t="s">
        <v>164</v>
      </c>
      <c r="H79" t="s">
        <v>155</v>
      </c>
      <c r="I79">
        <v>0</v>
      </c>
      <c r="J79">
        <v>0</v>
      </c>
      <c r="K79">
        <v>0</v>
      </c>
      <c r="O79">
        <f>ROUND(CP79,2)</f>
        <v>0</v>
      </c>
      <c r="P79">
        <f>SUMIF(SmtRes!AQ75:'SmtRes'!AQ82,"=1",SmtRes!DF75:'SmtRes'!DF82)</f>
        <v>0</v>
      </c>
      <c r="Q79">
        <f>SUMIF(SmtRes!AQ75:'SmtRes'!AQ82,"=1",SmtRes!DG75:'SmtRes'!DG82)</f>
        <v>0</v>
      </c>
      <c r="R79">
        <f>SUMIF(SmtRes!AQ75:'SmtRes'!AQ82,"=1",SmtRes!DH75:'SmtRes'!DH82)</f>
        <v>0</v>
      </c>
      <c r="S79">
        <f>SUMIF(SmtRes!AQ75:'SmtRes'!AQ82,"=1",SmtRes!DI75:'SmtRes'!DI82)</f>
        <v>0</v>
      </c>
      <c r="T79">
        <f>ROUND(CU79*I79,2)</f>
        <v>0</v>
      </c>
      <c r="U79">
        <f>SUMIF(SmtRes!AQ75:'SmtRes'!AQ82,"=1",SmtRes!CV75:'SmtRes'!CV82)</f>
        <v>0</v>
      </c>
      <c r="V79">
        <f>SUMIF(SmtRes!AQ75:'SmtRes'!AQ82,"=1",SmtRes!CW75:'SmtRes'!CW82)</f>
        <v>0</v>
      </c>
      <c r="W79">
        <f>ROUND(CX79*I79,2)</f>
        <v>0</v>
      </c>
      <c r="X79">
        <f t="shared" si="35"/>
        <v>0</v>
      </c>
      <c r="Y79">
        <f t="shared" si="35"/>
        <v>0</v>
      </c>
      <c r="AA79">
        <v>55146176</v>
      </c>
      <c r="AB79">
        <f>ROUND((AC79+AD79+AF79),2)</f>
        <v>1219</v>
      </c>
      <c r="AC79">
        <f>ROUND((SUM(SmtRes!BQ75:'SmtRes'!BQ82)),2)</f>
        <v>101.1</v>
      </c>
      <c r="AD79">
        <f>ROUND((((SUM(SmtRes!BR75:'SmtRes'!BR82))-(SUM(SmtRes!BS75:'SmtRes'!BS82)))+AE79),2)</f>
        <v>24.02</v>
      </c>
      <c r="AE79">
        <f>ROUND((SUM(SmtRes!BS75:'SmtRes'!BS82)),2)</f>
        <v>9.3000000000000007</v>
      </c>
      <c r="AF79">
        <f>ROUND((SUM(SmtRes!BT75:'SmtRes'!BT82)),2)</f>
        <v>1093.8800000000001</v>
      </c>
      <c r="AG79">
        <f>ROUND((AP79),2)</f>
        <v>0</v>
      </c>
      <c r="AH79">
        <f>(SUM(SmtRes!BU75:'SmtRes'!BU82))</f>
        <v>2.82</v>
      </c>
      <c r="AI79">
        <f>(SUM(SmtRes!BV75:'SmtRes'!BV82))</f>
        <v>0.02</v>
      </c>
      <c r="AJ79">
        <f>(AS79)</f>
        <v>0</v>
      </c>
      <c r="AK79">
        <v>1228.2905000000001</v>
      </c>
      <c r="AL79">
        <v>101.09610000000001</v>
      </c>
      <c r="AM79">
        <v>24.018500000000003</v>
      </c>
      <c r="AN79">
        <v>9.2979000000000003</v>
      </c>
      <c r="AO79">
        <v>1093.8779999999999</v>
      </c>
      <c r="AP79">
        <v>0</v>
      </c>
      <c r="AQ79">
        <v>2.82</v>
      </c>
      <c r="AR79">
        <v>0.02</v>
      </c>
      <c r="AS79">
        <v>0</v>
      </c>
      <c r="AT79">
        <v>97</v>
      </c>
      <c r="AU79">
        <v>51</v>
      </c>
      <c r="AV79">
        <v>1</v>
      </c>
      <c r="AW79">
        <v>1</v>
      </c>
      <c r="AZ79">
        <v>1</v>
      </c>
      <c r="BA79">
        <v>1</v>
      </c>
      <c r="BB79">
        <v>1</v>
      </c>
      <c r="BC79">
        <v>1</v>
      </c>
      <c r="BD79" t="s">
        <v>3</v>
      </c>
      <c r="BE79" t="s">
        <v>3</v>
      </c>
      <c r="BF79" t="s">
        <v>3</v>
      </c>
      <c r="BG79" t="s">
        <v>3</v>
      </c>
      <c r="BH79">
        <v>0</v>
      </c>
      <c r="BI79">
        <v>2</v>
      </c>
      <c r="BJ79" t="s">
        <v>165</v>
      </c>
      <c r="BM79">
        <v>108001</v>
      </c>
      <c r="BN79">
        <v>0</v>
      </c>
      <c r="BO79" t="s">
        <v>3</v>
      </c>
      <c r="BP79">
        <v>0</v>
      </c>
      <c r="BQ79">
        <v>3</v>
      </c>
      <c r="BR79">
        <v>0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 t="s">
        <v>3</v>
      </c>
      <c r="BZ79">
        <v>97</v>
      </c>
      <c r="CA79">
        <v>51</v>
      </c>
      <c r="CB79" t="s">
        <v>3</v>
      </c>
      <c r="CE79">
        <v>0</v>
      </c>
      <c r="CF79">
        <v>0</v>
      </c>
      <c r="CG79">
        <v>0</v>
      </c>
      <c r="CM79">
        <v>0</v>
      </c>
      <c r="CN79" t="s">
        <v>3</v>
      </c>
      <c r="CO79">
        <v>0</v>
      </c>
      <c r="CP79">
        <f>(P79+Q79+S79+R79)</f>
        <v>0</v>
      </c>
      <c r="CQ79">
        <f>SUMIF(SmtRes!AQ75:'SmtRes'!AQ82,"=1",SmtRes!AA75:'SmtRes'!AA82)</f>
        <v>123.46</v>
      </c>
      <c r="CR79">
        <f>SUMIF(SmtRes!AQ75:'SmtRes'!AQ82,"=1",SmtRes!AB75:'SmtRes'!AB82)</f>
        <v>2401.85</v>
      </c>
      <c r="CS79">
        <f>SUMIF(SmtRes!AQ75:'SmtRes'!AQ82,"=1",SmtRes!AC75:'SmtRes'!AC82)</f>
        <v>929.79</v>
      </c>
      <c r="CT79">
        <f>SUMIF(SmtRes!AQ75:'SmtRes'!AQ82,"=1",SmtRes!AD75:'SmtRes'!AD82)</f>
        <v>387.9</v>
      </c>
      <c r="CU79">
        <f>AG79</f>
        <v>0</v>
      </c>
      <c r="CV79">
        <f>SUMIF(SmtRes!AQ75:'SmtRes'!AQ82,"=1",SmtRes!BU75:'SmtRes'!BU82)</f>
        <v>2.82</v>
      </c>
      <c r="CW79">
        <f>SUMIF(SmtRes!AQ75:'SmtRes'!AQ82,"=1",SmtRes!BV75:'SmtRes'!BV82)</f>
        <v>0.02</v>
      </c>
      <c r="CX79">
        <f>AJ79</f>
        <v>0</v>
      </c>
      <c r="CY79">
        <f>(((S79+R79)*AT79)/100)</f>
        <v>0</v>
      </c>
      <c r="CZ79">
        <f>(((S79+R79)*AU79)/100)</f>
        <v>0</v>
      </c>
      <c r="DC79" t="s">
        <v>3</v>
      </c>
      <c r="DD79" t="s">
        <v>3</v>
      </c>
      <c r="DE79" t="s">
        <v>3</v>
      </c>
      <c r="DF79" t="s">
        <v>3</v>
      </c>
      <c r="DG79" t="s">
        <v>3</v>
      </c>
      <c r="DH79" t="s">
        <v>3</v>
      </c>
      <c r="DI79" t="s">
        <v>3</v>
      </c>
      <c r="DJ79" t="s">
        <v>3</v>
      </c>
      <c r="DK79" t="s">
        <v>3</v>
      </c>
      <c r="DL79" t="s">
        <v>3</v>
      </c>
      <c r="DM79" t="s">
        <v>3</v>
      </c>
      <c r="DN79">
        <v>0</v>
      </c>
      <c r="DO79">
        <v>0</v>
      </c>
      <c r="DP79">
        <v>1</v>
      </c>
      <c r="DQ79">
        <v>1</v>
      </c>
      <c r="DU79">
        <v>1003</v>
      </c>
      <c r="DV79" t="s">
        <v>155</v>
      </c>
      <c r="DW79" t="s">
        <v>155</v>
      </c>
      <c r="DX79">
        <v>100</v>
      </c>
      <c r="DZ79" t="s">
        <v>3</v>
      </c>
      <c r="EA79" t="s">
        <v>3</v>
      </c>
      <c r="EB79" t="s">
        <v>3</v>
      </c>
      <c r="EC79" t="s">
        <v>3</v>
      </c>
      <c r="EE79">
        <v>53955403</v>
      </c>
      <c r="EF79">
        <v>3</v>
      </c>
      <c r="EG79" t="s">
        <v>22</v>
      </c>
      <c r="EH79">
        <v>0</v>
      </c>
      <c r="EI79" t="s">
        <v>3</v>
      </c>
      <c r="EJ79">
        <v>2</v>
      </c>
      <c r="EK79">
        <v>108001</v>
      </c>
      <c r="EL79" t="s">
        <v>140</v>
      </c>
      <c r="EM79" t="s">
        <v>141</v>
      </c>
      <c r="EO79" t="s">
        <v>3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2.82</v>
      </c>
      <c r="EX79">
        <v>0.02</v>
      </c>
      <c r="EY79">
        <v>0</v>
      </c>
      <c r="FQ79">
        <v>0</v>
      </c>
      <c r="FR79">
        <v>0</v>
      </c>
      <c r="FS79">
        <v>0</v>
      </c>
      <c r="FX79">
        <v>97</v>
      </c>
      <c r="FY79">
        <v>51</v>
      </c>
      <c r="GA79" t="s">
        <v>3</v>
      </c>
      <c r="GD79">
        <v>1</v>
      </c>
      <c r="GF79">
        <v>-140651320</v>
      </c>
      <c r="GG79">
        <v>2</v>
      </c>
      <c r="GH79">
        <v>1</v>
      </c>
      <c r="GI79">
        <v>-2</v>
      </c>
      <c r="GJ79">
        <v>0</v>
      </c>
      <c r="GK79">
        <v>0</v>
      </c>
      <c r="GL79">
        <f>ROUND(IF(AND(BH79=3,BI79=3,FS79&lt;&gt;0),P79,0),2)</f>
        <v>0</v>
      </c>
      <c r="GM79">
        <f>ROUND(O79+X79+Y79,2)+GX79</f>
        <v>0</v>
      </c>
      <c r="GN79">
        <f>IF(OR(BI79=0,BI79=1),GM79-GX79,0)</f>
        <v>0</v>
      </c>
      <c r="GO79">
        <f>IF(BI79=2,GM79-GX79,0)</f>
        <v>0</v>
      </c>
      <c r="GP79">
        <f>IF(BI79=4,GM79-GX79,0)</f>
        <v>0</v>
      </c>
      <c r="GR79">
        <v>0</v>
      </c>
      <c r="GS79">
        <v>3</v>
      </c>
      <c r="GT79">
        <v>0</v>
      </c>
      <c r="GU79" t="s">
        <v>3</v>
      </c>
      <c r="GV79">
        <f>ROUND((GT79),2)</f>
        <v>0</v>
      </c>
      <c r="GW79">
        <v>1</v>
      </c>
      <c r="GX79">
        <f>ROUND(HC79*I79,2)</f>
        <v>0</v>
      </c>
      <c r="HA79">
        <v>0</v>
      </c>
      <c r="HB79">
        <v>0</v>
      </c>
      <c r="HC79">
        <f>GV79*GW79</f>
        <v>0</v>
      </c>
      <c r="HE79" t="s">
        <v>3</v>
      </c>
      <c r="HF79" t="s">
        <v>3</v>
      </c>
      <c r="HM79" t="s">
        <v>3</v>
      </c>
      <c r="HN79" t="s">
        <v>142</v>
      </c>
      <c r="HO79" t="s">
        <v>143</v>
      </c>
      <c r="HP79" t="s">
        <v>140</v>
      </c>
      <c r="HQ79" t="s">
        <v>140</v>
      </c>
      <c r="HS79">
        <v>0</v>
      </c>
      <c r="IK79">
        <v>0</v>
      </c>
    </row>
    <row r="80" spans="1:245">
      <c r="A80">
        <v>19</v>
      </c>
      <c r="B80">
        <v>1</v>
      </c>
      <c r="F80" t="s">
        <v>3</v>
      </c>
      <c r="G80" t="s">
        <v>27</v>
      </c>
      <c r="H80" t="s">
        <v>3</v>
      </c>
      <c r="AA80">
        <v>1</v>
      </c>
      <c r="IK80">
        <v>0</v>
      </c>
    </row>
    <row r="81" spans="1:245">
      <c r="A81">
        <v>18</v>
      </c>
      <c r="B81">
        <v>1</v>
      </c>
      <c r="C81">
        <v>82</v>
      </c>
      <c r="E81" t="s">
        <v>166</v>
      </c>
      <c r="F81" t="s">
        <v>29</v>
      </c>
      <c r="G81" t="s">
        <v>30</v>
      </c>
      <c r="H81" t="s">
        <v>31</v>
      </c>
      <c r="I81">
        <f>J81</f>
        <v>2</v>
      </c>
      <c r="J81">
        <v>2</v>
      </c>
      <c r="K81">
        <v>2</v>
      </c>
      <c r="O81">
        <f>ROUND(P81,2)</f>
        <v>0</v>
      </c>
      <c r="P81">
        <f>ROUND(ROUND(ROUND(SUMIF(SmtRes!AQ75:'SmtRes'!AQ82,"=1",SmtRes!CU75:'SmtRes'!CU82),2),2)*I81/100,2)</f>
        <v>0</v>
      </c>
      <c r="Q81">
        <f>ROUND(CR81*I81,2)</f>
        <v>0</v>
      </c>
      <c r="R81">
        <f>ROUND(CS81*I81,2)</f>
        <v>0</v>
      </c>
      <c r="S81">
        <f>ROUND(CT81*I81,2)</f>
        <v>0</v>
      </c>
      <c r="T81">
        <f>ROUND(CU81*I81,2)</f>
        <v>0</v>
      </c>
      <c r="U81">
        <f>ROUND(CV81*I81,7)</f>
        <v>0</v>
      </c>
      <c r="V81">
        <f>ROUND(CW81*I81,7)</f>
        <v>0</v>
      </c>
      <c r="W81">
        <f>ROUND(CX81*I81,2)</f>
        <v>0</v>
      </c>
      <c r="X81">
        <f t="shared" ref="X81:Y83" si="36">ROUND(CY81,2)</f>
        <v>0</v>
      </c>
      <c r="Y81">
        <f t="shared" si="36"/>
        <v>0</v>
      </c>
      <c r="AA81">
        <v>55146176</v>
      </c>
      <c r="AB81">
        <f>ROUND((AC81+AD81+AF81),2)</f>
        <v>0</v>
      </c>
      <c r="AC81">
        <f>ROUND((ES81),2)</f>
        <v>0</v>
      </c>
      <c r="AD81">
        <f>ROUND((((ET81)-(EU81))+AE81),2)</f>
        <v>0</v>
      </c>
      <c r="AE81">
        <f t="shared" ref="AE81:AF83" si="37">ROUND((EU81),2)</f>
        <v>0</v>
      </c>
      <c r="AF81">
        <f t="shared" si="37"/>
        <v>0</v>
      </c>
      <c r="AG81">
        <f>ROUND((AP81),2)</f>
        <v>0</v>
      </c>
      <c r="AH81">
        <f t="shared" ref="AH81:AI83" si="38">(EW81)</f>
        <v>0</v>
      </c>
      <c r="AI81">
        <f t="shared" si="38"/>
        <v>0</v>
      </c>
      <c r="AJ81">
        <f>(AS81)</f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1</v>
      </c>
      <c r="AW81">
        <v>1</v>
      </c>
      <c r="AZ81">
        <v>1</v>
      </c>
      <c r="BA81">
        <v>1</v>
      </c>
      <c r="BB81">
        <v>1</v>
      </c>
      <c r="BC81">
        <v>1</v>
      </c>
      <c r="BD81" t="s">
        <v>3</v>
      </c>
      <c r="BE81" t="s">
        <v>3</v>
      </c>
      <c r="BF81" t="s">
        <v>3</v>
      </c>
      <c r="BG81" t="s">
        <v>3</v>
      </c>
      <c r="BH81">
        <v>3</v>
      </c>
      <c r="BI81">
        <v>2</v>
      </c>
      <c r="BJ81" t="s">
        <v>3</v>
      </c>
      <c r="BM81">
        <v>500002</v>
      </c>
      <c r="BN81">
        <v>0</v>
      </c>
      <c r="BO81" t="s">
        <v>3</v>
      </c>
      <c r="BP81">
        <v>0</v>
      </c>
      <c r="BQ81">
        <v>12</v>
      </c>
      <c r="BR81">
        <v>0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 t="s">
        <v>3</v>
      </c>
      <c r="BZ81">
        <v>0</v>
      </c>
      <c r="CA81">
        <v>0</v>
      </c>
      <c r="CB81" t="s">
        <v>3</v>
      </c>
      <c r="CE81">
        <v>0</v>
      </c>
      <c r="CF81">
        <v>0</v>
      </c>
      <c r="CG81">
        <v>0</v>
      </c>
      <c r="CM81">
        <v>0</v>
      </c>
      <c r="CN81" t="s">
        <v>3</v>
      </c>
      <c r="CO81">
        <v>0</v>
      </c>
      <c r="CP81">
        <f>0</f>
        <v>0</v>
      </c>
      <c r="CQ81">
        <f>0</f>
        <v>0</v>
      </c>
      <c r="CR81">
        <f>0</f>
        <v>0</v>
      </c>
      <c r="CS81">
        <f>0</f>
        <v>0</v>
      </c>
      <c r="CT81">
        <f>0</f>
        <v>0</v>
      </c>
      <c r="CU81">
        <f>0</f>
        <v>0</v>
      </c>
      <c r="CV81">
        <f>0</f>
        <v>0</v>
      </c>
      <c r="CW81">
        <f>0</f>
        <v>0</v>
      </c>
      <c r="CX81">
        <f>0</f>
        <v>0</v>
      </c>
      <c r="CY81">
        <f>0</f>
        <v>0</v>
      </c>
      <c r="CZ81">
        <f>0</f>
        <v>0</v>
      </c>
      <c r="DC81" t="s">
        <v>3</v>
      </c>
      <c r="DD81" t="s">
        <v>3</v>
      </c>
      <c r="DE81" t="s">
        <v>3</v>
      </c>
      <c r="DF81" t="s">
        <v>3</v>
      </c>
      <c r="DG81" t="s">
        <v>3</v>
      </c>
      <c r="DH81" t="s">
        <v>3</v>
      </c>
      <c r="DI81" t="s">
        <v>3</v>
      </c>
      <c r="DJ81" t="s">
        <v>3</v>
      </c>
      <c r="DK81" t="s">
        <v>3</v>
      </c>
      <c r="DL81" t="s">
        <v>3</v>
      </c>
      <c r="DM81" t="s">
        <v>3</v>
      </c>
      <c r="DN81">
        <v>0</v>
      </c>
      <c r="DO81">
        <v>0</v>
      </c>
      <c r="DP81">
        <v>1</v>
      </c>
      <c r="DQ81">
        <v>1</v>
      </c>
      <c r="DU81">
        <v>1013</v>
      </c>
      <c r="DV81" t="s">
        <v>31</v>
      </c>
      <c r="DW81" t="s">
        <v>31</v>
      </c>
      <c r="DX81">
        <v>1</v>
      </c>
      <c r="DZ81" t="s">
        <v>3</v>
      </c>
      <c r="EA81" t="s">
        <v>3</v>
      </c>
      <c r="EB81" t="s">
        <v>3</v>
      </c>
      <c r="EC81" t="s">
        <v>3</v>
      </c>
      <c r="EE81">
        <v>53955460</v>
      </c>
      <c r="EF81">
        <v>12</v>
      </c>
      <c r="EG81" t="s">
        <v>32</v>
      </c>
      <c r="EH81">
        <v>0</v>
      </c>
      <c r="EI81" t="s">
        <v>3</v>
      </c>
      <c r="EJ81">
        <v>2</v>
      </c>
      <c r="EK81">
        <v>500002</v>
      </c>
      <c r="EL81" t="s">
        <v>33</v>
      </c>
      <c r="EM81" t="s">
        <v>34</v>
      </c>
      <c r="EO81" t="s">
        <v>3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FQ81">
        <v>0</v>
      </c>
      <c r="FR81">
        <v>0</v>
      </c>
      <c r="FS81">
        <v>0</v>
      </c>
      <c r="FX81">
        <v>0</v>
      </c>
      <c r="FY81">
        <v>0</v>
      </c>
      <c r="GA81" t="s">
        <v>3</v>
      </c>
      <c r="GD81">
        <v>1</v>
      </c>
      <c r="GF81">
        <v>274903907</v>
      </c>
      <c r="GG81">
        <v>2</v>
      </c>
      <c r="GH81">
        <v>1</v>
      </c>
      <c r="GI81">
        <v>-2</v>
      </c>
      <c r="GJ81">
        <v>0</v>
      </c>
      <c r="GK81">
        <v>0</v>
      </c>
      <c r="GL81">
        <f>ROUND(IF(AND(BH81=3,BI81=3,FS81&lt;&gt;0),P81,0),2)</f>
        <v>0</v>
      </c>
      <c r="GM81">
        <f>ROUND(O81+X81+Y81,2)+GX81</f>
        <v>0</v>
      </c>
      <c r="GN81">
        <f>IF(OR(BI81=0,BI81=1),GM81-GX81,0)</f>
        <v>0</v>
      </c>
      <c r="GO81">
        <f>IF(BI81=2,GM81-GX81,0)</f>
        <v>0</v>
      </c>
      <c r="GP81">
        <f>IF(BI81=4,GM81-GX81,0)</f>
        <v>0</v>
      </c>
      <c r="GR81">
        <v>0</v>
      </c>
      <c r="GS81">
        <v>3</v>
      </c>
      <c r="GT81">
        <v>0</v>
      </c>
      <c r="GU81" t="s">
        <v>3</v>
      </c>
      <c r="GV81">
        <f>ROUND((GT81),2)</f>
        <v>0</v>
      </c>
      <c r="GW81">
        <v>1</v>
      </c>
      <c r="GX81">
        <f>ROUND(HC81*I81,2)</f>
        <v>0</v>
      </c>
      <c r="HA81">
        <v>0</v>
      </c>
      <c r="HB81">
        <v>0</v>
      </c>
      <c r="HC81">
        <f>0</f>
        <v>0</v>
      </c>
      <c r="HE81" t="s">
        <v>3</v>
      </c>
      <c r="HF81" t="s">
        <v>3</v>
      </c>
      <c r="HM81" t="s">
        <v>3</v>
      </c>
      <c r="HN81" t="s">
        <v>3</v>
      </c>
      <c r="HO81" t="s">
        <v>3</v>
      </c>
      <c r="HP81" t="s">
        <v>3</v>
      </c>
      <c r="HQ81" t="s">
        <v>3</v>
      </c>
      <c r="HS81">
        <v>0</v>
      </c>
      <c r="IK81">
        <v>0</v>
      </c>
    </row>
    <row r="82" spans="1:245">
      <c r="A82">
        <v>17</v>
      </c>
      <c r="B82">
        <v>1</v>
      </c>
      <c r="E82" t="s">
        <v>167</v>
      </c>
      <c r="F82" t="s">
        <v>168</v>
      </c>
      <c r="G82" t="s">
        <v>169</v>
      </c>
      <c r="H82" t="s">
        <v>170</v>
      </c>
      <c r="I82">
        <v>0</v>
      </c>
      <c r="J82">
        <v>0</v>
      </c>
      <c r="K82">
        <v>0</v>
      </c>
      <c r="O82">
        <f>ROUND(CP82,2)</f>
        <v>0</v>
      </c>
      <c r="P82">
        <f>ROUND(CQ82*I82,2)</f>
        <v>0</v>
      </c>
      <c r="Q82">
        <f>ROUND(CR82*I82,2)</f>
        <v>0</v>
      </c>
      <c r="R82">
        <f>ROUND(CS82*I82,2)</f>
        <v>0</v>
      </c>
      <c r="S82">
        <f>ROUND(CT82*I82,2)</f>
        <v>0</v>
      </c>
      <c r="T82">
        <f>ROUND(CU82*I82,2)</f>
        <v>0</v>
      </c>
      <c r="U82">
        <f>ROUND(CV82*I82,7)</f>
        <v>0</v>
      </c>
      <c r="V82">
        <f>ROUND(CW82*I82,7)</f>
        <v>0</v>
      </c>
      <c r="W82">
        <f>ROUND(CX82*I82,2)</f>
        <v>0</v>
      </c>
      <c r="X82">
        <f t="shared" si="36"/>
        <v>0</v>
      </c>
      <c r="Y82">
        <f t="shared" si="36"/>
        <v>0</v>
      </c>
      <c r="AA82">
        <v>55146176</v>
      </c>
      <c r="AB82">
        <f>ROUND((AC82+AD82+AF82),2)</f>
        <v>27.25</v>
      </c>
      <c r="AC82">
        <f>ROUND((ES82),2)</f>
        <v>27.25</v>
      </c>
      <c r="AD82">
        <f>ROUND((((ET82)-(EU82))+AE82),2)</f>
        <v>0</v>
      </c>
      <c r="AE82">
        <f t="shared" si="37"/>
        <v>0</v>
      </c>
      <c r="AF82">
        <f t="shared" si="37"/>
        <v>0</v>
      </c>
      <c r="AG82">
        <f>ROUND((AP82),2)</f>
        <v>0</v>
      </c>
      <c r="AH82">
        <f t="shared" si="38"/>
        <v>0</v>
      </c>
      <c r="AI82">
        <f t="shared" si="38"/>
        <v>0</v>
      </c>
      <c r="AJ82">
        <f>(AS82)</f>
        <v>0</v>
      </c>
      <c r="AK82">
        <v>27.25</v>
      </c>
      <c r="AL82">
        <v>27.25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1</v>
      </c>
      <c r="AW82">
        <v>1</v>
      </c>
      <c r="AZ82">
        <v>1</v>
      </c>
      <c r="BA82">
        <v>1</v>
      </c>
      <c r="BB82">
        <v>1</v>
      </c>
      <c r="BC82">
        <v>1</v>
      </c>
      <c r="BD82" t="s">
        <v>3</v>
      </c>
      <c r="BE82" t="s">
        <v>3</v>
      </c>
      <c r="BF82" t="s">
        <v>3</v>
      </c>
      <c r="BG82" t="s">
        <v>3</v>
      </c>
      <c r="BH82">
        <v>3</v>
      </c>
      <c r="BI82">
        <v>1</v>
      </c>
      <c r="BJ82" t="s">
        <v>3</v>
      </c>
      <c r="BM82">
        <v>1100</v>
      </c>
      <c r="BN82">
        <v>0</v>
      </c>
      <c r="BO82" t="s">
        <v>3</v>
      </c>
      <c r="BP82">
        <v>0</v>
      </c>
      <c r="BQ82">
        <v>8</v>
      </c>
      <c r="BR82">
        <v>0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 t="s">
        <v>3</v>
      </c>
      <c r="BZ82">
        <v>0</v>
      </c>
      <c r="CA82">
        <v>0</v>
      </c>
      <c r="CB82" t="s">
        <v>3</v>
      </c>
      <c r="CE82">
        <v>0</v>
      </c>
      <c r="CF82">
        <v>0</v>
      </c>
      <c r="CG82">
        <v>0</v>
      </c>
      <c r="CM82">
        <v>0</v>
      </c>
      <c r="CN82" t="s">
        <v>3</v>
      </c>
      <c r="CO82">
        <v>0</v>
      </c>
      <c r="CP82">
        <f>(P82+Q82+S82+R82)</f>
        <v>0</v>
      </c>
      <c r="CQ82">
        <f>ROUND(AL82,2)</f>
        <v>27.25</v>
      </c>
      <c r="CR82">
        <f>ROUND(AM82,2)</f>
        <v>0</v>
      </c>
      <c r="CS82">
        <f>ROUND(AN82*BS82,2)</f>
        <v>0</v>
      </c>
      <c r="CT82">
        <f>ROUND(AO82*BA82,2)</f>
        <v>0</v>
      </c>
      <c r="CU82">
        <f t="shared" ref="CU82:CX83" si="39">AG82</f>
        <v>0</v>
      </c>
      <c r="CV82">
        <f t="shared" si="39"/>
        <v>0</v>
      </c>
      <c r="CW82">
        <f t="shared" si="39"/>
        <v>0</v>
      </c>
      <c r="CX82">
        <f t="shared" si="39"/>
        <v>0</v>
      </c>
      <c r="CY82">
        <f>(((S82+R82)*AT82)/100)</f>
        <v>0</v>
      </c>
      <c r="CZ82">
        <f>(((S82+R82)*AU82)/100)</f>
        <v>0</v>
      </c>
      <c r="DC82" t="s">
        <v>3</v>
      </c>
      <c r="DD82" t="s">
        <v>3</v>
      </c>
      <c r="DE82" t="s">
        <v>3</v>
      </c>
      <c r="DF82" t="s">
        <v>3</v>
      </c>
      <c r="DG82" t="s">
        <v>3</v>
      </c>
      <c r="DH82" t="s">
        <v>3</v>
      </c>
      <c r="DI82" t="s">
        <v>3</v>
      </c>
      <c r="DJ82" t="s">
        <v>3</v>
      </c>
      <c r="DK82" t="s">
        <v>3</v>
      </c>
      <c r="DL82" t="s">
        <v>3</v>
      </c>
      <c r="DM82" t="s">
        <v>3</v>
      </c>
      <c r="DN82">
        <v>0</v>
      </c>
      <c r="DO82">
        <v>0</v>
      </c>
      <c r="DP82">
        <v>1</v>
      </c>
      <c r="DQ82">
        <v>1</v>
      </c>
      <c r="DU82">
        <v>1003</v>
      </c>
      <c r="DV82" t="s">
        <v>170</v>
      </c>
      <c r="DW82" t="s">
        <v>170</v>
      </c>
      <c r="DX82">
        <v>1</v>
      </c>
      <c r="DZ82" t="s">
        <v>3</v>
      </c>
      <c r="EA82" t="s">
        <v>3</v>
      </c>
      <c r="EB82" t="s">
        <v>3</v>
      </c>
      <c r="EC82" t="s">
        <v>3</v>
      </c>
      <c r="EE82">
        <v>53955705</v>
      </c>
      <c r="EF82">
        <v>8</v>
      </c>
      <c r="EG82" t="s">
        <v>50</v>
      </c>
      <c r="EH82">
        <v>0</v>
      </c>
      <c r="EI82" t="s">
        <v>3</v>
      </c>
      <c r="EJ82">
        <v>1</v>
      </c>
      <c r="EK82">
        <v>1100</v>
      </c>
      <c r="EL82" t="s">
        <v>51</v>
      </c>
      <c r="EM82" t="s">
        <v>52</v>
      </c>
      <c r="EO82" t="s">
        <v>3</v>
      </c>
      <c r="EQ82">
        <v>0</v>
      </c>
      <c r="ER82">
        <v>27.25</v>
      </c>
      <c r="ES82">
        <v>27.25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5</v>
      </c>
      <c r="FC82">
        <v>1</v>
      </c>
      <c r="FD82">
        <v>18</v>
      </c>
      <c r="FF82">
        <v>31.9</v>
      </c>
      <c r="FQ82">
        <v>0</v>
      </c>
      <c r="FR82">
        <v>0</v>
      </c>
      <c r="FS82">
        <v>0</v>
      </c>
      <c r="FX82">
        <v>0</v>
      </c>
      <c r="FY82">
        <v>0</v>
      </c>
      <c r="GA82" t="s">
        <v>171</v>
      </c>
      <c r="GD82">
        <v>1</v>
      </c>
      <c r="GF82">
        <v>1546685744</v>
      </c>
      <c r="GG82">
        <v>2</v>
      </c>
      <c r="GH82">
        <v>3</v>
      </c>
      <c r="GI82">
        <v>-2</v>
      </c>
      <c r="GJ82">
        <v>0</v>
      </c>
      <c r="GK82">
        <v>0</v>
      </c>
      <c r="GL82">
        <f>ROUND(IF(AND(BH82=3,BI82=3,FS82&lt;&gt;0),P82,0),2)</f>
        <v>0</v>
      </c>
      <c r="GM82">
        <f>ROUND(O82+X82+Y82,2)+GX82</f>
        <v>0</v>
      </c>
      <c r="GN82">
        <f>IF(OR(BI82=0,BI82=1),GM82-GX82,0)</f>
        <v>0</v>
      </c>
      <c r="GO82">
        <f>IF(BI82=2,GM82-GX82,0)</f>
        <v>0</v>
      </c>
      <c r="GP82">
        <f>IF(BI82=4,GM82-GX82,0)</f>
        <v>0</v>
      </c>
      <c r="GR82">
        <v>1</v>
      </c>
      <c r="GS82">
        <v>1</v>
      </c>
      <c r="GT82">
        <v>0</v>
      </c>
      <c r="GU82" t="s">
        <v>3</v>
      </c>
      <c r="GV82">
        <f>ROUND((GT82),2)</f>
        <v>0</v>
      </c>
      <c r="GW82">
        <v>1</v>
      </c>
      <c r="GX82">
        <f>ROUND(HC82*I82,2)</f>
        <v>0</v>
      </c>
      <c r="HA82">
        <v>0</v>
      </c>
      <c r="HB82">
        <v>0</v>
      </c>
      <c r="HC82">
        <f>GV82*GW82</f>
        <v>0</v>
      </c>
      <c r="HE82" t="s">
        <v>42</v>
      </c>
      <c r="HF82" t="s">
        <v>54</v>
      </c>
      <c r="HG82">
        <f>ROUND(ROUND(AL82,2)*I82,2)</f>
        <v>0</v>
      </c>
      <c r="HM82" t="s">
        <v>3</v>
      </c>
      <c r="HN82" t="s">
        <v>3</v>
      </c>
      <c r="HO82" t="s">
        <v>3</v>
      </c>
      <c r="HP82" t="s">
        <v>3</v>
      </c>
      <c r="HQ82" t="s">
        <v>3</v>
      </c>
      <c r="HS82">
        <v>0</v>
      </c>
      <c r="IK82">
        <v>0</v>
      </c>
    </row>
    <row r="83" spans="1:245">
      <c r="A83">
        <v>17</v>
      </c>
      <c r="B83">
        <v>1</v>
      </c>
      <c r="E83" t="s">
        <v>172</v>
      </c>
      <c r="F83" t="s">
        <v>173</v>
      </c>
      <c r="G83" t="s">
        <v>174</v>
      </c>
      <c r="H83" t="s">
        <v>175</v>
      </c>
      <c r="I83">
        <v>0</v>
      </c>
      <c r="J83">
        <v>0</v>
      </c>
      <c r="K83">
        <v>0</v>
      </c>
      <c r="O83">
        <f>ROUND(CP83,2)</f>
        <v>0</v>
      </c>
      <c r="P83">
        <f>ROUND(CQ83*I83,2)</f>
        <v>0</v>
      </c>
      <c r="Q83">
        <f>ROUND(CR83*I83,2)</f>
        <v>0</v>
      </c>
      <c r="R83">
        <f>ROUND(CS83*I83,2)</f>
        <v>0</v>
      </c>
      <c r="S83">
        <f>ROUND(CT83*I83,2)</f>
        <v>0</v>
      </c>
      <c r="T83">
        <f>ROUND(CU83*I83,2)</f>
        <v>0</v>
      </c>
      <c r="U83">
        <f>ROUND(CV83*I83,7)</f>
        <v>0</v>
      </c>
      <c r="V83">
        <f>ROUND(CW83*I83,7)</f>
        <v>0</v>
      </c>
      <c r="W83">
        <f>ROUND(CX83*I83,2)</f>
        <v>0</v>
      </c>
      <c r="X83">
        <f t="shared" si="36"/>
        <v>0</v>
      </c>
      <c r="Y83">
        <f t="shared" si="36"/>
        <v>0</v>
      </c>
      <c r="AA83">
        <v>55146176</v>
      </c>
      <c r="AB83">
        <f>ROUND((AC83+AD83+AF83),2)</f>
        <v>72551.44</v>
      </c>
      <c r="AC83">
        <f>ROUND((ES83),2)</f>
        <v>72551.44</v>
      </c>
      <c r="AD83">
        <f>ROUND((((ET83)-(EU83))+AE83),2)</f>
        <v>0</v>
      </c>
      <c r="AE83">
        <f t="shared" si="37"/>
        <v>0</v>
      </c>
      <c r="AF83">
        <f t="shared" si="37"/>
        <v>0</v>
      </c>
      <c r="AG83">
        <f>ROUND((AP83),2)</f>
        <v>0</v>
      </c>
      <c r="AH83">
        <f t="shared" si="38"/>
        <v>0</v>
      </c>
      <c r="AI83">
        <f t="shared" si="38"/>
        <v>0</v>
      </c>
      <c r="AJ83">
        <f>(AS83)</f>
        <v>0</v>
      </c>
      <c r="AK83">
        <v>72551.44</v>
      </c>
      <c r="AL83">
        <v>72551.44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1</v>
      </c>
      <c r="AZ83">
        <v>1</v>
      </c>
      <c r="BA83">
        <v>1</v>
      </c>
      <c r="BB83">
        <v>1</v>
      </c>
      <c r="BC83">
        <v>1</v>
      </c>
      <c r="BD83" t="s">
        <v>3</v>
      </c>
      <c r="BE83" t="s">
        <v>3</v>
      </c>
      <c r="BF83" t="s">
        <v>3</v>
      </c>
      <c r="BG83" t="s">
        <v>3</v>
      </c>
      <c r="BH83">
        <v>3</v>
      </c>
      <c r="BI83">
        <v>2</v>
      </c>
      <c r="BJ83" t="s">
        <v>176</v>
      </c>
      <c r="BM83">
        <v>500002</v>
      </c>
      <c r="BN83">
        <v>0</v>
      </c>
      <c r="BO83" t="s">
        <v>3</v>
      </c>
      <c r="BP83">
        <v>0</v>
      </c>
      <c r="BQ83">
        <v>12</v>
      </c>
      <c r="BR83">
        <v>0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 t="s">
        <v>3</v>
      </c>
      <c r="BZ83">
        <v>0</v>
      </c>
      <c r="CA83">
        <v>0</v>
      </c>
      <c r="CB83" t="s">
        <v>3</v>
      </c>
      <c r="CE83">
        <v>0</v>
      </c>
      <c r="CF83">
        <v>0</v>
      </c>
      <c r="CG83">
        <v>0</v>
      </c>
      <c r="CM83">
        <v>0</v>
      </c>
      <c r="CN83" t="s">
        <v>3</v>
      </c>
      <c r="CO83">
        <v>0</v>
      </c>
      <c r="CP83">
        <f>(P83+Q83+S83+R83)</f>
        <v>0</v>
      </c>
      <c r="CQ83">
        <f>ROUND(AL83*BC83,2)</f>
        <v>72551.44</v>
      </c>
      <c r="CR83">
        <f>ROUND(AM83*BB83,2)</f>
        <v>0</v>
      </c>
      <c r="CS83">
        <f>ROUND(AN83*BS83,2)</f>
        <v>0</v>
      </c>
      <c r="CT83">
        <f>ROUND(AO83*BA83,2)</f>
        <v>0</v>
      </c>
      <c r="CU83">
        <f t="shared" si="39"/>
        <v>0</v>
      </c>
      <c r="CV83">
        <f t="shared" si="39"/>
        <v>0</v>
      </c>
      <c r="CW83">
        <f t="shared" si="39"/>
        <v>0</v>
      </c>
      <c r="CX83">
        <f t="shared" si="39"/>
        <v>0</v>
      </c>
      <c r="CY83">
        <f>0</f>
        <v>0</v>
      </c>
      <c r="CZ83">
        <f>0</f>
        <v>0</v>
      </c>
      <c r="DC83" t="s">
        <v>3</v>
      </c>
      <c r="DD83" t="s">
        <v>3</v>
      </c>
      <c r="DE83" t="s">
        <v>3</v>
      </c>
      <c r="DF83" t="s">
        <v>3</v>
      </c>
      <c r="DG83" t="s">
        <v>3</v>
      </c>
      <c r="DH83" t="s">
        <v>3</v>
      </c>
      <c r="DI83" t="s">
        <v>3</v>
      </c>
      <c r="DJ83" t="s">
        <v>3</v>
      </c>
      <c r="DK83" t="s">
        <v>3</v>
      </c>
      <c r="DL83" t="s">
        <v>3</v>
      </c>
      <c r="DM83" t="s">
        <v>3</v>
      </c>
      <c r="DN83">
        <v>0</v>
      </c>
      <c r="DO83">
        <v>0</v>
      </c>
      <c r="DP83">
        <v>1</v>
      </c>
      <c r="DQ83">
        <v>1</v>
      </c>
      <c r="DU83">
        <v>1013</v>
      </c>
      <c r="DV83" t="s">
        <v>175</v>
      </c>
      <c r="DW83" t="s">
        <v>177</v>
      </c>
      <c r="DX83">
        <v>1</v>
      </c>
      <c r="DZ83" t="s">
        <v>3</v>
      </c>
      <c r="EA83" t="s">
        <v>3</v>
      </c>
      <c r="EB83" t="s">
        <v>3</v>
      </c>
      <c r="EC83" t="s">
        <v>3</v>
      </c>
      <c r="EE83">
        <v>53955460</v>
      </c>
      <c r="EF83">
        <v>12</v>
      </c>
      <c r="EG83" t="s">
        <v>32</v>
      </c>
      <c r="EH83">
        <v>0</v>
      </c>
      <c r="EI83" t="s">
        <v>3</v>
      </c>
      <c r="EJ83">
        <v>2</v>
      </c>
      <c r="EK83">
        <v>500002</v>
      </c>
      <c r="EL83" t="s">
        <v>33</v>
      </c>
      <c r="EM83" t="s">
        <v>34</v>
      </c>
      <c r="EO83" t="s">
        <v>3</v>
      </c>
      <c r="EQ83">
        <v>0</v>
      </c>
      <c r="ER83">
        <v>72551.44</v>
      </c>
      <c r="ES83">
        <v>72551.44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FQ83">
        <v>0</v>
      </c>
      <c r="FR83">
        <v>0</v>
      </c>
      <c r="FS83">
        <v>0</v>
      </c>
      <c r="FX83">
        <v>0</v>
      </c>
      <c r="FY83">
        <v>0</v>
      </c>
      <c r="GA83" t="s">
        <v>3</v>
      </c>
      <c r="GD83">
        <v>1</v>
      </c>
      <c r="GF83">
        <v>1901007357</v>
      </c>
      <c r="GG83">
        <v>2</v>
      </c>
      <c r="GH83">
        <v>1</v>
      </c>
      <c r="GI83">
        <v>-2</v>
      </c>
      <c r="GJ83">
        <v>0</v>
      </c>
      <c r="GK83">
        <v>0</v>
      </c>
      <c r="GL83">
        <f>ROUND(IF(AND(BH83=3,BI83=3,FS83&lt;&gt;0),P83,0),2)</f>
        <v>0</v>
      </c>
      <c r="GM83">
        <f>ROUND(O83+X83+Y83,2)+GX83</f>
        <v>0</v>
      </c>
      <c r="GN83">
        <f>IF(OR(BI83=0,BI83=1),GM83-GX83,0)</f>
        <v>0</v>
      </c>
      <c r="GO83">
        <f>IF(BI83=2,GM83-GX83,0)</f>
        <v>0</v>
      </c>
      <c r="GP83">
        <f>IF(BI83=4,GM83-GX83,0)</f>
        <v>0</v>
      </c>
      <c r="GR83">
        <v>0</v>
      </c>
      <c r="GS83">
        <v>3</v>
      </c>
      <c r="GT83">
        <v>0</v>
      </c>
      <c r="GU83" t="s">
        <v>3</v>
      </c>
      <c r="GV83">
        <f>ROUND((GT83),2)</f>
        <v>0</v>
      </c>
      <c r="GW83">
        <v>1</v>
      </c>
      <c r="GX83">
        <f>ROUND(HC83*I83,2)</f>
        <v>0</v>
      </c>
      <c r="HA83">
        <v>0</v>
      </c>
      <c r="HB83">
        <v>0</v>
      </c>
      <c r="HC83">
        <f>GV83*GW83</f>
        <v>0</v>
      </c>
      <c r="HE83" t="s">
        <v>3</v>
      </c>
      <c r="HF83" t="s">
        <v>3</v>
      </c>
      <c r="HM83" t="s">
        <v>3</v>
      </c>
      <c r="HN83" t="s">
        <v>3</v>
      </c>
      <c r="HO83" t="s">
        <v>3</v>
      </c>
      <c r="HP83" t="s">
        <v>3</v>
      </c>
      <c r="HQ83" t="s">
        <v>3</v>
      </c>
      <c r="HS83">
        <v>0</v>
      </c>
      <c r="IK83">
        <v>0</v>
      </c>
    </row>
    <row r="85" spans="1:245" ht="13.6">
      <c r="A85" s="2">
        <v>51</v>
      </c>
      <c r="B85" s="2">
        <f>B24</f>
        <v>1</v>
      </c>
      <c r="C85" s="2">
        <f>A24</f>
        <v>4</v>
      </c>
      <c r="D85" s="2">
        <f>ROW(A24)</f>
        <v>24</v>
      </c>
      <c r="E85" s="2"/>
      <c r="F85" s="2" t="str">
        <f>IF(F24&lt;&gt;"",F24,"")</f>
        <v>Новый раздел</v>
      </c>
      <c r="G85" s="2" t="str">
        <f>IF(G24&lt;&gt;"",G24,"")</f>
        <v>Раздел 1. Монтажные работы</v>
      </c>
      <c r="H85" s="2">
        <v>0</v>
      </c>
      <c r="I85" s="2"/>
      <c r="J85" s="2"/>
      <c r="K85" s="2"/>
      <c r="L85" s="2"/>
      <c r="M85" s="2"/>
      <c r="N85" s="2"/>
      <c r="O85" s="2">
        <f t="shared" ref="O85:T85" si="40">ROUND(AB85,2)</f>
        <v>189124.51</v>
      </c>
      <c r="P85" s="2">
        <f t="shared" si="40"/>
        <v>103264.38</v>
      </c>
      <c r="Q85" s="2">
        <f t="shared" si="40"/>
        <v>0</v>
      </c>
      <c r="R85" s="2">
        <f t="shared" si="40"/>
        <v>0</v>
      </c>
      <c r="S85" s="2">
        <f t="shared" si="40"/>
        <v>85860.13</v>
      </c>
      <c r="T85" s="2">
        <f t="shared" si="40"/>
        <v>0</v>
      </c>
      <c r="U85" s="2">
        <f>AH85</f>
        <v>215.76000000000002</v>
      </c>
      <c r="V85" s="2">
        <f>AI85</f>
        <v>0</v>
      </c>
      <c r="W85" s="2">
        <f>ROUND(AJ85,2)</f>
        <v>0</v>
      </c>
      <c r="X85" s="2">
        <f>ROUND(AK85,2)</f>
        <v>77274.11</v>
      </c>
      <c r="Y85" s="2">
        <f>ROUND(AL85,2)</f>
        <v>39495.660000000003</v>
      </c>
      <c r="Z85" s="2"/>
      <c r="AA85" s="2"/>
      <c r="AB85" s="2">
        <f>ROUND(SUMIF(AA28:AA83,"=55146176",O28:O83),2)</f>
        <v>189124.51</v>
      </c>
      <c r="AC85" s="2">
        <f>ROUND(SUMIF(AA28:AA83,"=55146176",P28:P83),2)</f>
        <v>103264.38</v>
      </c>
      <c r="AD85" s="2">
        <f>ROUND(SUMIF(AA28:AA83,"=55146176",Q28:Q83),2)</f>
        <v>0</v>
      </c>
      <c r="AE85" s="2">
        <f>ROUND(SUMIF(AA28:AA83,"=55146176",R28:R83),2)</f>
        <v>0</v>
      </c>
      <c r="AF85" s="2">
        <f>ROUND(SUMIF(AA28:AA83,"=55146176",S28:S83),2)</f>
        <v>85860.13</v>
      </c>
      <c r="AG85" s="2">
        <f>ROUND(SUMIF(AA28:AA83,"=55146176",T28:T83),2)</f>
        <v>0</v>
      </c>
      <c r="AH85" s="2">
        <f>SUMIF(AA28:AA83,"=55146176",U28:U83)</f>
        <v>215.76000000000002</v>
      </c>
      <c r="AI85" s="2">
        <f>SUMIF(AA28:AA83,"=55146176",V28:V83)</f>
        <v>0</v>
      </c>
      <c r="AJ85" s="2">
        <f>ROUND(SUMIF(AA28:AA83,"=55146176",W28:W83),2)</f>
        <v>0</v>
      </c>
      <c r="AK85" s="2">
        <f>ROUND(SUMIF(AA28:AA83,"=55146176",X28:X83),2)</f>
        <v>77274.11</v>
      </c>
      <c r="AL85" s="2">
        <f>ROUND(SUMIF(AA28:AA83,"=55146176",Y28:Y83),2)</f>
        <v>39495.660000000003</v>
      </c>
      <c r="AM85" s="2"/>
      <c r="AN85" s="2"/>
      <c r="AO85" s="2">
        <f t="shared" ref="AO85:BD85" si="41">ROUND(BX85,2)</f>
        <v>0</v>
      </c>
      <c r="AP85" s="2">
        <f t="shared" si="41"/>
        <v>0</v>
      </c>
      <c r="AQ85" s="2">
        <f t="shared" si="41"/>
        <v>0</v>
      </c>
      <c r="AR85" s="2">
        <f t="shared" si="41"/>
        <v>305894.28000000003</v>
      </c>
      <c r="AS85" s="2">
        <f t="shared" si="41"/>
        <v>99995.92</v>
      </c>
      <c r="AT85" s="2">
        <f t="shared" si="41"/>
        <v>205898.36</v>
      </c>
      <c r="AU85" s="2">
        <f t="shared" si="41"/>
        <v>0</v>
      </c>
      <c r="AV85" s="2">
        <f t="shared" si="41"/>
        <v>103264.38</v>
      </c>
      <c r="AW85" s="2">
        <f t="shared" si="41"/>
        <v>103264.38</v>
      </c>
      <c r="AX85" s="2">
        <f t="shared" si="41"/>
        <v>0</v>
      </c>
      <c r="AY85" s="2">
        <f t="shared" si="41"/>
        <v>103264.38</v>
      </c>
      <c r="AZ85" s="2">
        <f t="shared" si="41"/>
        <v>0</v>
      </c>
      <c r="BA85" s="2">
        <f t="shared" si="41"/>
        <v>0</v>
      </c>
      <c r="BB85" s="2">
        <f t="shared" si="41"/>
        <v>0</v>
      </c>
      <c r="BC85" s="2">
        <f t="shared" si="41"/>
        <v>0</v>
      </c>
      <c r="BD85" s="2">
        <f t="shared" si="41"/>
        <v>0</v>
      </c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>
        <f>ROUND(SUMIF(AA28:AA83,"=55146176",FQ28:FQ83),2)</f>
        <v>0</v>
      </c>
      <c r="BY85" s="2">
        <f>ROUND(SUMIF(AA28:AA83,"=55146176",FR28:FR83),2)</f>
        <v>0</v>
      </c>
      <c r="BZ85" s="2">
        <f>ROUND(SUMIF(AA28:AA83,"=55146176",GL28:GL83),2)</f>
        <v>0</v>
      </c>
      <c r="CA85" s="2">
        <f>ROUND(SUMIF(AA28:AA83,"=55146176",GM28:GM83),2)</f>
        <v>305894.28000000003</v>
      </c>
      <c r="CB85" s="2">
        <f>ROUND(SUMIF(AA28:AA83,"=55146176",GN28:GN83),2)</f>
        <v>99995.92</v>
      </c>
      <c r="CC85" s="2">
        <f>ROUND(SUMIF(AA28:AA83,"=55146176",GO28:GO83),2)</f>
        <v>205898.36</v>
      </c>
      <c r="CD85" s="2">
        <f>ROUND(SUMIF(AA28:AA83,"=55146176",GP28:GP83),2)</f>
        <v>0</v>
      </c>
      <c r="CE85" s="2">
        <f>AC85-BX85</f>
        <v>103264.38</v>
      </c>
      <c r="CF85" s="2">
        <f>AC85-BY85</f>
        <v>103264.38</v>
      </c>
      <c r="CG85" s="2">
        <f>BX85-BZ85</f>
        <v>0</v>
      </c>
      <c r="CH85" s="2">
        <f>AC85-BX85-BY85+BZ85</f>
        <v>103264.38</v>
      </c>
      <c r="CI85" s="2">
        <f>BY85-BZ85</f>
        <v>0</v>
      </c>
      <c r="CJ85" s="2">
        <f>ROUND(SUMIF(AA28:AA83,"=55146176",GX28:GX83),2)</f>
        <v>0</v>
      </c>
      <c r="CK85" s="2">
        <f>ROUND(SUMIF(AA28:AA83,"=55146176",GY28:GY83),2)</f>
        <v>0</v>
      </c>
      <c r="CL85" s="2">
        <f>ROUND(SUMIF(AA28:AA83,"=55146176",GZ28:GZ83),2)</f>
        <v>0</v>
      </c>
      <c r="CM85" s="2">
        <f>ROUND(SUMIF(AA28:AA83,"=55146176",HD28:HD83),2)</f>
        <v>0</v>
      </c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>
        <v>0</v>
      </c>
    </row>
    <row r="87" spans="1:245" ht="13.6">
      <c r="A87" s="4">
        <v>50</v>
      </c>
      <c r="B87" s="4">
        <v>0</v>
      </c>
      <c r="C87" s="4">
        <v>0</v>
      </c>
      <c r="D87" s="4">
        <v>1</v>
      </c>
      <c r="E87" s="4">
        <v>201</v>
      </c>
      <c r="F87" s="4">
        <f>ROUND(Source!O85,O87)</f>
        <v>189124.51</v>
      </c>
      <c r="G87" s="4" t="s">
        <v>178</v>
      </c>
      <c r="H87" s="4" t="s">
        <v>179</v>
      </c>
      <c r="I87" s="4"/>
      <c r="J87" s="4"/>
      <c r="K87" s="4">
        <v>201</v>
      </c>
      <c r="L87" s="4">
        <v>1</v>
      </c>
      <c r="M87" s="4">
        <v>3</v>
      </c>
      <c r="N87" s="4" t="s">
        <v>3</v>
      </c>
      <c r="O87" s="4">
        <v>2</v>
      </c>
      <c r="P87" s="4"/>
      <c r="Q87" s="4"/>
      <c r="R87" s="4"/>
      <c r="S87" s="4"/>
      <c r="T87" s="4"/>
      <c r="U87" s="4"/>
      <c r="V87" s="4"/>
      <c r="W87" s="4">
        <v>189124.51</v>
      </c>
      <c r="X87" s="4">
        <v>1</v>
      </c>
      <c r="Y87" s="4">
        <v>189124.51</v>
      </c>
      <c r="Z87" s="4"/>
      <c r="AA87" s="4"/>
      <c r="AB87" s="4"/>
    </row>
    <row r="88" spans="1:245" ht="13.6">
      <c r="A88" s="4">
        <v>50</v>
      </c>
      <c r="B88" s="4">
        <v>0</v>
      </c>
      <c r="C88" s="4">
        <v>0</v>
      </c>
      <c r="D88" s="4">
        <v>1</v>
      </c>
      <c r="E88" s="4">
        <v>202</v>
      </c>
      <c r="F88" s="4">
        <f>ROUND(Source!P85,O88)</f>
        <v>103264.38</v>
      </c>
      <c r="G88" s="4" t="s">
        <v>180</v>
      </c>
      <c r="H88" s="4" t="s">
        <v>181</v>
      </c>
      <c r="I88" s="4"/>
      <c r="J88" s="4"/>
      <c r="K88" s="4">
        <v>202</v>
      </c>
      <c r="L88" s="4">
        <v>2</v>
      </c>
      <c r="M88" s="4">
        <v>3</v>
      </c>
      <c r="N88" s="4" t="s">
        <v>3</v>
      </c>
      <c r="O88" s="4">
        <v>2</v>
      </c>
      <c r="P88" s="4"/>
      <c r="Q88" s="4"/>
      <c r="R88" s="4"/>
      <c r="S88" s="4"/>
      <c r="T88" s="4"/>
      <c r="U88" s="4"/>
      <c r="V88" s="4"/>
      <c r="W88" s="4">
        <v>103264.38</v>
      </c>
      <c r="X88" s="4">
        <v>1</v>
      </c>
      <c r="Y88" s="4">
        <v>103264.38</v>
      </c>
      <c r="Z88" s="4"/>
      <c r="AA88" s="4"/>
      <c r="AB88" s="4"/>
    </row>
    <row r="89" spans="1:245" ht="13.6">
      <c r="A89" s="4">
        <v>50</v>
      </c>
      <c r="B89" s="4">
        <v>0</v>
      </c>
      <c r="C89" s="4">
        <v>0</v>
      </c>
      <c r="D89" s="4">
        <v>1</v>
      </c>
      <c r="E89" s="4">
        <v>222</v>
      </c>
      <c r="F89" s="4">
        <f>ROUND(Source!AO85,O89)</f>
        <v>0</v>
      </c>
      <c r="G89" s="4" t="s">
        <v>182</v>
      </c>
      <c r="H89" s="4" t="s">
        <v>183</v>
      </c>
      <c r="I89" s="4"/>
      <c r="J89" s="4"/>
      <c r="K89" s="4">
        <v>222</v>
      </c>
      <c r="L89" s="4">
        <v>3</v>
      </c>
      <c r="M89" s="4">
        <v>3</v>
      </c>
      <c r="N89" s="4" t="s">
        <v>3</v>
      </c>
      <c r="O89" s="4">
        <v>2</v>
      </c>
      <c r="P89" s="4"/>
      <c r="Q89" s="4"/>
      <c r="R89" s="4"/>
      <c r="S89" s="4"/>
      <c r="T89" s="4"/>
      <c r="U89" s="4"/>
      <c r="V89" s="4"/>
      <c r="W89" s="4">
        <v>0</v>
      </c>
      <c r="X89" s="4">
        <v>1</v>
      </c>
      <c r="Y89" s="4">
        <v>0</v>
      </c>
      <c r="Z89" s="4"/>
      <c r="AA89" s="4"/>
      <c r="AB89" s="4"/>
    </row>
    <row r="90" spans="1:245" ht="13.6">
      <c r="A90" s="4">
        <v>50</v>
      </c>
      <c r="B90" s="4">
        <v>0</v>
      </c>
      <c r="C90" s="4">
        <v>0</v>
      </c>
      <c r="D90" s="4">
        <v>1</v>
      </c>
      <c r="E90" s="4">
        <v>225</v>
      </c>
      <c r="F90" s="4">
        <f>ROUND(Source!AV85,O90)</f>
        <v>103264.38</v>
      </c>
      <c r="G90" s="4" t="s">
        <v>184</v>
      </c>
      <c r="H90" s="4" t="s">
        <v>185</v>
      </c>
      <c r="I90" s="4"/>
      <c r="J90" s="4"/>
      <c r="K90" s="4">
        <v>225</v>
      </c>
      <c r="L90" s="4">
        <v>4</v>
      </c>
      <c r="M90" s="4">
        <v>3</v>
      </c>
      <c r="N90" s="4" t="s">
        <v>3</v>
      </c>
      <c r="O90" s="4">
        <v>2</v>
      </c>
      <c r="P90" s="4"/>
      <c r="Q90" s="4"/>
      <c r="R90" s="4"/>
      <c r="S90" s="4"/>
      <c r="T90" s="4"/>
      <c r="U90" s="4"/>
      <c r="V90" s="4"/>
      <c r="W90" s="4">
        <v>103264.38</v>
      </c>
      <c r="X90" s="4">
        <v>1</v>
      </c>
      <c r="Y90" s="4">
        <v>103264.38</v>
      </c>
      <c r="Z90" s="4"/>
      <c r="AA90" s="4"/>
      <c r="AB90" s="4"/>
    </row>
    <row r="91" spans="1:245" ht="13.6">
      <c r="A91" s="4">
        <v>50</v>
      </c>
      <c r="B91" s="4">
        <v>0</v>
      </c>
      <c r="C91" s="4">
        <v>0</v>
      </c>
      <c r="D91" s="4">
        <v>1</v>
      </c>
      <c r="E91" s="4">
        <v>226</v>
      </c>
      <c r="F91" s="4">
        <f>ROUND(Source!AW85,O91)</f>
        <v>103264.38</v>
      </c>
      <c r="G91" s="4" t="s">
        <v>186</v>
      </c>
      <c r="H91" s="4" t="s">
        <v>187</v>
      </c>
      <c r="I91" s="4"/>
      <c r="J91" s="4"/>
      <c r="K91" s="4">
        <v>226</v>
      </c>
      <c r="L91" s="4">
        <v>5</v>
      </c>
      <c r="M91" s="4">
        <v>3</v>
      </c>
      <c r="N91" s="4" t="s">
        <v>3</v>
      </c>
      <c r="O91" s="4">
        <v>2</v>
      </c>
      <c r="P91" s="4"/>
      <c r="Q91" s="4"/>
      <c r="R91" s="4"/>
      <c r="S91" s="4"/>
      <c r="T91" s="4"/>
      <c r="U91" s="4"/>
      <c r="V91" s="4"/>
      <c r="W91" s="4">
        <v>103264.38</v>
      </c>
      <c r="X91" s="4">
        <v>1</v>
      </c>
      <c r="Y91" s="4">
        <v>103264.38</v>
      </c>
      <c r="Z91" s="4"/>
      <c r="AA91" s="4"/>
      <c r="AB91" s="4"/>
    </row>
    <row r="92" spans="1:245" ht="13.6">
      <c r="A92" s="4">
        <v>50</v>
      </c>
      <c r="B92" s="4">
        <v>0</v>
      </c>
      <c r="C92" s="4">
        <v>0</v>
      </c>
      <c r="D92" s="4">
        <v>1</v>
      </c>
      <c r="E92" s="4">
        <v>227</v>
      </c>
      <c r="F92" s="4">
        <f>ROUND(Source!AX85,O92)</f>
        <v>0</v>
      </c>
      <c r="G92" s="4" t="s">
        <v>188</v>
      </c>
      <c r="H92" s="4" t="s">
        <v>189</v>
      </c>
      <c r="I92" s="4"/>
      <c r="J92" s="4"/>
      <c r="K92" s="4">
        <v>227</v>
      </c>
      <c r="L92" s="4">
        <v>6</v>
      </c>
      <c r="M92" s="4">
        <v>3</v>
      </c>
      <c r="N92" s="4" t="s">
        <v>3</v>
      </c>
      <c r="O92" s="4">
        <v>2</v>
      </c>
      <c r="P92" s="4"/>
      <c r="Q92" s="4"/>
      <c r="R92" s="4"/>
      <c r="S92" s="4"/>
      <c r="T92" s="4"/>
      <c r="U92" s="4"/>
      <c r="V92" s="4"/>
      <c r="W92" s="4">
        <v>0</v>
      </c>
      <c r="X92" s="4">
        <v>1</v>
      </c>
      <c r="Y92" s="4">
        <v>0</v>
      </c>
      <c r="Z92" s="4"/>
      <c r="AA92" s="4"/>
      <c r="AB92" s="4"/>
    </row>
    <row r="93" spans="1:245" ht="13.6">
      <c r="A93" s="4">
        <v>50</v>
      </c>
      <c r="B93" s="4">
        <v>0</v>
      </c>
      <c r="C93" s="4">
        <v>0</v>
      </c>
      <c r="D93" s="4">
        <v>1</v>
      </c>
      <c r="E93" s="4">
        <v>228</v>
      </c>
      <c r="F93" s="4">
        <f>ROUND(Source!AY85,O93)</f>
        <v>103264.38</v>
      </c>
      <c r="G93" s="4" t="s">
        <v>190</v>
      </c>
      <c r="H93" s="4" t="s">
        <v>191</v>
      </c>
      <c r="I93" s="4"/>
      <c r="J93" s="4"/>
      <c r="K93" s="4">
        <v>228</v>
      </c>
      <c r="L93" s="4">
        <v>7</v>
      </c>
      <c r="M93" s="4">
        <v>3</v>
      </c>
      <c r="N93" s="4" t="s">
        <v>3</v>
      </c>
      <c r="O93" s="4">
        <v>2</v>
      </c>
      <c r="P93" s="4"/>
      <c r="Q93" s="4"/>
      <c r="R93" s="4"/>
      <c r="S93" s="4"/>
      <c r="T93" s="4"/>
      <c r="U93" s="4"/>
      <c r="V93" s="4"/>
      <c r="W93" s="4">
        <v>103264.38</v>
      </c>
      <c r="X93" s="4">
        <v>1</v>
      </c>
      <c r="Y93" s="4">
        <v>103264.38</v>
      </c>
      <c r="Z93" s="4"/>
      <c r="AA93" s="4"/>
      <c r="AB93" s="4"/>
    </row>
    <row r="94" spans="1:245" ht="13.6">
      <c r="A94" s="4">
        <v>50</v>
      </c>
      <c r="B94" s="4">
        <v>0</v>
      </c>
      <c r="C94" s="4">
        <v>0</v>
      </c>
      <c r="D94" s="4">
        <v>1</v>
      </c>
      <c r="E94" s="4">
        <v>216</v>
      </c>
      <c r="F94" s="4">
        <f>ROUND(Source!AP85,O94)</f>
        <v>0</v>
      </c>
      <c r="G94" s="4" t="s">
        <v>192</v>
      </c>
      <c r="H94" s="4" t="s">
        <v>193</v>
      </c>
      <c r="I94" s="4"/>
      <c r="J94" s="4"/>
      <c r="K94" s="4">
        <v>216</v>
      </c>
      <c r="L94" s="4">
        <v>8</v>
      </c>
      <c r="M94" s="4">
        <v>3</v>
      </c>
      <c r="N94" s="4" t="s">
        <v>3</v>
      </c>
      <c r="O94" s="4">
        <v>2</v>
      </c>
      <c r="P94" s="4"/>
      <c r="Q94" s="4"/>
      <c r="R94" s="4"/>
      <c r="S94" s="4"/>
      <c r="T94" s="4"/>
      <c r="U94" s="4"/>
      <c r="V94" s="4"/>
      <c r="W94" s="4">
        <v>0</v>
      </c>
      <c r="X94" s="4">
        <v>1</v>
      </c>
      <c r="Y94" s="4">
        <v>0</v>
      </c>
      <c r="Z94" s="4"/>
      <c r="AA94" s="4"/>
      <c r="AB94" s="4"/>
    </row>
    <row r="95" spans="1:245" ht="13.6">
      <c r="A95" s="4">
        <v>50</v>
      </c>
      <c r="B95" s="4">
        <v>0</v>
      </c>
      <c r="C95" s="4">
        <v>0</v>
      </c>
      <c r="D95" s="4">
        <v>1</v>
      </c>
      <c r="E95" s="4">
        <v>223</v>
      </c>
      <c r="F95" s="4">
        <f>ROUND(Source!AQ85,O95)</f>
        <v>0</v>
      </c>
      <c r="G95" s="4" t="s">
        <v>194</v>
      </c>
      <c r="H95" s="4" t="s">
        <v>195</v>
      </c>
      <c r="I95" s="4"/>
      <c r="J95" s="4"/>
      <c r="K95" s="4">
        <v>223</v>
      </c>
      <c r="L95" s="4">
        <v>9</v>
      </c>
      <c r="M95" s="4">
        <v>3</v>
      </c>
      <c r="N95" s="4" t="s">
        <v>3</v>
      </c>
      <c r="O95" s="4">
        <v>2</v>
      </c>
      <c r="P95" s="4"/>
      <c r="Q95" s="4"/>
      <c r="R95" s="4"/>
      <c r="S95" s="4"/>
      <c r="T95" s="4"/>
      <c r="U95" s="4"/>
      <c r="V95" s="4"/>
      <c r="W95" s="4">
        <v>0</v>
      </c>
      <c r="X95" s="4">
        <v>1</v>
      </c>
      <c r="Y95" s="4">
        <v>0</v>
      </c>
      <c r="Z95" s="4"/>
      <c r="AA95" s="4"/>
      <c r="AB95" s="4"/>
    </row>
    <row r="96" spans="1:245" ht="13.6">
      <c r="A96" s="4">
        <v>50</v>
      </c>
      <c r="B96" s="4">
        <v>0</v>
      </c>
      <c r="C96" s="4">
        <v>0</v>
      </c>
      <c r="D96" s="4">
        <v>1</v>
      </c>
      <c r="E96" s="4">
        <v>229</v>
      </c>
      <c r="F96" s="4">
        <f>ROUND(Source!AZ85,O96)</f>
        <v>0</v>
      </c>
      <c r="G96" s="4" t="s">
        <v>196</v>
      </c>
      <c r="H96" s="4" t="s">
        <v>197</v>
      </c>
      <c r="I96" s="4"/>
      <c r="J96" s="4"/>
      <c r="K96" s="4">
        <v>229</v>
      </c>
      <c r="L96" s="4">
        <v>10</v>
      </c>
      <c r="M96" s="4">
        <v>3</v>
      </c>
      <c r="N96" s="4" t="s">
        <v>3</v>
      </c>
      <c r="O96" s="4">
        <v>2</v>
      </c>
      <c r="P96" s="4"/>
      <c r="Q96" s="4"/>
      <c r="R96" s="4"/>
      <c r="S96" s="4"/>
      <c r="T96" s="4"/>
      <c r="U96" s="4"/>
      <c r="V96" s="4"/>
      <c r="W96" s="4">
        <v>0</v>
      </c>
      <c r="X96" s="4">
        <v>1</v>
      </c>
      <c r="Y96" s="4">
        <v>0</v>
      </c>
      <c r="Z96" s="4"/>
      <c r="AA96" s="4"/>
      <c r="AB96" s="4"/>
    </row>
    <row r="97" spans="1:28" ht="13.6">
      <c r="A97" s="4">
        <v>50</v>
      </c>
      <c r="B97" s="4">
        <v>0</v>
      </c>
      <c r="C97" s="4">
        <v>0</v>
      </c>
      <c r="D97" s="4">
        <v>1</v>
      </c>
      <c r="E97" s="4">
        <v>203</v>
      </c>
      <c r="F97" s="4">
        <f>ROUND(Source!Q85,O97)</f>
        <v>0</v>
      </c>
      <c r="G97" s="4" t="s">
        <v>198</v>
      </c>
      <c r="H97" s="4" t="s">
        <v>199</v>
      </c>
      <c r="I97" s="4"/>
      <c r="J97" s="4"/>
      <c r="K97" s="4">
        <v>203</v>
      </c>
      <c r="L97" s="4">
        <v>11</v>
      </c>
      <c r="M97" s="4">
        <v>3</v>
      </c>
      <c r="N97" s="4" t="s">
        <v>3</v>
      </c>
      <c r="O97" s="4">
        <v>2</v>
      </c>
      <c r="P97" s="4"/>
      <c r="Q97" s="4"/>
      <c r="R97" s="4"/>
      <c r="S97" s="4"/>
      <c r="T97" s="4"/>
      <c r="U97" s="4"/>
      <c r="V97" s="4"/>
      <c r="W97" s="4">
        <v>0</v>
      </c>
      <c r="X97" s="4">
        <v>1</v>
      </c>
      <c r="Y97" s="4">
        <v>0</v>
      </c>
      <c r="Z97" s="4"/>
      <c r="AA97" s="4"/>
      <c r="AB97" s="4"/>
    </row>
    <row r="98" spans="1:28" ht="13.6">
      <c r="A98" s="4">
        <v>50</v>
      </c>
      <c r="B98" s="4">
        <v>0</v>
      </c>
      <c r="C98" s="4">
        <v>0</v>
      </c>
      <c r="D98" s="4">
        <v>1</v>
      </c>
      <c r="E98" s="4">
        <v>231</v>
      </c>
      <c r="F98" s="4">
        <f>ROUND(Source!BB85,O98)</f>
        <v>0</v>
      </c>
      <c r="G98" s="4" t="s">
        <v>200</v>
      </c>
      <c r="H98" s="4" t="s">
        <v>201</v>
      </c>
      <c r="I98" s="4"/>
      <c r="J98" s="4"/>
      <c r="K98" s="4">
        <v>231</v>
      </c>
      <c r="L98" s="4">
        <v>12</v>
      </c>
      <c r="M98" s="4">
        <v>3</v>
      </c>
      <c r="N98" s="4" t="s">
        <v>3</v>
      </c>
      <c r="O98" s="4">
        <v>2</v>
      </c>
      <c r="P98" s="4"/>
      <c r="Q98" s="4"/>
      <c r="R98" s="4"/>
      <c r="S98" s="4"/>
      <c r="T98" s="4"/>
      <c r="U98" s="4"/>
      <c r="V98" s="4"/>
      <c r="W98" s="4">
        <v>0</v>
      </c>
      <c r="X98" s="4">
        <v>1</v>
      </c>
      <c r="Y98" s="4">
        <v>0</v>
      </c>
      <c r="Z98" s="4"/>
      <c r="AA98" s="4"/>
      <c r="AB98" s="4"/>
    </row>
    <row r="99" spans="1:28" ht="13.6">
      <c r="A99" s="4">
        <v>50</v>
      </c>
      <c r="B99" s="4">
        <v>0</v>
      </c>
      <c r="C99" s="4">
        <v>0</v>
      </c>
      <c r="D99" s="4">
        <v>1</v>
      </c>
      <c r="E99" s="4">
        <v>204</v>
      </c>
      <c r="F99" s="4">
        <f>ROUND(Source!R85,O99)</f>
        <v>0</v>
      </c>
      <c r="G99" s="4" t="s">
        <v>202</v>
      </c>
      <c r="H99" s="4" t="s">
        <v>203</v>
      </c>
      <c r="I99" s="4"/>
      <c r="J99" s="4"/>
      <c r="K99" s="4">
        <v>204</v>
      </c>
      <c r="L99" s="4">
        <v>13</v>
      </c>
      <c r="M99" s="4">
        <v>3</v>
      </c>
      <c r="N99" s="4" t="s">
        <v>3</v>
      </c>
      <c r="O99" s="4">
        <v>2</v>
      </c>
      <c r="P99" s="4"/>
      <c r="Q99" s="4"/>
      <c r="R99" s="4"/>
      <c r="S99" s="4"/>
      <c r="T99" s="4"/>
      <c r="U99" s="4"/>
      <c r="V99" s="4"/>
      <c r="W99" s="4">
        <v>0</v>
      </c>
      <c r="X99" s="4">
        <v>1</v>
      </c>
      <c r="Y99" s="4">
        <v>0</v>
      </c>
      <c r="Z99" s="4"/>
      <c r="AA99" s="4"/>
      <c r="AB99" s="4"/>
    </row>
    <row r="100" spans="1:28" ht="13.6">
      <c r="A100" s="4">
        <v>50</v>
      </c>
      <c r="B100" s="4">
        <v>0</v>
      </c>
      <c r="C100" s="4">
        <v>0</v>
      </c>
      <c r="D100" s="4">
        <v>1</v>
      </c>
      <c r="E100" s="4">
        <v>205</v>
      </c>
      <c r="F100" s="4">
        <f>ROUND(Source!S85,O100)</f>
        <v>85860.13</v>
      </c>
      <c r="G100" s="4" t="s">
        <v>204</v>
      </c>
      <c r="H100" s="4" t="s">
        <v>205</v>
      </c>
      <c r="I100" s="4"/>
      <c r="J100" s="4"/>
      <c r="K100" s="4">
        <v>205</v>
      </c>
      <c r="L100" s="4">
        <v>14</v>
      </c>
      <c r="M100" s="4">
        <v>3</v>
      </c>
      <c r="N100" s="4" t="s">
        <v>3</v>
      </c>
      <c r="O100" s="4">
        <v>2</v>
      </c>
      <c r="P100" s="4"/>
      <c r="Q100" s="4"/>
      <c r="R100" s="4"/>
      <c r="S100" s="4"/>
      <c r="T100" s="4"/>
      <c r="U100" s="4"/>
      <c r="V100" s="4"/>
      <c r="W100" s="4">
        <v>85860.12999999999</v>
      </c>
      <c r="X100" s="4">
        <v>1</v>
      </c>
      <c r="Y100" s="4">
        <v>85860.12999999999</v>
      </c>
      <c r="Z100" s="4"/>
      <c r="AA100" s="4"/>
      <c r="AB100" s="4"/>
    </row>
    <row r="101" spans="1:28" ht="13.6">
      <c r="A101" s="4">
        <v>50</v>
      </c>
      <c r="B101" s="4">
        <v>0</v>
      </c>
      <c r="C101" s="4">
        <v>0</v>
      </c>
      <c r="D101" s="4">
        <v>1</v>
      </c>
      <c r="E101" s="4">
        <v>232</v>
      </c>
      <c r="F101" s="4">
        <f>ROUND(Source!BC85,O101)</f>
        <v>0</v>
      </c>
      <c r="G101" s="4" t="s">
        <v>206</v>
      </c>
      <c r="H101" s="4" t="s">
        <v>207</v>
      </c>
      <c r="I101" s="4"/>
      <c r="J101" s="4"/>
      <c r="K101" s="4">
        <v>232</v>
      </c>
      <c r="L101" s="4">
        <v>15</v>
      </c>
      <c r="M101" s="4">
        <v>3</v>
      </c>
      <c r="N101" s="4" t="s">
        <v>3</v>
      </c>
      <c r="O101" s="4">
        <v>2</v>
      </c>
      <c r="P101" s="4"/>
      <c r="Q101" s="4"/>
      <c r="R101" s="4"/>
      <c r="S101" s="4"/>
      <c r="T101" s="4"/>
      <c r="U101" s="4"/>
      <c r="V101" s="4"/>
      <c r="W101" s="4">
        <v>0</v>
      </c>
      <c r="X101" s="4">
        <v>1</v>
      </c>
      <c r="Y101" s="4">
        <v>0</v>
      </c>
      <c r="Z101" s="4"/>
      <c r="AA101" s="4"/>
      <c r="AB101" s="4"/>
    </row>
    <row r="102" spans="1:28" ht="13.6">
      <c r="A102" s="4">
        <v>50</v>
      </c>
      <c r="B102" s="4">
        <v>0</v>
      </c>
      <c r="C102" s="4">
        <v>0</v>
      </c>
      <c r="D102" s="4">
        <v>1</v>
      </c>
      <c r="E102" s="4">
        <v>214</v>
      </c>
      <c r="F102" s="4">
        <f>ROUND(Source!AS85,O102)</f>
        <v>99995.92</v>
      </c>
      <c r="G102" s="4" t="s">
        <v>208</v>
      </c>
      <c r="H102" s="4" t="s">
        <v>209</v>
      </c>
      <c r="I102" s="4"/>
      <c r="J102" s="4"/>
      <c r="K102" s="4">
        <v>214</v>
      </c>
      <c r="L102" s="4">
        <v>16</v>
      </c>
      <c r="M102" s="4">
        <v>3</v>
      </c>
      <c r="N102" s="4" t="s">
        <v>3</v>
      </c>
      <c r="O102" s="4">
        <v>2</v>
      </c>
      <c r="P102" s="4"/>
      <c r="Q102" s="4"/>
      <c r="R102" s="4"/>
      <c r="S102" s="4"/>
      <c r="T102" s="4"/>
      <c r="U102" s="4"/>
      <c r="V102" s="4"/>
      <c r="W102" s="4">
        <v>99995.92</v>
      </c>
      <c r="X102" s="4">
        <v>1</v>
      </c>
      <c r="Y102" s="4">
        <v>99995.92</v>
      </c>
      <c r="Z102" s="4"/>
      <c r="AA102" s="4"/>
      <c r="AB102" s="4"/>
    </row>
    <row r="103" spans="1:28" ht="13.6">
      <c r="A103" s="4">
        <v>50</v>
      </c>
      <c r="B103" s="4">
        <v>0</v>
      </c>
      <c r="C103" s="4">
        <v>0</v>
      </c>
      <c r="D103" s="4">
        <v>1</v>
      </c>
      <c r="E103" s="4">
        <v>215</v>
      </c>
      <c r="F103" s="4">
        <f>ROUND(Source!AT85,O103)</f>
        <v>205898.36</v>
      </c>
      <c r="G103" s="4" t="s">
        <v>210</v>
      </c>
      <c r="H103" s="4" t="s">
        <v>211</v>
      </c>
      <c r="I103" s="4"/>
      <c r="J103" s="4"/>
      <c r="K103" s="4">
        <v>215</v>
      </c>
      <c r="L103" s="4">
        <v>17</v>
      </c>
      <c r="M103" s="4">
        <v>3</v>
      </c>
      <c r="N103" s="4" t="s">
        <v>3</v>
      </c>
      <c r="O103" s="4">
        <v>2</v>
      </c>
      <c r="P103" s="4"/>
      <c r="Q103" s="4"/>
      <c r="R103" s="4"/>
      <c r="S103" s="4"/>
      <c r="T103" s="4"/>
      <c r="U103" s="4"/>
      <c r="V103" s="4"/>
      <c r="W103" s="4">
        <v>205898.36</v>
      </c>
      <c r="X103" s="4">
        <v>1</v>
      </c>
      <c r="Y103" s="4">
        <v>205898.36</v>
      </c>
      <c r="Z103" s="4"/>
      <c r="AA103" s="4"/>
      <c r="AB103" s="4"/>
    </row>
    <row r="104" spans="1:28" ht="13.6">
      <c r="A104" s="4">
        <v>50</v>
      </c>
      <c r="B104" s="4">
        <v>0</v>
      </c>
      <c r="C104" s="4">
        <v>0</v>
      </c>
      <c r="D104" s="4">
        <v>1</v>
      </c>
      <c r="E104" s="4">
        <v>217</v>
      </c>
      <c r="F104" s="4">
        <f>ROUND(Source!AU85,O104)</f>
        <v>0</v>
      </c>
      <c r="G104" s="4" t="s">
        <v>212</v>
      </c>
      <c r="H104" s="4" t="s">
        <v>213</v>
      </c>
      <c r="I104" s="4"/>
      <c r="J104" s="4"/>
      <c r="K104" s="4">
        <v>217</v>
      </c>
      <c r="L104" s="4">
        <v>18</v>
      </c>
      <c r="M104" s="4">
        <v>3</v>
      </c>
      <c r="N104" s="4" t="s">
        <v>3</v>
      </c>
      <c r="O104" s="4">
        <v>2</v>
      </c>
      <c r="P104" s="4"/>
      <c r="Q104" s="4"/>
      <c r="R104" s="4"/>
      <c r="S104" s="4"/>
      <c r="T104" s="4"/>
      <c r="U104" s="4"/>
      <c r="V104" s="4"/>
      <c r="W104" s="4">
        <v>0</v>
      </c>
      <c r="X104" s="4">
        <v>1</v>
      </c>
      <c r="Y104" s="4">
        <v>0</v>
      </c>
      <c r="Z104" s="4"/>
      <c r="AA104" s="4"/>
      <c r="AB104" s="4"/>
    </row>
    <row r="105" spans="1:28" ht="13.6">
      <c r="A105" s="4">
        <v>50</v>
      </c>
      <c r="B105" s="4">
        <v>0</v>
      </c>
      <c r="C105" s="4">
        <v>0</v>
      </c>
      <c r="D105" s="4">
        <v>1</v>
      </c>
      <c r="E105" s="4">
        <v>230</v>
      </c>
      <c r="F105" s="4">
        <f>ROUND(Source!BA85,O105)</f>
        <v>0</v>
      </c>
      <c r="G105" s="4" t="s">
        <v>214</v>
      </c>
      <c r="H105" s="4" t="s">
        <v>215</v>
      </c>
      <c r="I105" s="4"/>
      <c r="J105" s="4"/>
      <c r="K105" s="4">
        <v>230</v>
      </c>
      <c r="L105" s="4">
        <v>19</v>
      </c>
      <c r="M105" s="4">
        <v>3</v>
      </c>
      <c r="N105" s="4" t="s">
        <v>3</v>
      </c>
      <c r="O105" s="4">
        <v>2</v>
      </c>
      <c r="P105" s="4"/>
      <c r="Q105" s="4"/>
      <c r="R105" s="4"/>
      <c r="S105" s="4"/>
      <c r="T105" s="4"/>
      <c r="U105" s="4"/>
      <c r="V105" s="4"/>
      <c r="W105" s="4">
        <v>0</v>
      </c>
      <c r="X105" s="4">
        <v>1</v>
      </c>
      <c r="Y105" s="4">
        <v>0</v>
      </c>
      <c r="Z105" s="4"/>
      <c r="AA105" s="4"/>
      <c r="AB105" s="4"/>
    </row>
    <row r="106" spans="1:28" ht="13.6">
      <c r="A106" s="4">
        <v>50</v>
      </c>
      <c r="B106" s="4">
        <v>0</v>
      </c>
      <c r="C106" s="4">
        <v>0</v>
      </c>
      <c r="D106" s="4">
        <v>1</v>
      </c>
      <c r="E106" s="4">
        <v>206</v>
      </c>
      <c r="F106" s="4">
        <f>ROUND(Source!T85,O106)</f>
        <v>0</v>
      </c>
      <c r="G106" s="4" t="s">
        <v>216</v>
      </c>
      <c r="H106" s="4" t="s">
        <v>217</v>
      </c>
      <c r="I106" s="4"/>
      <c r="J106" s="4"/>
      <c r="K106" s="4">
        <v>206</v>
      </c>
      <c r="L106" s="4">
        <v>20</v>
      </c>
      <c r="M106" s="4">
        <v>3</v>
      </c>
      <c r="N106" s="4" t="s">
        <v>3</v>
      </c>
      <c r="O106" s="4">
        <v>2</v>
      </c>
      <c r="P106" s="4"/>
      <c r="Q106" s="4"/>
      <c r="R106" s="4"/>
      <c r="S106" s="4"/>
      <c r="T106" s="4"/>
      <c r="U106" s="4"/>
      <c r="V106" s="4"/>
      <c r="W106" s="4">
        <v>0</v>
      </c>
      <c r="X106" s="4">
        <v>1</v>
      </c>
      <c r="Y106" s="4">
        <v>0</v>
      </c>
      <c r="Z106" s="4"/>
      <c r="AA106" s="4"/>
      <c r="AB106" s="4"/>
    </row>
    <row r="107" spans="1:28" ht="13.6">
      <c r="A107" s="4">
        <v>50</v>
      </c>
      <c r="B107" s="4">
        <v>0</v>
      </c>
      <c r="C107" s="4">
        <v>0</v>
      </c>
      <c r="D107" s="4">
        <v>1</v>
      </c>
      <c r="E107" s="4">
        <v>207</v>
      </c>
      <c r="F107" s="4">
        <f>ROUND(Source!U85,O107)</f>
        <v>215.76</v>
      </c>
      <c r="G107" s="4" t="s">
        <v>218</v>
      </c>
      <c r="H107" s="4" t="s">
        <v>219</v>
      </c>
      <c r="I107" s="4"/>
      <c r="J107" s="4"/>
      <c r="K107" s="4">
        <v>207</v>
      </c>
      <c r="L107" s="4">
        <v>21</v>
      </c>
      <c r="M107" s="4">
        <v>3</v>
      </c>
      <c r="N107" s="4" t="s">
        <v>3</v>
      </c>
      <c r="O107" s="4">
        <v>7</v>
      </c>
      <c r="P107" s="4"/>
      <c r="Q107" s="4"/>
      <c r="R107" s="4"/>
      <c r="S107" s="4"/>
      <c r="T107" s="4"/>
      <c r="U107" s="4"/>
      <c r="V107" s="4"/>
      <c r="W107" s="4">
        <v>215.76</v>
      </c>
      <c r="X107" s="4">
        <v>1</v>
      </c>
      <c r="Y107" s="4">
        <v>215.76</v>
      </c>
      <c r="Z107" s="4"/>
      <c r="AA107" s="4"/>
      <c r="AB107" s="4"/>
    </row>
    <row r="108" spans="1:28" ht="13.6">
      <c r="A108" s="4">
        <v>50</v>
      </c>
      <c r="B108" s="4">
        <v>0</v>
      </c>
      <c r="C108" s="4">
        <v>0</v>
      </c>
      <c r="D108" s="4">
        <v>1</v>
      </c>
      <c r="E108" s="4">
        <v>208</v>
      </c>
      <c r="F108" s="4">
        <f>ROUND(Source!V85,O108)</f>
        <v>0</v>
      </c>
      <c r="G108" s="4" t="s">
        <v>220</v>
      </c>
      <c r="H108" s="4" t="s">
        <v>221</v>
      </c>
      <c r="I108" s="4"/>
      <c r="J108" s="4"/>
      <c r="K108" s="4">
        <v>208</v>
      </c>
      <c r="L108" s="4">
        <v>22</v>
      </c>
      <c r="M108" s="4">
        <v>3</v>
      </c>
      <c r="N108" s="4" t="s">
        <v>3</v>
      </c>
      <c r="O108" s="4">
        <v>7</v>
      </c>
      <c r="P108" s="4"/>
      <c r="Q108" s="4"/>
      <c r="R108" s="4"/>
      <c r="S108" s="4"/>
      <c r="T108" s="4"/>
      <c r="U108" s="4"/>
      <c r="V108" s="4"/>
      <c r="W108" s="4">
        <v>0</v>
      </c>
      <c r="X108" s="4">
        <v>1</v>
      </c>
      <c r="Y108" s="4">
        <v>0</v>
      </c>
      <c r="Z108" s="4"/>
      <c r="AA108" s="4"/>
      <c r="AB108" s="4"/>
    </row>
    <row r="109" spans="1:28" ht="13.6">
      <c r="A109" s="4">
        <v>50</v>
      </c>
      <c r="B109" s="4">
        <v>0</v>
      </c>
      <c r="C109" s="4">
        <v>0</v>
      </c>
      <c r="D109" s="4">
        <v>1</v>
      </c>
      <c r="E109" s="4">
        <v>209</v>
      </c>
      <c r="F109" s="4">
        <f>ROUND(Source!W85,O109)</f>
        <v>0</v>
      </c>
      <c r="G109" s="4" t="s">
        <v>222</v>
      </c>
      <c r="H109" s="4" t="s">
        <v>223</v>
      </c>
      <c r="I109" s="4"/>
      <c r="J109" s="4"/>
      <c r="K109" s="4">
        <v>209</v>
      </c>
      <c r="L109" s="4">
        <v>23</v>
      </c>
      <c r="M109" s="4">
        <v>3</v>
      </c>
      <c r="N109" s="4" t="s">
        <v>3</v>
      </c>
      <c r="O109" s="4">
        <v>2</v>
      </c>
      <c r="P109" s="4"/>
      <c r="Q109" s="4"/>
      <c r="R109" s="4"/>
      <c r="S109" s="4"/>
      <c r="T109" s="4"/>
      <c r="U109" s="4"/>
      <c r="V109" s="4"/>
      <c r="W109" s="4">
        <v>0</v>
      </c>
      <c r="X109" s="4">
        <v>1</v>
      </c>
      <c r="Y109" s="4">
        <v>0</v>
      </c>
      <c r="Z109" s="4"/>
      <c r="AA109" s="4"/>
      <c r="AB109" s="4"/>
    </row>
    <row r="110" spans="1:28" ht="13.6">
      <c r="A110" s="4">
        <v>50</v>
      </c>
      <c r="B110" s="4">
        <v>0</v>
      </c>
      <c r="C110" s="4">
        <v>0</v>
      </c>
      <c r="D110" s="4">
        <v>1</v>
      </c>
      <c r="E110" s="4">
        <v>233</v>
      </c>
      <c r="F110" s="4">
        <f>ROUND(Source!BD85,O110)</f>
        <v>0</v>
      </c>
      <c r="G110" s="4" t="s">
        <v>224</v>
      </c>
      <c r="H110" s="4" t="s">
        <v>225</v>
      </c>
      <c r="I110" s="4"/>
      <c r="J110" s="4"/>
      <c r="K110" s="4">
        <v>233</v>
      </c>
      <c r="L110" s="4">
        <v>24</v>
      </c>
      <c r="M110" s="4">
        <v>3</v>
      </c>
      <c r="N110" s="4" t="s">
        <v>3</v>
      </c>
      <c r="O110" s="4">
        <v>2</v>
      </c>
      <c r="P110" s="4"/>
      <c r="Q110" s="4"/>
      <c r="R110" s="4"/>
      <c r="S110" s="4"/>
      <c r="T110" s="4"/>
      <c r="U110" s="4"/>
      <c r="V110" s="4"/>
      <c r="W110" s="4">
        <v>0</v>
      </c>
      <c r="X110" s="4">
        <v>1</v>
      </c>
      <c r="Y110" s="4">
        <v>0</v>
      </c>
      <c r="Z110" s="4"/>
      <c r="AA110" s="4"/>
      <c r="AB110" s="4"/>
    </row>
    <row r="111" spans="1:28" ht="13.6">
      <c r="A111" s="4">
        <v>50</v>
      </c>
      <c r="B111" s="4">
        <v>0</v>
      </c>
      <c r="C111" s="4">
        <v>0</v>
      </c>
      <c r="D111" s="4">
        <v>1</v>
      </c>
      <c r="E111" s="4">
        <v>210</v>
      </c>
      <c r="F111" s="4">
        <f>ROUND(Source!X85,O111)</f>
        <v>77274.11</v>
      </c>
      <c r="G111" s="4" t="s">
        <v>226</v>
      </c>
      <c r="H111" s="4" t="s">
        <v>227</v>
      </c>
      <c r="I111" s="4"/>
      <c r="J111" s="4"/>
      <c r="K111" s="4">
        <v>210</v>
      </c>
      <c r="L111" s="4">
        <v>25</v>
      </c>
      <c r="M111" s="4">
        <v>3</v>
      </c>
      <c r="N111" s="4" t="s">
        <v>3</v>
      </c>
      <c r="O111" s="4">
        <v>2</v>
      </c>
      <c r="P111" s="4"/>
      <c r="Q111" s="4"/>
      <c r="R111" s="4"/>
      <c r="S111" s="4"/>
      <c r="T111" s="4"/>
      <c r="U111" s="4"/>
      <c r="V111" s="4"/>
      <c r="W111" s="4">
        <v>77274.11</v>
      </c>
      <c r="X111" s="4">
        <v>1</v>
      </c>
      <c r="Y111" s="4">
        <v>77274.11</v>
      </c>
      <c r="Z111" s="4"/>
      <c r="AA111" s="4"/>
      <c r="AB111" s="4"/>
    </row>
    <row r="112" spans="1:28" ht="13.6">
      <c r="A112" s="4">
        <v>50</v>
      </c>
      <c r="B112" s="4">
        <v>0</v>
      </c>
      <c r="C112" s="4">
        <v>0</v>
      </c>
      <c r="D112" s="4">
        <v>1</v>
      </c>
      <c r="E112" s="4">
        <v>211</v>
      </c>
      <c r="F112" s="4">
        <f>ROUND(Source!Y85,O112)</f>
        <v>39495.660000000003</v>
      </c>
      <c r="G112" s="4" t="s">
        <v>228</v>
      </c>
      <c r="H112" s="4" t="s">
        <v>229</v>
      </c>
      <c r="I112" s="4"/>
      <c r="J112" s="4"/>
      <c r="K112" s="4">
        <v>211</v>
      </c>
      <c r="L112" s="4">
        <v>26</v>
      </c>
      <c r="M112" s="4">
        <v>3</v>
      </c>
      <c r="N112" s="4" t="s">
        <v>3</v>
      </c>
      <c r="O112" s="4">
        <v>2</v>
      </c>
      <c r="P112" s="4"/>
      <c r="Q112" s="4"/>
      <c r="R112" s="4"/>
      <c r="S112" s="4"/>
      <c r="T112" s="4"/>
      <c r="U112" s="4"/>
      <c r="V112" s="4"/>
      <c r="W112" s="4">
        <v>39495.660000000003</v>
      </c>
      <c r="X112" s="4">
        <v>1</v>
      </c>
      <c r="Y112" s="4">
        <v>39495.660000000003</v>
      </c>
      <c r="Z112" s="4"/>
      <c r="AA112" s="4"/>
      <c r="AB112" s="4"/>
    </row>
    <row r="113" spans="1:28" ht="13.6">
      <c r="A113" s="4">
        <v>50</v>
      </c>
      <c r="B113" s="4">
        <v>0</v>
      </c>
      <c r="C113" s="4">
        <v>0</v>
      </c>
      <c r="D113" s="4">
        <v>1</v>
      </c>
      <c r="E113" s="4">
        <v>224</v>
      </c>
      <c r="F113" s="4">
        <f>ROUND(Source!AR85,O113)</f>
        <v>305894.28000000003</v>
      </c>
      <c r="G113" s="4" t="s">
        <v>230</v>
      </c>
      <c r="H113" s="4" t="s">
        <v>231</v>
      </c>
      <c r="I113" s="4"/>
      <c r="J113" s="4"/>
      <c r="K113" s="4">
        <v>224</v>
      </c>
      <c r="L113" s="4">
        <v>27</v>
      </c>
      <c r="M113" s="4">
        <v>3</v>
      </c>
      <c r="N113" s="4" t="s">
        <v>3</v>
      </c>
      <c r="O113" s="4">
        <v>2</v>
      </c>
      <c r="P113" s="4"/>
      <c r="Q113" s="4"/>
      <c r="R113" s="4"/>
      <c r="S113" s="4"/>
      <c r="T113" s="4"/>
      <c r="U113" s="4"/>
      <c r="V113" s="4"/>
      <c r="W113" s="4">
        <v>305894.27999999997</v>
      </c>
      <c r="X113" s="4">
        <v>1</v>
      </c>
      <c r="Y113" s="4">
        <v>305894.27999999997</v>
      </c>
      <c r="Z113" s="4"/>
      <c r="AA113" s="4"/>
      <c r="AB113" s="4"/>
    </row>
    <row r="114" spans="1:28" ht="13.6">
      <c r="A114" s="4">
        <v>50</v>
      </c>
      <c r="B114" s="4">
        <v>0</v>
      </c>
      <c r="C114" s="4">
        <v>0</v>
      </c>
      <c r="D114" s="4">
        <v>2</v>
      </c>
      <c r="E114" s="4">
        <v>0</v>
      </c>
      <c r="F114" s="4">
        <f>ROUND(0,O114)</f>
        <v>0</v>
      </c>
      <c r="G114" s="4" t="s">
        <v>232</v>
      </c>
      <c r="H114" s="4" t="s">
        <v>233</v>
      </c>
      <c r="I114" s="4"/>
      <c r="J114" s="4"/>
      <c r="K114" s="4">
        <v>212</v>
      </c>
      <c r="L114" s="4">
        <v>28</v>
      </c>
      <c r="M114" s="4">
        <v>1</v>
      </c>
      <c r="N114" s="4" t="s">
        <v>3</v>
      </c>
      <c r="O114" s="4">
        <v>2</v>
      </c>
      <c r="P114" s="4"/>
      <c r="Q114" s="4"/>
      <c r="R114" s="4"/>
      <c r="S114" s="4"/>
      <c r="T114" s="4"/>
      <c r="U114" s="4"/>
      <c r="V114" s="4"/>
      <c r="W114" s="4">
        <v>0</v>
      </c>
      <c r="X114" s="4">
        <v>1</v>
      </c>
      <c r="Y114" s="4">
        <v>0</v>
      </c>
      <c r="Z114" s="4"/>
      <c r="AA114" s="4"/>
      <c r="AB114" s="4"/>
    </row>
    <row r="115" spans="1:28" ht="13.6">
      <c r="A115" s="4">
        <v>50</v>
      </c>
      <c r="B115" s="4">
        <v>0</v>
      </c>
      <c r="C115" s="4">
        <v>0</v>
      </c>
      <c r="D115" s="4">
        <v>2</v>
      </c>
      <c r="E115" s="4">
        <v>0</v>
      </c>
      <c r="F115" s="4">
        <f>ROUND(IF(F114=0,0,F113/100*F114),O115)</f>
        <v>0</v>
      </c>
      <c r="G115" s="4" t="s">
        <v>234</v>
      </c>
      <c r="H115" s="4" t="s">
        <v>235</v>
      </c>
      <c r="I115" s="4"/>
      <c r="J115" s="4"/>
      <c r="K115" s="4">
        <v>212</v>
      </c>
      <c r="L115" s="4">
        <v>29</v>
      </c>
      <c r="M115" s="4">
        <v>1</v>
      </c>
      <c r="N115" s="4" t="s">
        <v>3</v>
      </c>
      <c r="O115" s="4">
        <v>2</v>
      </c>
      <c r="P115" s="4"/>
      <c r="Q115" s="4"/>
      <c r="R115" s="4"/>
      <c r="S115" s="4"/>
      <c r="T115" s="4"/>
      <c r="U115" s="4"/>
      <c r="V115" s="4"/>
      <c r="W115" s="4">
        <v>0</v>
      </c>
      <c r="X115" s="4">
        <v>1</v>
      </c>
      <c r="Y115" s="4">
        <v>0</v>
      </c>
      <c r="Z115" s="4"/>
      <c r="AA115" s="4"/>
      <c r="AB115" s="4"/>
    </row>
    <row r="116" spans="1:28" ht="13.6">
      <c r="A116" s="4">
        <v>50</v>
      </c>
      <c r="B116" s="4">
        <v>0</v>
      </c>
      <c r="C116" s="4">
        <v>0</v>
      </c>
      <c r="D116" s="4">
        <v>2</v>
      </c>
      <c r="E116" s="4">
        <v>0</v>
      </c>
      <c r="F116" s="4">
        <f>ROUND(IF(F114=0,0,F113+F115),O116)</f>
        <v>0</v>
      </c>
      <c r="G116" s="4" t="s">
        <v>236</v>
      </c>
      <c r="H116" s="4" t="s">
        <v>237</v>
      </c>
      <c r="I116" s="4"/>
      <c r="J116" s="4"/>
      <c r="K116" s="4">
        <v>212</v>
      </c>
      <c r="L116" s="4">
        <v>30</v>
      </c>
      <c r="M116" s="4">
        <v>1</v>
      </c>
      <c r="N116" s="4" t="s">
        <v>3</v>
      </c>
      <c r="O116" s="4">
        <v>2</v>
      </c>
      <c r="P116" s="4"/>
      <c r="Q116" s="4"/>
      <c r="R116" s="4"/>
      <c r="S116" s="4"/>
      <c r="T116" s="4"/>
      <c r="U116" s="4"/>
      <c r="V116" s="4"/>
      <c r="W116" s="4">
        <v>0</v>
      </c>
      <c r="X116" s="4">
        <v>1</v>
      </c>
      <c r="Y116" s="4">
        <v>0</v>
      </c>
      <c r="Z116" s="4"/>
      <c r="AA116" s="4"/>
      <c r="AB116" s="4"/>
    </row>
    <row r="117" spans="1:28" ht="13.6">
      <c r="A117" s="4">
        <v>50</v>
      </c>
      <c r="B117" s="4">
        <v>0</v>
      </c>
      <c r="C117" s="4">
        <v>0</v>
      </c>
      <c r="D117" s="4">
        <v>2</v>
      </c>
      <c r="E117" s="4">
        <v>0</v>
      </c>
      <c r="F117" s="4">
        <f>ROUND(0,O117)</f>
        <v>0</v>
      </c>
      <c r="G117" s="4" t="s">
        <v>238</v>
      </c>
      <c r="H117" s="4" t="s">
        <v>239</v>
      </c>
      <c r="I117" s="4"/>
      <c r="J117" s="4"/>
      <c r="K117" s="4">
        <v>212</v>
      </c>
      <c r="L117" s="4">
        <v>31</v>
      </c>
      <c r="M117" s="4">
        <v>1</v>
      </c>
      <c r="N117" s="4" t="s">
        <v>3</v>
      </c>
      <c r="O117" s="4">
        <v>2</v>
      </c>
      <c r="P117" s="4"/>
      <c r="Q117" s="4"/>
      <c r="R117" s="4"/>
      <c r="S117" s="4"/>
      <c r="T117" s="4"/>
      <c r="U117" s="4"/>
      <c r="V117" s="4"/>
      <c r="W117" s="4">
        <v>0</v>
      </c>
      <c r="X117" s="4">
        <v>1</v>
      </c>
      <c r="Y117" s="4">
        <v>0</v>
      </c>
      <c r="Z117" s="4"/>
      <c r="AA117" s="4"/>
      <c r="AB117" s="4"/>
    </row>
    <row r="118" spans="1:28" ht="13.6">
      <c r="A118" s="4">
        <v>50</v>
      </c>
      <c r="B118" s="4">
        <v>0</v>
      </c>
      <c r="C118" s="4">
        <v>0</v>
      </c>
      <c r="D118" s="4">
        <v>2</v>
      </c>
      <c r="E118" s="4">
        <v>0</v>
      </c>
      <c r="F118" s="4">
        <f>ROUND(IF(F117=0,0,(F113+F115)/100*F117),O118)</f>
        <v>0</v>
      </c>
      <c r="G118" s="4" t="s">
        <v>240</v>
      </c>
      <c r="H118" s="4" t="s">
        <v>241</v>
      </c>
      <c r="I118" s="4"/>
      <c r="J118" s="4"/>
      <c r="K118" s="4">
        <v>212</v>
      </c>
      <c r="L118" s="4">
        <v>32</v>
      </c>
      <c r="M118" s="4">
        <v>1</v>
      </c>
      <c r="N118" s="4" t="s">
        <v>3</v>
      </c>
      <c r="O118" s="4">
        <v>2</v>
      </c>
      <c r="P118" s="4"/>
      <c r="Q118" s="4"/>
      <c r="R118" s="4"/>
      <c r="S118" s="4"/>
      <c r="T118" s="4"/>
      <c r="U118" s="4"/>
      <c r="V118" s="4"/>
      <c r="W118" s="4">
        <v>0</v>
      </c>
      <c r="X118" s="4">
        <v>1</v>
      </c>
      <c r="Y118" s="4">
        <v>0</v>
      </c>
      <c r="Z118" s="4"/>
      <c r="AA118" s="4"/>
      <c r="AB118" s="4"/>
    </row>
    <row r="119" spans="1:28" ht="13.6">
      <c r="A119" s="4">
        <v>50</v>
      </c>
      <c r="B119" s="4">
        <v>0</v>
      </c>
      <c r="C119" s="4">
        <v>0</v>
      </c>
      <c r="D119" s="4">
        <v>2</v>
      </c>
      <c r="E119" s="4">
        <v>0</v>
      </c>
      <c r="F119" s="4">
        <f>ROUND(IF(F118=0,0,F113+F115+F118),O119)</f>
        <v>0</v>
      </c>
      <c r="G119" s="4" t="s">
        <v>242</v>
      </c>
      <c r="H119" s="4" t="s">
        <v>243</v>
      </c>
      <c r="I119" s="4"/>
      <c r="J119" s="4"/>
      <c r="K119" s="4">
        <v>212</v>
      </c>
      <c r="L119" s="4">
        <v>33</v>
      </c>
      <c r="M119" s="4">
        <v>1</v>
      </c>
      <c r="N119" s="4" t="s">
        <v>3</v>
      </c>
      <c r="O119" s="4">
        <v>2</v>
      </c>
      <c r="P119" s="4"/>
      <c r="Q119" s="4"/>
      <c r="R119" s="4"/>
      <c r="S119" s="4"/>
      <c r="T119" s="4"/>
      <c r="U119" s="4"/>
      <c r="V119" s="4"/>
      <c r="W119" s="4">
        <v>0</v>
      </c>
      <c r="X119" s="4">
        <v>1</v>
      </c>
      <c r="Y119" s="4">
        <v>0</v>
      </c>
      <c r="Z119" s="4"/>
      <c r="AA119" s="4"/>
      <c r="AB119" s="4"/>
    </row>
    <row r="120" spans="1:28" ht="13.6">
      <c r="A120" s="4">
        <v>50</v>
      </c>
      <c r="B120" s="4">
        <v>0</v>
      </c>
      <c r="C120" s="4">
        <v>0</v>
      </c>
      <c r="D120" s="4">
        <v>2</v>
      </c>
      <c r="E120" s="4">
        <v>0</v>
      </c>
      <c r="F120" s="4">
        <f>ROUND(0,O120)</f>
        <v>0</v>
      </c>
      <c r="G120" s="4" t="s">
        <v>244</v>
      </c>
      <c r="H120" s="4" t="s">
        <v>245</v>
      </c>
      <c r="I120" s="4"/>
      <c r="J120" s="4"/>
      <c r="K120" s="4">
        <v>212</v>
      </c>
      <c r="L120" s="4">
        <v>34</v>
      </c>
      <c r="M120" s="4">
        <v>1</v>
      </c>
      <c r="N120" s="4" t="s">
        <v>3</v>
      </c>
      <c r="O120" s="4">
        <v>2</v>
      </c>
      <c r="P120" s="4"/>
      <c r="Q120" s="4"/>
      <c r="R120" s="4"/>
      <c r="S120" s="4"/>
      <c r="T120" s="4"/>
      <c r="U120" s="4"/>
      <c r="V120" s="4"/>
      <c r="W120" s="4">
        <v>0</v>
      </c>
      <c r="X120" s="4">
        <v>1</v>
      </c>
      <c r="Y120" s="4">
        <v>0</v>
      </c>
      <c r="Z120" s="4"/>
      <c r="AA120" s="4"/>
      <c r="AB120" s="4"/>
    </row>
    <row r="121" spans="1:28" ht="13.6">
      <c r="A121" s="4">
        <v>50</v>
      </c>
      <c r="B121" s="4">
        <v>0</v>
      </c>
      <c r="C121" s="4">
        <v>0</v>
      </c>
      <c r="D121" s="4">
        <v>2</v>
      </c>
      <c r="E121" s="4">
        <v>0</v>
      </c>
      <c r="F121" s="4">
        <f>ROUND(IF(F120=0,0,(F113+F115+F118)/100*F120),O121)</f>
        <v>0</v>
      </c>
      <c r="G121" s="4" t="s">
        <v>246</v>
      </c>
      <c r="H121" s="4" t="s">
        <v>247</v>
      </c>
      <c r="I121" s="4"/>
      <c r="J121" s="4"/>
      <c r="K121" s="4">
        <v>212</v>
      </c>
      <c r="L121" s="4">
        <v>35</v>
      </c>
      <c r="M121" s="4">
        <v>1</v>
      </c>
      <c r="N121" s="4" t="s">
        <v>3</v>
      </c>
      <c r="O121" s="4">
        <v>2</v>
      </c>
      <c r="P121" s="4"/>
      <c r="Q121" s="4"/>
      <c r="R121" s="4"/>
      <c r="S121" s="4"/>
      <c r="T121" s="4"/>
      <c r="U121" s="4"/>
      <c r="V121" s="4"/>
      <c r="W121" s="4">
        <v>0</v>
      </c>
      <c r="X121" s="4">
        <v>1</v>
      </c>
      <c r="Y121" s="4">
        <v>0</v>
      </c>
      <c r="Z121" s="4"/>
      <c r="AA121" s="4"/>
      <c r="AB121" s="4"/>
    </row>
    <row r="122" spans="1:28" ht="13.6">
      <c r="A122" s="4">
        <v>50</v>
      </c>
      <c r="B122" s="4">
        <v>0</v>
      </c>
      <c r="C122" s="4">
        <v>0</v>
      </c>
      <c r="D122" s="4">
        <v>2</v>
      </c>
      <c r="E122" s="4">
        <v>0</v>
      </c>
      <c r="F122" s="4">
        <f>ROUND(IF(F121=0,0,F113+F115+F118+F121),O122)</f>
        <v>0</v>
      </c>
      <c r="G122" s="4" t="s">
        <v>248</v>
      </c>
      <c r="H122" s="4" t="s">
        <v>249</v>
      </c>
      <c r="I122" s="4"/>
      <c r="J122" s="4"/>
      <c r="K122" s="4">
        <v>212</v>
      </c>
      <c r="L122" s="4">
        <v>36</v>
      </c>
      <c r="M122" s="4">
        <v>1</v>
      </c>
      <c r="N122" s="4" t="s">
        <v>3</v>
      </c>
      <c r="O122" s="4">
        <v>2</v>
      </c>
      <c r="P122" s="4"/>
      <c r="Q122" s="4"/>
      <c r="R122" s="4"/>
      <c r="S122" s="4"/>
      <c r="T122" s="4"/>
      <c r="U122" s="4"/>
      <c r="V122" s="4"/>
      <c r="W122" s="4">
        <v>0</v>
      </c>
      <c r="X122" s="4">
        <v>1</v>
      </c>
      <c r="Y122" s="4">
        <v>0</v>
      </c>
      <c r="Z122" s="4"/>
      <c r="AA122" s="4"/>
      <c r="AB122" s="4"/>
    </row>
    <row r="123" spans="1:28" ht="13.6">
      <c r="A123" s="4">
        <v>50</v>
      </c>
      <c r="B123" s="4">
        <v>1</v>
      </c>
      <c r="C123" s="4">
        <v>0</v>
      </c>
      <c r="D123" s="4">
        <v>2</v>
      </c>
      <c r="E123" s="4">
        <v>0</v>
      </c>
      <c r="F123" s="4">
        <f>ROUND(F113+F115+F118+F121,O123)</f>
        <v>305894.28000000003</v>
      </c>
      <c r="G123" s="4" t="s">
        <v>250</v>
      </c>
      <c r="H123" s="4" t="s">
        <v>251</v>
      </c>
      <c r="I123" s="4"/>
      <c r="J123" s="4"/>
      <c r="K123" s="4">
        <v>212</v>
      </c>
      <c r="L123" s="4">
        <v>37</v>
      </c>
      <c r="M123" s="4">
        <v>1</v>
      </c>
      <c r="N123" s="4" t="s">
        <v>3</v>
      </c>
      <c r="O123" s="4">
        <v>2</v>
      </c>
      <c r="P123" s="4"/>
      <c r="Q123" s="4"/>
      <c r="R123" s="4"/>
      <c r="S123" s="4"/>
      <c r="T123" s="4"/>
      <c r="U123" s="4"/>
      <c r="V123" s="4"/>
      <c r="W123" s="4">
        <v>305894.28000000003</v>
      </c>
      <c r="X123" s="4">
        <v>1</v>
      </c>
      <c r="Y123" s="4">
        <v>305894.28000000003</v>
      </c>
      <c r="Z123" s="4"/>
      <c r="AA123" s="4"/>
      <c r="AB123" s="4"/>
    </row>
    <row r="124" spans="1:28" ht="13.6">
      <c r="A124" s="4">
        <v>50</v>
      </c>
      <c r="B124" s="4">
        <v>1</v>
      </c>
      <c r="C124" s="4">
        <v>0</v>
      </c>
      <c r="D124" s="4">
        <v>2</v>
      </c>
      <c r="E124" s="4">
        <v>0</v>
      </c>
      <c r="F124" s="4">
        <v>26931.97</v>
      </c>
      <c r="G124" s="4" t="s">
        <v>252</v>
      </c>
      <c r="H124" s="4" t="s">
        <v>253</v>
      </c>
      <c r="I124" s="4"/>
      <c r="J124" s="4"/>
      <c r="K124" s="4">
        <v>212</v>
      </c>
      <c r="L124" s="4">
        <v>38</v>
      </c>
      <c r="M124" s="4">
        <v>0</v>
      </c>
      <c r="N124" s="4" t="s">
        <v>3</v>
      </c>
      <c r="O124" s="4">
        <v>2</v>
      </c>
      <c r="P124" s="4"/>
      <c r="Q124" s="4"/>
      <c r="R124" s="4"/>
      <c r="S124" s="4"/>
      <c r="T124" s="4"/>
      <c r="U124" s="4"/>
      <c r="V124" s="4"/>
      <c r="W124" s="4">
        <v>26931.97</v>
      </c>
      <c r="X124" s="4">
        <v>1</v>
      </c>
      <c r="Y124" s="4">
        <v>26931.97</v>
      </c>
      <c r="Z124" s="4"/>
      <c r="AA124" s="4"/>
      <c r="AB124" s="4"/>
    </row>
    <row r="125" spans="1:28" ht="13.6">
      <c r="A125" s="4">
        <v>50</v>
      </c>
      <c r="B125" s="4">
        <v>1</v>
      </c>
      <c r="C125" s="4">
        <v>0</v>
      </c>
      <c r="D125" s="4">
        <v>2</v>
      </c>
      <c r="E125" s="4">
        <v>0</v>
      </c>
      <c r="F125" s="4">
        <f>ROUND(F123+F124,O125)</f>
        <v>332826.25</v>
      </c>
      <c r="G125" s="4" t="s">
        <v>254</v>
      </c>
      <c r="H125" s="4" t="s">
        <v>255</v>
      </c>
      <c r="I125" s="4"/>
      <c r="J125" s="4"/>
      <c r="K125" s="4">
        <v>212</v>
      </c>
      <c r="L125" s="4">
        <v>39</v>
      </c>
      <c r="M125" s="4">
        <v>0</v>
      </c>
      <c r="N125" s="4" t="s">
        <v>3</v>
      </c>
      <c r="O125" s="4">
        <v>2</v>
      </c>
      <c r="P125" s="4"/>
      <c r="Q125" s="4"/>
      <c r="R125" s="4"/>
      <c r="S125" s="4"/>
      <c r="T125" s="4"/>
      <c r="U125" s="4"/>
      <c r="V125" s="4"/>
      <c r="W125" s="4">
        <v>332826.25</v>
      </c>
      <c r="X125" s="4">
        <v>1</v>
      </c>
      <c r="Y125" s="4">
        <v>332826.25</v>
      </c>
      <c r="Z125" s="4"/>
      <c r="AA125" s="4"/>
      <c r="AB125" s="4"/>
    </row>
    <row r="126" spans="1:28" ht="13.6">
      <c r="A126" s="4">
        <v>50</v>
      </c>
      <c r="B126" s="4">
        <v>1</v>
      </c>
      <c r="C126" s="4">
        <v>0</v>
      </c>
      <c r="D126" s="4">
        <v>2</v>
      </c>
      <c r="E126" s="4">
        <v>0</v>
      </c>
      <c r="F126" s="4">
        <f>ROUND(F125*0.05,O126)</f>
        <v>16641.310000000001</v>
      </c>
      <c r="G126" s="4" t="s">
        <v>256</v>
      </c>
      <c r="H126" s="4" t="s">
        <v>257</v>
      </c>
      <c r="I126" s="4"/>
      <c r="J126" s="4"/>
      <c r="K126" s="4">
        <v>212</v>
      </c>
      <c r="L126" s="4">
        <v>40</v>
      </c>
      <c r="M126" s="4">
        <v>0</v>
      </c>
      <c r="N126" s="4" t="s">
        <v>3</v>
      </c>
      <c r="O126" s="4">
        <v>2</v>
      </c>
      <c r="P126" s="4"/>
      <c r="Q126" s="4"/>
      <c r="R126" s="4"/>
      <c r="S126" s="4"/>
      <c r="T126" s="4"/>
      <c r="U126" s="4"/>
      <c r="V126" s="4"/>
      <c r="W126" s="4">
        <v>16641.310000000001</v>
      </c>
      <c r="X126" s="4">
        <v>1</v>
      </c>
      <c r="Y126" s="4">
        <v>16641.310000000001</v>
      </c>
      <c r="Z126" s="4"/>
      <c r="AA126" s="4"/>
      <c r="AB126" s="4"/>
    </row>
    <row r="127" spans="1:28" ht="13.6">
      <c r="A127" s="4">
        <v>50</v>
      </c>
      <c r="B127" s="4">
        <v>1</v>
      </c>
      <c r="C127" s="4">
        <v>0</v>
      </c>
      <c r="D127" s="4">
        <v>2</v>
      </c>
      <c r="E127" s="4">
        <v>213</v>
      </c>
      <c r="F127" s="4">
        <f>ROUND(F125+F126,O127)</f>
        <v>349467.56</v>
      </c>
      <c r="G127" s="4" t="s">
        <v>258</v>
      </c>
      <c r="H127" s="4" t="s">
        <v>259</v>
      </c>
      <c r="I127" s="4"/>
      <c r="J127" s="4"/>
      <c r="K127" s="4">
        <v>212</v>
      </c>
      <c r="L127" s="4">
        <v>41</v>
      </c>
      <c r="M127" s="4">
        <v>0</v>
      </c>
      <c r="N127" s="4" t="s">
        <v>3</v>
      </c>
      <c r="O127" s="4">
        <v>2</v>
      </c>
      <c r="P127" s="4"/>
      <c r="Q127" s="4"/>
      <c r="R127" s="4"/>
      <c r="S127" s="4"/>
      <c r="T127" s="4"/>
      <c r="U127" s="4"/>
      <c r="V127" s="4"/>
      <c r="W127" s="4">
        <v>349467.56</v>
      </c>
      <c r="X127" s="4">
        <v>1</v>
      </c>
      <c r="Y127" s="4">
        <v>349467.56</v>
      </c>
      <c r="Z127" s="4"/>
      <c r="AA127" s="4"/>
      <c r="AB127" s="4"/>
    </row>
    <row r="129" spans="1:206" ht="13.6">
      <c r="A129" s="2">
        <v>51</v>
      </c>
      <c r="B129" s="2">
        <f>B20</f>
        <v>1</v>
      </c>
      <c r="C129" s="2">
        <f>A20</f>
        <v>3</v>
      </c>
      <c r="D129" s="2">
        <f>ROW(A20)</f>
        <v>20</v>
      </c>
      <c r="E129" s="2"/>
      <c r="F129" s="2" t="str">
        <f>IF(F20&lt;&gt;"",F20,"")</f>
        <v>Новая локальная смета</v>
      </c>
      <c r="G129" s="2" t="str">
        <f>IF(G20&lt;&gt;"",G20,"")</f>
        <v>Новая локальная смета</v>
      </c>
      <c r="H129" s="2">
        <v>0</v>
      </c>
      <c r="I129" s="2"/>
      <c r="J129" s="2"/>
      <c r="K129" s="2"/>
      <c r="L129" s="2"/>
      <c r="M129" s="2"/>
      <c r="N129" s="2"/>
      <c r="O129" s="2">
        <f t="shared" ref="O129:T129" si="42">ROUND(O85+AB129,2)</f>
        <v>189124.51</v>
      </c>
      <c r="P129" s="2">
        <f t="shared" si="42"/>
        <v>103264.38</v>
      </c>
      <c r="Q129" s="2">
        <f t="shared" si="42"/>
        <v>0</v>
      </c>
      <c r="R129" s="2">
        <f t="shared" si="42"/>
        <v>0</v>
      </c>
      <c r="S129" s="2">
        <f t="shared" si="42"/>
        <v>85860.13</v>
      </c>
      <c r="T129" s="2">
        <f t="shared" si="42"/>
        <v>0</v>
      </c>
      <c r="U129" s="2">
        <f>U85+AH129</f>
        <v>215.76000000000002</v>
      </c>
      <c r="V129" s="2">
        <f>V85+AI129</f>
        <v>0</v>
      </c>
      <c r="W129" s="2">
        <f>ROUND(W85+AJ129,2)</f>
        <v>0</v>
      </c>
      <c r="X129" s="2">
        <f>ROUND(X85+AK129,2)</f>
        <v>77274.11</v>
      </c>
      <c r="Y129" s="2">
        <f>ROUND(Y85+AL129,2)</f>
        <v>39495.660000000003</v>
      </c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>
        <f t="shared" ref="AO129:BD129" si="43">ROUND(AO85+BX129,2)</f>
        <v>0</v>
      </c>
      <c r="AP129" s="2">
        <f t="shared" si="43"/>
        <v>0</v>
      </c>
      <c r="AQ129" s="2">
        <f t="shared" si="43"/>
        <v>0</v>
      </c>
      <c r="AR129" s="2">
        <f t="shared" si="43"/>
        <v>305894.28000000003</v>
      </c>
      <c r="AS129" s="2">
        <f t="shared" si="43"/>
        <v>99995.92</v>
      </c>
      <c r="AT129" s="2">
        <f t="shared" si="43"/>
        <v>205898.36</v>
      </c>
      <c r="AU129" s="2">
        <f t="shared" si="43"/>
        <v>0</v>
      </c>
      <c r="AV129" s="2">
        <f t="shared" si="43"/>
        <v>103264.38</v>
      </c>
      <c r="AW129" s="2">
        <f t="shared" si="43"/>
        <v>103264.38</v>
      </c>
      <c r="AX129" s="2">
        <f t="shared" si="43"/>
        <v>0</v>
      </c>
      <c r="AY129" s="2">
        <f t="shared" si="43"/>
        <v>103264.38</v>
      </c>
      <c r="AZ129" s="2">
        <f t="shared" si="43"/>
        <v>0</v>
      </c>
      <c r="BA129" s="2">
        <f t="shared" si="43"/>
        <v>0</v>
      </c>
      <c r="BB129" s="2">
        <f t="shared" si="43"/>
        <v>0</v>
      </c>
      <c r="BC129" s="2">
        <f t="shared" si="43"/>
        <v>0</v>
      </c>
      <c r="BD129" s="2">
        <f t="shared" si="43"/>
        <v>0</v>
      </c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>
        <v>0</v>
      </c>
    </row>
    <row r="131" spans="1:206" ht="13.6">
      <c r="A131" s="4">
        <v>50</v>
      </c>
      <c r="B131" s="4">
        <v>0</v>
      </c>
      <c r="C131" s="4">
        <v>0</v>
      </c>
      <c r="D131" s="4">
        <v>1</v>
      </c>
      <c r="E131" s="4">
        <v>201</v>
      </c>
      <c r="F131" s="4">
        <f>ROUND(Source!O129,O131)</f>
        <v>189124.51</v>
      </c>
      <c r="G131" s="4" t="s">
        <v>178</v>
      </c>
      <c r="H131" s="4" t="s">
        <v>179</v>
      </c>
      <c r="I131" s="4"/>
      <c r="J131" s="4"/>
      <c r="K131" s="4">
        <v>201</v>
      </c>
      <c r="L131" s="4">
        <v>1</v>
      </c>
      <c r="M131" s="4">
        <v>3</v>
      </c>
      <c r="N131" s="4" t="s">
        <v>3</v>
      </c>
      <c r="O131" s="4">
        <v>2</v>
      </c>
      <c r="P131" s="4"/>
      <c r="Q131" s="4"/>
      <c r="R131" s="4"/>
      <c r="S131" s="4"/>
      <c r="T131" s="4"/>
      <c r="U131" s="4"/>
      <c r="V131" s="4"/>
      <c r="W131" s="4">
        <v>189124.51</v>
      </c>
      <c r="X131" s="4">
        <v>1</v>
      </c>
      <c r="Y131" s="4">
        <v>189124.51</v>
      </c>
      <c r="Z131" s="4"/>
      <c r="AA131" s="4"/>
      <c r="AB131" s="4"/>
    </row>
    <row r="132" spans="1:206" ht="13.6">
      <c r="A132" s="4">
        <v>50</v>
      </c>
      <c r="B132" s="4">
        <v>0</v>
      </c>
      <c r="C132" s="4">
        <v>0</v>
      </c>
      <c r="D132" s="4">
        <v>1</v>
      </c>
      <c r="E132" s="4">
        <v>202</v>
      </c>
      <c r="F132" s="4">
        <f>ROUND(Source!P129,O132)</f>
        <v>103264.38</v>
      </c>
      <c r="G132" s="4" t="s">
        <v>180</v>
      </c>
      <c r="H132" s="4" t="s">
        <v>181</v>
      </c>
      <c r="I132" s="4"/>
      <c r="J132" s="4"/>
      <c r="K132" s="4">
        <v>202</v>
      </c>
      <c r="L132" s="4">
        <v>2</v>
      </c>
      <c r="M132" s="4">
        <v>3</v>
      </c>
      <c r="N132" s="4" t="s">
        <v>3</v>
      </c>
      <c r="O132" s="4">
        <v>2</v>
      </c>
      <c r="P132" s="4"/>
      <c r="Q132" s="4"/>
      <c r="R132" s="4"/>
      <c r="S132" s="4"/>
      <c r="T132" s="4"/>
      <c r="U132" s="4"/>
      <c r="V132" s="4"/>
      <c r="W132" s="4">
        <v>103264.38</v>
      </c>
      <c r="X132" s="4">
        <v>1</v>
      </c>
      <c r="Y132" s="4">
        <v>103264.38</v>
      </c>
      <c r="Z132" s="4"/>
      <c r="AA132" s="4"/>
      <c r="AB132" s="4"/>
    </row>
    <row r="133" spans="1:206" ht="13.6">
      <c r="A133" s="4">
        <v>50</v>
      </c>
      <c r="B133" s="4">
        <v>0</v>
      </c>
      <c r="C133" s="4">
        <v>0</v>
      </c>
      <c r="D133" s="4">
        <v>1</v>
      </c>
      <c r="E133" s="4">
        <v>222</v>
      </c>
      <c r="F133" s="4">
        <f>ROUND(Source!AO129,O133)</f>
        <v>0</v>
      </c>
      <c r="G133" s="4" t="s">
        <v>182</v>
      </c>
      <c r="H133" s="4" t="s">
        <v>183</v>
      </c>
      <c r="I133" s="4"/>
      <c r="J133" s="4"/>
      <c r="K133" s="4">
        <v>222</v>
      </c>
      <c r="L133" s="4">
        <v>3</v>
      </c>
      <c r="M133" s="4">
        <v>3</v>
      </c>
      <c r="N133" s="4" t="s">
        <v>3</v>
      </c>
      <c r="O133" s="4">
        <v>2</v>
      </c>
      <c r="P133" s="4"/>
      <c r="Q133" s="4"/>
      <c r="R133" s="4"/>
      <c r="S133" s="4"/>
      <c r="T133" s="4"/>
      <c r="U133" s="4"/>
      <c r="V133" s="4"/>
      <c r="W133" s="4">
        <v>0</v>
      </c>
      <c r="X133" s="4">
        <v>1</v>
      </c>
      <c r="Y133" s="4">
        <v>0</v>
      </c>
      <c r="Z133" s="4"/>
      <c r="AA133" s="4"/>
      <c r="AB133" s="4"/>
    </row>
    <row r="134" spans="1:206" ht="13.6">
      <c r="A134" s="4">
        <v>50</v>
      </c>
      <c r="B134" s="4">
        <v>0</v>
      </c>
      <c r="C134" s="4">
        <v>0</v>
      </c>
      <c r="D134" s="4">
        <v>1</v>
      </c>
      <c r="E134" s="4">
        <v>225</v>
      </c>
      <c r="F134" s="4">
        <f>ROUND(Source!AV129,O134)</f>
        <v>103264.38</v>
      </c>
      <c r="G134" s="4" t="s">
        <v>184</v>
      </c>
      <c r="H134" s="4" t="s">
        <v>185</v>
      </c>
      <c r="I134" s="4"/>
      <c r="J134" s="4"/>
      <c r="K134" s="4">
        <v>225</v>
      </c>
      <c r="L134" s="4">
        <v>4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>
        <v>103264.38</v>
      </c>
      <c r="X134" s="4">
        <v>1</v>
      </c>
      <c r="Y134" s="4">
        <v>103264.38</v>
      </c>
      <c r="Z134" s="4"/>
      <c r="AA134" s="4"/>
      <c r="AB134" s="4"/>
    </row>
    <row r="135" spans="1:206" ht="13.6">
      <c r="A135" s="4">
        <v>50</v>
      </c>
      <c r="B135" s="4">
        <v>0</v>
      </c>
      <c r="C135" s="4">
        <v>0</v>
      </c>
      <c r="D135" s="4">
        <v>1</v>
      </c>
      <c r="E135" s="4">
        <v>226</v>
      </c>
      <c r="F135" s="4">
        <f>ROUND(Source!AW129,O135)</f>
        <v>103264.38</v>
      </c>
      <c r="G135" s="4" t="s">
        <v>186</v>
      </c>
      <c r="H135" s="4" t="s">
        <v>187</v>
      </c>
      <c r="I135" s="4"/>
      <c r="J135" s="4"/>
      <c r="K135" s="4">
        <v>226</v>
      </c>
      <c r="L135" s="4">
        <v>5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>
        <v>103264.38</v>
      </c>
      <c r="X135" s="4">
        <v>1</v>
      </c>
      <c r="Y135" s="4">
        <v>103264.38</v>
      </c>
      <c r="Z135" s="4"/>
      <c r="AA135" s="4"/>
      <c r="AB135" s="4"/>
    </row>
    <row r="136" spans="1:206" ht="13.6">
      <c r="A136" s="4">
        <v>50</v>
      </c>
      <c r="B136" s="4">
        <v>0</v>
      </c>
      <c r="C136" s="4">
        <v>0</v>
      </c>
      <c r="D136" s="4">
        <v>1</v>
      </c>
      <c r="E136" s="4">
        <v>227</v>
      </c>
      <c r="F136" s="4">
        <f>ROUND(Source!AX129,O136)</f>
        <v>0</v>
      </c>
      <c r="G136" s="4" t="s">
        <v>188</v>
      </c>
      <c r="H136" s="4" t="s">
        <v>189</v>
      </c>
      <c r="I136" s="4"/>
      <c r="J136" s="4"/>
      <c r="K136" s="4">
        <v>227</v>
      </c>
      <c r="L136" s="4">
        <v>6</v>
      </c>
      <c r="M136" s="4">
        <v>3</v>
      </c>
      <c r="N136" s="4" t="s">
        <v>3</v>
      </c>
      <c r="O136" s="4">
        <v>2</v>
      </c>
      <c r="P136" s="4"/>
      <c r="Q136" s="4"/>
      <c r="R136" s="4"/>
      <c r="S136" s="4"/>
      <c r="T136" s="4"/>
      <c r="U136" s="4"/>
      <c r="V136" s="4"/>
      <c r="W136" s="4">
        <v>0</v>
      </c>
      <c r="X136" s="4">
        <v>1</v>
      </c>
      <c r="Y136" s="4">
        <v>0</v>
      </c>
      <c r="Z136" s="4"/>
      <c r="AA136" s="4"/>
      <c r="AB136" s="4"/>
    </row>
    <row r="137" spans="1:206" ht="13.6">
      <c r="A137" s="4">
        <v>50</v>
      </c>
      <c r="B137" s="4">
        <v>0</v>
      </c>
      <c r="C137" s="4">
        <v>0</v>
      </c>
      <c r="D137" s="4">
        <v>1</v>
      </c>
      <c r="E137" s="4">
        <v>228</v>
      </c>
      <c r="F137" s="4">
        <f>ROUND(Source!AY129,O137)</f>
        <v>103264.38</v>
      </c>
      <c r="G137" s="4" t="s">
        <v>190</v>
      </c>
      <c r="H137" s="4" t="s">
        <v>191</v>
      </c>
      <c r="I137" s="4"/>
      <c r="J137" s="4"/>
      <c r="K137" s="4">
        <v>228</v>
      </c>
      <c r="L137" s="4">
        <v>7</v>
      </c>
      <c r="M137" s="4">
        <v>3</v>
      </c>
      <c r="N137" s="4" t="s">
        <v>3</v>
      </c>
      <c r="O137" s="4">
        <v>2</v>
      </c>
      <c r="P137" s="4"/>
      <c r="Q137" s="4"/>
      <c r="R137" s="4"/>
      <c r="S137" s="4"/>
      <c r="T137" s="4"/>
      <c r="U137" s="4"/>
      <c r="V137" s="4"/>
      <c r="W137" s="4">
        <v>103264.38</v>
      </c>
      <c r="X137" s="4">
        <v>1</v>
      </c>
      <c r="Y137" s="4">
        <v>103264.38</v>
      </c>
      <c r="Z137" s="4"/>
      <c r="AA137" s="4"/>
      <c r="AB137" s="4"/>
    </row>
    <row r="138" spans="1:206" ht="13.6">
      <c r="A138" s="4">
        <v>50</v>
      </c>
      <c r="B138" s="4">
        <v>0</v>
      </c>
      <c r="C138" s="4">
        <v>0</v>
      </c>
      <c r="D138" s="4">
        <v>1</v>
      </c>
      <c r="E138" s="4">
        <v>216</v>
      </c>
      <c r="F138" s="4">
        <f>ROUND(Source!AP129,O138)</f>
        <v>0</v>
      </c>
      <c r="G138" s="4" t="s">
        <v>192</v>
      </c>
      <c r="H138" s="4" t="s">
        <v>193</v>
      </c>
      <c r="I138" s="4"/>
      <c r="J138" s="4"/>
      <c r="K138" s="4">
        <v>216</v>
      </c>
      <c r="L138" s="4">
        <v>8</v>
      </c>
      <c r="M138" s="4">
        <v>3</v>
      </c>
      <c r="N138" s="4" t="s">
        <v>3</v>
      </c>
      <c r="O138" s="4">
        <v>2</v>
      </c>
      <c r="P138" s="4"/>
      <c r="Q138" s="4"/>
      <c r="R138" s="4"/>
      <c r="S138" s="4"/>
      <c r="T138" s="4"/>
      <c r="U138" s="4"/>
      <c r="V138" s="4"/>
      <c r="W138" s="4">
        <v>0</v>
      </c>
      <c r="X138" s="4">
        <v>1</v>
      </c>
      <c r="Y138" s="4">
        <v>0</v>
      </c>
      <c r="Z138" s="4"/>
      <c r="AA138" s="4"/>
      <c r="AB138" s="4"/>
    </row>
    <row r="139" spans="1:206" ht="13.6">
      <c r="A139" s="4">
        <v>50</v>
      </c>
      <c r="B139" s="4">
        <v>0</v>
      </c>
      <c r="C139" s="4">
        <v>0</v>
      </c>
      <c r="D139" s="4">
        <v>1</v>
      </c>
      <c r="E139" s="4">
        <v>223</v>
      </c>
      <c r="F139" s="4">
        <f>ROUND(Source!AQ129,O139)</f>
        <v>0</v>
      </c>
      <c r="G139" s="4" t="s">
        <v>194</v>
      </c>
      <c r="H139" s="4" t="s">
        <v>195</v>
      </c>
      <c r="I139" s="4"/>
      <c r="J139" s="4"/>
      <c r="K139" s="4">
        <v>223</v>
      </c>
      <c r="L139" s="4">
        <v>9</v>
      </c>
      <c r="M139" s="4">
        <v>3</v>
      </c>
      <c r="N139" s="4" t="s">
        <v>3</v>
      </c>
      <c r="O139" s="4">
        <v>2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06" ht="13.6">
      <c r="A140" s="4">
        <v>50</v>
      </c>
      <c r="B140" s="4">
        <v>0</v>
      </c>
      <c r="C140" s="4">
        <v>0</v>
      </c>
      <c r="D140" s="4">
        <v>1</v>
      </c>
      <c r="E140" s="4">
        <v>229</v>
      </c>
      <c r="F140" s="4">
        <f>ROUND(Source!AZ129,O140)</f>
        <v>0</v>
      </c>
      <c r="G140" s="4" t="s">
        <v>196</v>
      </c>
      <c r="H140" s="4" t="s">
        <v>197</v>
      </c>
      <c r="I140" s="4"/>
      <c r="J140" s="4"/>
      <c r="K140" s="4">
        <v>229</v>
      </c>
      <c r="L140" s="4">
        <v>10</v>
      </c>
      <c r="M140" s="4">
        <v>3</v>
      </c>
      <c r="N140" s="4" t="s">
        <v>3</v>
      </c>
      <c r="O140" s="4">
        <v>2</v>
      </c>
      <c r="P140" s="4"/>
      <c r="Q140" s="4"/>
      <c r="R140" s="4"/>
      <c r="S140" s="4"/>
      <c r="T140" s="4"/>
      <c r="U140" s="4"/>
      <c r="V140" s="4"/>
      <c r="W140" s="4">
        <v>0</v>
      </c>
      <c r="X140" s="4">
        <v>1</v>
      </c>
      <c r="Y140" s="4">
        <v>0</v>
      </c>
      <c r="Z140" s="4"/>
      <c r="AA140" s="4"/>
      <c r="AB140" s="4"/>
    </row>
    <row r="141" spans="1:206" ht="13.6">
      <c r="A141" s="4">
        <v>50</v>
      </c>
      <c r="B141" s="4">
        <v>0</v>
      </c>
      <c r="C141" s="4">
        <v>0</v>
      </c>
      <c r="D141" s="4">
        <v>1</v>
      </c>
      <c r="E141" s="4">
        <v>203</v>
      </c>
      <c r="F141" s="4">
        <f>ROUND(Source!Q129,O141)</f>
        <v>0</v>
      </c>
      <c r="G141" s="4" t="s">
        <v>198</v>
      </c>
      <c r="H141" s="4" t="s">
        <v>199</v>
      </c>
      <c r="I141" s="4"/>
      <c r="J141" s="4"/>
      <c r="K141" s="4">
        <v>203</v>
      </c>
      <c r="L141" s="4">
        <v>11</v>
      </c>
      <c r="M141" s="4">
        <v>3</v>
      </c>
      <c r="N141" s="4" t="s">
        <v>3</v>
      </c>
      <c r="O141" s="4">
        <v>2</v>
      </c>
      <c r="P141" s="4"/>
      <c r="Q141" s="4"/>
      <c r="R141" s="4"/>
      <c r="S141" s="4"/>
      <c r="T141" s="4"/>
      <c r="U141" s="4"/>
      <c r="V141" s="4"/>
      <c r="W141" s="4">
        <v>0</v>
      </c>
      <c r="X141" s="4">
        <v>1</v>
      </c>
      <c r="Y141" s="4">
        <v>0</v>
      </c>
      <c r="Z141" s="4"/>
      <c r="AA141" s="4"/>
      <c r="AB141" s="4"/>
    </row>
    <row r="142" spans="1:206" ht="13.6">
      <c r="A142" s="4">
        <v>50</v>
      </c>
      <c r="B142" s="4">
        <v>0</v>
      </c>
      <c r="C142" s="4">
        <v>0</v>
      </c>
      <c r="D142" s="4">
        <v>1</v>
      </c>
      <c r="E142" s="4">
        <v>231</v>
      </c>
      <c r="F142" s="4">
        <f>ROUND(Source!BB129,O142)</f>
        <v>0</v>
      </c>
      <c r="G142" s="4" t="s">
        <v>200</v>
      </c>
      <c r="H142" s="4" t="s">
        <v>201</v>
      </c>
      <c r="I142" s="4"/>
      <c r="J142" s="4"/>
      <c r="K142" s="4">
        <v>231</v>
      </c>
      <c r="L142" s="4">
        <v>12</v>
      </c>
      <c r="M142" s="4">
        <v>3</v>
      </c>
      <c r="N142" s="4" t="s">
        <v>3</v>
      </c>
      <c r="O142" s="4">
        <v>2</v>
      </c>
      <c r="P142" s="4"/>
      <c r="Q142" s="4"/>
      <c r="R142" s="4"/>
      <c r="S142" s="4"/>
      <c r="T142" s="4"/>
      <c r="U142" s="4"/>
      <c r="V142" s="4"/>
      <c r="W142" s="4">
        <v>0</v>
      </c>
      <c r="X142" s="4">
        <v>1</v>
      </c>
      <c r="Y142" s="4">
        <v>0</v>
      </c>
      <c r="Z142" s="4"/>
      <c r="AA142" s="4"/>
      <c r="AB142" s="4"/>
    </row>
    <row r="143" spans="1:206" ht="13.6">
      <c r="A143" s="4">
        <v>50</v>
      </c>
      <c r="B143" s="4">
        <v>0</v>
      </c>
      <c r="C143" s="4">
        <v>0</v>
      </c>
      <c r="D143" s="4">
        <v>1</v>
      </c>
      <c r="E143" s="4">
        <v>204</v>
      </c>
      <c r="F143" s="4">
        <f>ROUND(Source!R129,O143)</f>
        <v>0</v>
      </c>
      <c r="G143" s="4" t="s">
        <v>202</v>
      </c>
      <c r="H143" s="4" t="s">
        <v>203</v>
      </c>
      <c r="I143" s="4"/>
      <c r="J143" s="4"/>
      <c r="K143" s="4">
        <v>204</v>
      </c>
      <c r="L143" s="4">
        <v>13</v>
      </c>
      <c r="M143" s="4">
        <v>3</v>
      </c>
      <c r="N143" s="4" t="s">
        <v>3</v>
      </c>
      <c r="O143" s="4">
        <v>2</v>
      </c>
      <c r="P143" s="4"/>
      <c r="Q143" s="4"/>
      <c r="R143" s="4"/>
      <c r="S143" s="4"/>
      <c r="T143" s="4"/>
      <c r="U143" s="4"/>
      <c r="V143" s="4"/>
      <c r="W143" s="4">
        <v>0</v>
      </c>
      <c r="X143" s="4">
        <v>1</v>
      </c>
      <c r="Y143" s="4">
        <v>0</v>
      </c>
      <c r="Z143" s="4"/>
      <c r="AA143" s="4"/>
      <c r="AB143" s="4"/>
    </row>
    <row r="144" spans="1:206" ht="13.6">
      <c r="A144" s="4">
        <v>50</v>
      </c>
      <c r="B144" s="4">
        <v>0</v>
      </c>
      <c r="C144" s="4">
        <v>0</v>
      </c>
      <c r="D144" s="4">
        <v>1</v>
      </c>
      <c r="E144" s="4">
        <v>205</v>
      </c>
      <c r="F144" s="4">
        <f>ROUND(Source!S129,O144)</f>
        <v>85860.13</v>
      </c>
      <c r="G144" s="4" t="s">
        <v>204</v>
      </c>
      <c r="H144" s="4" t="s">
        <v>205</v>
      </c>
      <c r="I144" s="4"/>
      <c r="J144" s="4"/>
      <c r="K144" s="4">
        <v>205</v>
      </c>
      <c r="L144" s="4">
        <v>14</v>
      </c>
      <c r="M144" s="4">
        <v>3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>
        <v>85860.12999999999</v>
      </c>
      <c r="X144" s="4">
        <v>1</v>
      </c>
      <c r="Y144" s="4">
        <v>85860.12999999999</v>
      </c>
      <c r="Z144" s="4"/>
      <c r="AA144" s="4"/>
      <c r="AB144" s="4"/>
    </row>
    <row r="145" spans="1:28" ht="13.6">
      <c r="A145" s="4">
        <v>50</v>
      </c>
      <c r="B145" s="4">
        <v>0</v>
      </c>
      <c r="C145" s="4">
        <v>0</v>
      </c>
      <c r="D145" s="4">
        <v>1</v>
      </c>
      <c r="E145" s="4">
        <v>232</v>
      </c>
      <c r="F145" s="4">
        <f>ROUND(Source!BC129,O145)</f>
        <v>0</v>
      </c>
      <c r="G145" s="4" t="s">
        <v>206</v>
      </c>
      <c r="H145" s="4" t="s">
        <v>207</v>
      </c>
      <c r="I145" s="4"/>
      <c r="J145" s="4"/>
      <c r="K145" s="4">
        <v>232</v>
      </c>
      <c r="L145" s="4">
        <v>15</v>
      </c>
      <c r="M145" s="4">
        <v>3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>
        <v>0</v>
      </c>
      <c r="X145" s="4">
        <v>1</v>
      </c>
      <c r="Y145" s="4">
        <v>0</v>
      </c>
      <c r="Z145" s="4"/>
      <c r="AA145" s="4"/>
      <c r="AB145" s="4"/>
    </row>
    <row r="146" spans="1:28" ht="13.6">
      <c r="A146" s="4">
        <v>50</v>
      </c>
      <c r="B146" s="4">
        <v>0</v>
      </c>
      <c r="C146" s="4">
        <v>0</v>
      </c>
      <c r="D146" s="4">
        <v>1</v>
      </c>
      <c r="E146" s="4">
        <v>214</v>
      </c>
      <c r="F146" s="4">
        <f>ROUND(Source!AS129,O146)</f>
        <v>99995.92</v>
      </c>
      <c r="G146" s="4" t="s">
        <v>208</v>
      </c>
      <c r="H146" s="4" t="s">
        <v>209</v>
      </c>
      <c r="I146" s="4"/>
      <c r="J146" s="4"/>
      <c r="K146" s="4">
        <v>214</v>
      </c>
      <c r="L146" s="4">
        <v>16</v>
      </c>
      <c r="M146" s="4">
        <v>3</v>
      </c>
      <c r="N146" s="4" t="s">
        <v>3</v>
      </c>
      <c r="O146" s="4">
        <v>2</v>
      </c>
      <c r="P146" s="4"/>
      <c r="Q146" s="4"/>
      <c r="R146" s="4"/>
      <c r="S146" s="4"/>
      <c r="T146" s="4"/>
      <c r="U146" s="4"/>
      <c r="V146" s="4"/>
      <c r="W146" s="4">
        <v>99995.92</v>
      </c>
      <c r="X146" s="4">
        <v>1</v>
      </c>
      <c r="Y146" s="4">
        <v>99995.92</v>
      </c>
      <c r="Z146" s="4"/>
      <c r="AA146" s="4"/>
      <c r="AB146" s="4"/>
    </row>
    <row r="147" spans="1:28" ht="13.6">
      <c r="A147" s="4">
        <v>50</v>
      </c>
      <c r="B147" s="4">
        <v>0</v>
      </c>
      <c r="C147" s="4">
        <v>0</v>
      </c>
      <c r="D147" s="4">
        <v>1</v>
      </c>
      <c r="E147" s="4">
        <v>215</v>
      </c>
      <c r="F147" s="4">
        <f>ROUND(Source!AT129,O147)</f>
        <v>205898.36</v>
      </c>
      <c r="G147" s="4" t="s">
        <v>210</v>
      </c>
      <c r="H147" s="4" t="s">
        <v>211</v>
      </c>
      <c r="I147" s="4"/>
      <c r="J147" s="4"/>
      <c r="K147" s="4">
        <v>215</v>
      </c>
      <c r="L147" s="4">
        <v>17</v>
      </c>
      <c r="M147" s="4">
        <v>3</v>
      </c>
      <c r="N147" s="4" t="s">
        <v>3</v>
      </c>
      <c r="O147" s="4">
        <v>2</v>
      </c>
      <c r="P147" s="4"/>
      <c r="Q147" s="4"/>
      <c r="R147" s="4"/>
      <c r="S147" s="4"/>
      <c r="T147" s="4"/>
      <c r="U147" s="4"/>
      <c r="V147" s="4"/>
      <c r="W147" s="4">
        <v>205898.36</v>
      </c>
      <c r="X147" s="4">
        <v>1</v>
      </c>
      <c r="Y147" s="4">
        <v>205898.36</v>
      </c>
      <c r="Z147" s="4"/>
      <c r="AA147" s="4"/>
      <c r="AB147" s="4"/>
    </row>
    <row r="148" spans="1:28" ht="13.6">
      <c r="A148" s="4">
        <v>50</v>
      </c>
      <c r="B148" s="4">
        <v>0</v>
      </c>
      <c r="C148" s="4">
        <v>0</v>
      </c>
      <c r="D148" s="4">
        <v>1</v>
      </c>
      <c r="E148" s="4">
        <v>217</v>
      </c>
      <c r="F148" s="4">
        <f>ROUND(Source!AU129,O148)</f>
        <v>0</v>
      </c>
      <c r="G148" s="4" t="s">
        <v>212</v>
      </c>
      <c r="H148" s="4" t="s">
        <v>213</v>
      </c>
      <c r="I148" s="4"/>
      <c r="J148" s="4"/>
      <c r="K148" s="4">
        <v>217</v>
      </c>
      <c r="L148" s="4">
        <v>18</v>
      </c>
      <c r="M148" s="4">
        <v>3</v>
      </c>
      <c r="N148" s="4" t="s">
        <v>3</v>
      </c>
      <c r="O148" s="4">
        <v>2</v>
      </c>
      <c r="P148" s="4"/>
      <c r="Q148" s="4"/>
      <c r="R148" s="4"/>
      <c r="S148" s="4"/>
      <c r="T148" s="4"/>
      <c r="U148" s="4"/>
      <c r="V148" s="4"/>
      <c r="W148" s="4">
        <v>0</v>
      </c>
      <c r="X148" s="4">
        <v>1</v>
      </c>
      <c r="Y148" s="4">
        <v>0</v>
      </c>
      <c r="Z148" s="4"/>
      <c r="AA148" s="4"/>
      <c r="AB148" s="4"/>
    </row>
    <row r="149" spans="1:28" ht="13.6">
      <c r="A149" s="4">
        <v>50</v>
      </c>
      <c r="B149" s="4">
        <v>0</v>
      </c>
      <c r="C149" s="4">
        <v>0</v>
      </c>
      <c r="D149" s="4">
        <v>1</v>
      </c>
      <c r="E149" s="4">
        <v>230</v>
      </c>
      <c r="F149" s="4">
        <f>ROUND(Source!BA129,O149)</f>
        <v>0</v>
      </c>
      <c r="G149" s="4" t="s">
        <v>214</v>
      </c>
      <c r="H149" s="4" t="s">
        <v>215</v>
      </c>
      <c r="I149" s="4"/>
      <c r="J149" s="4"/>
      <c r="K149" s="4">
        <v>230</v>
      </c>
      <c r="L149" s="4">
        <v>19</v>
      </c>
      <c r="M149" s="4">
        <v>3</v>
      </c>
      <c r="N149" s="4" t="s">
        <v>3</v>
      </c>
      <c r="O149" s="4">
        <v>2</v>
      </c>
      <c r="P149" s="4"/>
      <c r="Q149" s="4"/>
      <c r="R149" s="4"/>
      <c r="S149" s="4"/>
      <c r="T149" s="4"/>
      <c r="U149" s="4"/>
      <c r="V149" s="4"/>
      <c r="W149" s="4">
        <v>0</v>
      </c>
      <c r="X149" s="4">
        <v>1</v>
      </c>
      <c r="Y149" s="4">
        <v>0</v>
      </c>
      <c r="Z149" s="4"/>
      <c r="AA149" s="4"/>
      <c r="AB149" s="4"/>
    </row>
    <row r="150" spans="1:28" ht="13.6">
      <c r="A150" s="4">
        <v>50</v>
      </c>
      <c r="B150" s="4">
        <v>0</v>
      </c>
      <c r="C150" s="4">
        <v>0</v>
      </c>
      <c r="D150" s="4">
        <v>1</v>
      </c>
      <c r="E150" s="4">
        <v>206</v>
      </c>
      <c r="F150" s="4">
        <f>ROUND(Source!T129,O150)</f>
        <v>0</v>
      </c>
      <c r="G150" s="4" t="s">
        <v>216</v>
      </c>
      <c r="H150" s="4" t="s">
        <v>217</v>
      </c>
      <c r="I150" s="4"/>
      <c r="J150" s="4"/>
      <c r="K150" s="4">
        <v>206</v>
      </c>
      <c r="L150" s="4">
        <v>20</v>
      </c>
      <c r="M150" s="4">
        <v>3</v>
      </c>
      <c r="N150" s="4" t="s">
        <v>3</v>
      </c>
      <c r="O150" s="4">
        <v>2</v>
      </c>
      <c r="P150" s="4"/>
      <c r="Q150" s="4"/>
      <c r="R150" s="4"/>
      <c r="S150" s="4"/>
      <c r="T150" s="4"/>
      <c r="U150" s="4"/>
      <c r="V150" s="4"/>
      <c r="W150" s="4">
        <v>0</v>
      </c>
      <c r="X150" s="4">
        <v>1</v>
      </c>
      <c r="Y150" s="4">
        <v>0</v>
      </c>
      <c r="Z150" s="4"/>
      <c r="AA150" s="4"/>
      <c r="AB150" s="4"/>
    </row>
    <row r="151" spans="1:28" ht="13.6">
      <c r="A151" s="4">
        <v>50</v>
      </c>
      <c r="B151" s="4">
        <v>0</v>
      </c>
      <c r="C151" s="4">
        <v>0</v>
      </c>
      <c r="D151" s="4">
        <v>1</v>
      </c>
      <c r="E151" s="4">
        <v>207</v>
      </c>
      <c r="F151" s="4">
        <f>ROUND(Source!U129,O151)</f>
        <v>215.76</v>
      </c>
      <c r="G151" s="4" t="s">
        <v>218</v>
      </c>
      <c r="H151" s="4" t="s">
        <v>219</v>
      </c>
      <c r="I151" s="4"/>
      <c r="J151" s="4"/>
      <c r="K151" s="4">
        <v>207</v>
      </c>
      <c r="L151" s="4">
        <v>21</v>
      </c>
      <c r="M151" s="4">
        <v>3</v>
      </c>
      <c r="N151" s="4" t="s">
        <v>3</v>
      </c>
      <c r="O151" s="4">
        <v>7</v>
      </c>
      <c r="P151" s="4"/>
      <c r="Q151" s="4"/>
      <c r="R151" s="4"/>
      <c r="S151" s="4"/>
      <c r="T151" s="4"/>
      <c r="U151" s="4"/>
      <c r="V151" s="4"/>
      <c r="W151" s="4">
        <v>215.76</v>
      </c>
      <c r="X151" s="4">
        <v>1</v>
      </c>
      <c r="Y151" s="4">
        <v>215.76</v>
      </c>
      <c r="Z151" s="4"/>
      <c r="AA151" s="4"/>
      <c r="AB151" s="4"/>
    </row>
    <row r="152" spans="1:28" ht="13.6">
      <c r="A152" s="4">
        <v>50</v>
      </c>
      <c r="B152" s="4">
        <v>0</v>
      </c>
      <c r="C152" s="4">
        <v>0</v>
      </c>
      <c r="D152" s="4">
        <v>1</v>
      </c>
      <c r="E152" s="4">
        <v>208</v>
      </c>
      <c r="F152" s="4">
        <f>ROUND(Source!V129,O152)</f>
        <v>0</v>
      </c>
      <c r="G152" s="4" t="s">
        <v>220</v>
      </c>
      <c r="H152" s="4" t="s">
        <v>221</v>
      </c>
      <c r="I152" s="4"/>
      <c r="J152" s="4"/>
      <c r="K152" s="4">
        <v>208</v>
      </c>
      <c r="L152" s="4">
        <v>22</v>
      </c>
      <c r="M152" s="4">
        <v>3</v>
      </c>
      <c r="N152" s="4" t="s">
        <v>3</v>
      </c>
      <c r="O152" s="4">
        <v>7</v>
      </c>
      <c r="P152" s="4"/>
      <c r="Q152" s="4"/>
      <c r="R152" s="4"/>
      <c r="S152" s="4"/>
      <c r="T152" s="4"/>
      <c r="U152" s="4"/>
      <c r="V152" s="4"/>
      <c r="W152" s="4">
        <v>0</v>
      </c>
      <c r="X152" s="4">
        <v>1</v>
      </c>
      <c r="Y152" s="4">
        <v>0</v>
      </c>
      <c r="Z152" s="4"/>
      <c r="AA152" s="4"/>
      <c r="AB152" s="4"/>
    </row>
    <row r="153" spans="1:28" ht="13.6">
      <c r="A153" s="4">
        <v>50</v>
      </c>
      <c r="B153" s="4">
        <v>0</v>
      </c>
      <c r="C153" s="4">
        <v>0</v>
      </c>
      <c r="D153" s="4">
        <v>1</v>
      </c>
      <c r="E153" s="4">
        <v>209</v>
      </c>
      <c r="F153" s="4">
        <f>ROUND(Source!W129,O153)</f>
        <v>0</v>
      </c>
      <c r="G153" s="4" t="s">
        <v>222</v>
      </c>
      <c r="H153" s="4" t="s">
        <v>223</v>
      </c>
      <c r="I153" s="4"/>
      <c r="J153" s="4"/>
      <c r="K153" s="4">
        <v>209</v>
      </c>
      <c r="L153" s="4">
        <v>23</v>
      </c>
      <c r="M153" s="4">
        <v>3</v>
      </c>
      <c r="N153" s="4" t="s">
        <v>3</v>
      </c>
      <c r="O153" s="4">
        <v>2</v>
      </c>
      <c r="P153" s="4"/>
      <c r="Q153" s="4"/>
      <c r="R153" s="4"/>
      <c r="S153" s="4"/>
      <c r="T153" s="4"/>
      <c r="U153" s="4"/>
      <c r="V153" s="4"/>
      <c r="W153" s="4">
        <v>0</v>
      </c>
      <c r="X153" s="4">
        <v>1</v>
      </c>
      <c r="Y153" s="4">
        <v>0</v>
      </c>
      <c r="Z153" s="4"/>
      <c r="AA153" s="4"/>
      <c r="AB153" s="4"/>
    </row>
    <row r="154" spans="1:28" ht="13.6">
      <c r="A154" s="4">
        <v>50</v>
      </c>
      <c r="B154" s="4">
        <v>0</v>
      </c>
      <c r="C154" s="4">
        <v>0</v>
      </c>
      <c r="D154" s="4">
        <v>1</v>
      </c>
      <c r="E154" s="4">
        <v>233</v>
      </c>
      <c r="F154" s="4">
        <f>ROUND(Source!BD129,O154)</f>
        <v>0</v>
      </c>
      <c r="G154" s="4" t="s">
        <v>224</v>
      </c>
      <c r="H154" s="4" t="s">
        <v>225</v>
      </c>
      <c r="I154" s="4"/>
      <c r="J154" s="4"/>
      <c r="K154" s="4">
        <v>233</v>
      </c>
      <c r="L154" s="4">
        <v>24</v>
      </c>
      <c r="M154" s="4">
        <v>3</v>
      </c>
      <c r="N154" s="4" t="s">
        <v>3</v>
      </c>
      <c r="O154" s="4">
        <v>2</v>
      </c>
      <c r="P154" s="4"/>
      <c r="Q154" s="4"/>
      <c r="R154" s="4"/>
      <c r="S154" s="4"/>
      <c r="T154" s="4"/>
      <c r="U154" s="4"/>
      <c r="V154" s="4"/>
      <c r="W154" s="4">
        <v>0</v>
      </c>
      <c r="X154" s="4">
        <v>1</v>
      </c>
      <c r="Y154" s="4">
        <v>0</v>
      </c>
      <c r="Z154" s="4"/>
      <c r="AA154" s="4"/>
      <c r="AB154" s="4"/>
    </row>
    <row r="155" spans="1:28" ht="13.6">
      <c r="A155" s="4">
        <v>50</v>
      </c>
      <c r="B155" s="4">
        <v>0</v>
      </c>
      <c r="C155" s="4">
        <v>0</v>
      </c>
      <c r="D155" s="4">
        <v>1</v>
      </c>
      <c r="E155" s="4">
        <v>210</v>
      </c>
      <c r="F155" s="4">
        <f>ROUND(Source!X129,O155)</f>
        <v>77274.11</v>
      </c>
      <c r="G155" s="4" t="s">
        <v>226</v>
      </c>
      <c r="H155" s="4" t="s">
        <v>227</v>
      </c>
      <c r="I155" s="4"/>
      <c r="J155" s="4"/>
      <c r="K155" s="4">
        <v>210</v>
      </c>
      <c r="L155" s="4">
        <v>25</v>
      </c>
      <c r="M155" s="4">
        <v>3</v>
      </c>
      <c r="N155" s="4" t="s">
        <v>3</v>
      </c>
      <c r="O155" s="4">
        <v>2</v>
      </c>
      <c r="P155" s="4"/>
      <c r="Q155" s="4"/>
      <c r="R155" s="4"/>
      <c r="S155" s="4"/>
      <c r="T155" s="4"/>
      <c r="U155" s="4"/>
      <c r="V155" s="4"/>
      <c r="W155" s="4">
        <v>77274.11</v>
      </c>
      <c r="X155" s="4">
        <v>1</v>
      </c>
      <c r="Y155" s="4">
        <v>77274.11</v>
      </c>
      <c r="Z155" s="4"/>
      <c r="AA155" s="4"/>
      <c r="AB155" s="4"/>
    </row>
    <row r="156" spans="1:28" ht="13.6">
      <c r="A156" s="4">
        <v>50</v>
      </c>
      <c r="B156" s="4">
        <v>0</v>
      </c>
      <c r="C156" s="4">
        <v>0</v>
      </c>
      <c r="D156" s="4">
        <v>1</v>
      </c>
      <c r="E156" s="4">
        <v>211</v>
      </c>
      <c r="F156" s="4">
        <f>ROUND(Source!Y129,O156)</f>
        <v>39495.660000000003</v>
      </c>
      <c r="G156" s="4" t="s">
        <v>228</v>
      </c>
      <c r="H156" s="4" t="s">
        <v>229</v>
      </c>
      <c r="I156" s="4"/>
      <c r="J156" s="4"/>
      <c r="K156" s="4">
        <v>211</v>
      </c>
      <c r="L156" s="4">
        <v>26</v>
      </c>
      <c r="M156" s="4">
        <v>3</v>
      </c>
      <c r="N156" s="4" t="s">
        <v>3</v>
      </c>
      <c r="O156" s="4">
        <v>2</v>
      </c>
      <c r="P156" s="4"/>
      <c r="Q156" s="4"/>
      <c r="R156" s="4"/>
      <c r="S156" s="4"/>
      <c r="T156" s="4"/>
      <c r="U156" s="4"/>
      <c r="V156" s="4"/>
      <c r="W156" s="4">
        <v>39495.660000000003</v>
      </c>
      <c r="X156" s="4">
        <v>1</v>
      </c>
      <c r="Y156" s="4">
        <v>39495.660000000003</v>
      </c>
      <c r="Z156" s="4"/>
      <c r="AA156" s="4"/>
      <c r="AB156" s="4"/>
    </row>
    <row r="157" spans="1:28" ht="13.6">
      <c r="A157" s="4">
        <v>50</v>
      </c>
      <c r="B157" s="4">
        <v>0</v>
      </c>
      <c r="C157" s="4">
        <v>0</v>
      </c>
      <c r="D157" s="4">
        <v>1</v>
      </c>
      <c r="E157" s="4">
        <v>224</v>
      </c>
      <c r="F157" s="4">
        <f>ROUND(Source!AR129,O157)</f>
        <v>305894.28000000003</v>
      </c>
      <c r="G157" s="4" t="s">
        <v>230</v>
      </c>
      <c r="H157" s="4" t="s">
        <v>231</v>
      </c>
      <c r="I157" s="4"/>
      <c r="J157" s="4"/>
      <c r="K157" s="4">
        <v>224</v>
      </c>
      <c r="L157" s="4">
        <v>27</v>
      </c>
      <c r="M157" s="4">
        <v>3</v>
      </c>
      <c r="N157" s="4" t="s">
        <v>3</v>
      </c>
      <c r="O157" s="4">
        <v>2</v>
      </c>
      <c r="P157" s="4"/>
      <c r="Q157" s="4"/>
      <c r="R157" s="4"/>
      <c r="S157" s="4"/>
      <c r="T157" s="4"/>
      <c r="U157" s="4"/>
      <c r="V157" s="4"/>
      <c r="W157" s="4">
        <v>305894.27999999997</v>
      </c>
      <c r="X157" s="4">
        <v>1</v>
      </c>
      <c r="Y157" s="4">
        <v>305894.27999999997</v>
      </c>
      <c r="Z157" s="4"/>
      <c r="AA157" s="4"/>
      <c r="AB157" s="4"/>
    </row>
    <row r="158" spans="1:28" ht="13.6">
      <c r="A158" s="4">
        <v>50</v>
      </c>
      <c r="B158" s="4">
        <v>0</v>
      </c>
      <c r="C158" s="4">
        <v>0</v>
      </c>
      <c r="D158" s="4">
        <v>2</v>
      </c>
      <c r="E158" s="4">
        <v>0</v>
      </c>
      <c r="F158" s="4">
        <f>ROUND(0,O158)</f>
        <v>0</v>
      </c>
      <c r="G158" s="4" t="s">
        <v>232</v>
      </c>
      <c r="H158" s="4" t="s">
        <v>233</v>
      </c>
      <c r="I158" s="4"/>
      <c r="J158" s="4"/>
      <c r="K158" s="4">
        <v>212</v>
      </c>
      <c r="L158" s="4">
        <v>28</v>
      </c>
      <c r="M158" s="4">
        <v>1</v>
      </c>
      <c r="N158" s="4" t="s">
        <v>3</v>
      </c>
      <c r="O158" s="4">
        <v>2</v>
      </c>
      <c r="P158" s="4"/>
      <c r="Q158" s="4"/>
      <c r="R158" s="4"/>
      <c r="S158" s="4"/>
      <c r="T158" s="4"/>
      <c r="U158" s="4"/>
      <c r="V158" s="4"/>
      <c r="W158" s="4">
        <v>0</v>
      </c>
      <c r="X158" s="4">
        <v>1</v>
      </c>
      <c r="Y158" s="4">
        <v>0</v>
      </c>
      <c r="Z158" s="4"/>
      <c r="AA158" s="4"/>
      <c r="AB158" s="4"/>
    </row>
    <row r="159" spans="1:28" ht="13.6">
      <c r="A159" s="4">
        <v>50</v>
      </c>
      <c r="B159" s="4">
        <v>0</v>
      </c>
      <c r="C159" s="4">
        <v>0</v>
      </c>
      <c r="D159" s="4">
        <v>2</v>
      </c>
      <c r="E159" s="4">
        <v>0</v>
      </c>
      <c r="F159" s="4">
        <f>ROUND(IF(F158=0,0,F157/100*F158),O159)</f>
        <v>0</v>
      </c>
      <c r="G159" s="4" t="s">
        <v>234</v>
      </c>
      <c r="H159" s="4" t="s">
        <v>235</v>
      </c>
      <c r="I159" s="4"/>
      <c r="J159" s="4"/>
      <c r="K159" s="4">
        <v>212</v>
      </c>
      <c r="L159" s="4">
        <v>29</v>
      </c>
      <c r="M159" s="4">
        <v>1</v>
      </c>
      <c r="N159" s="4" t="s">
        <v>3</v>
      </c>
      <c r="O159" s="4">
        <v>2</v>
      </c>
      <c r="P159" s="4"/>
      <c r="Q159" s="4"/>
      <c r="R159" s="4"/>
      <c r="S159" s="4"/>
      <c r="T159" s="4"/>
      <c r="U159" s="4"/>
      <c r="V159" s="4"/>
      <c r="W159" s="4">
        <v>0</v>
      </c>
      <c r="X159" s="4">
        <v>1</v>
      </c>
      <c r="Y159" s="4">
        <v>0</v>
      </c>
      <c r="Z159" s="4"/>
      <c r="AA159" s="4"/>
      <c r="AB159" s="4"/>
    </row>
    <row r="160" spans="1:28" ht="13.6">
      <c r="A160" s="4">
        <v>50</v>
      </c>
      <c r="B160" s="4">
        <v>0</v>
      </c>
      <c r="C160" s="4">
        <v>0</v>
      </c>
      <c r="D160" s="4">
        <v>2</v>
      </c>
      <c r="E160" s="4">
        <v>0</v>
      </c>
      <c r="F160" s="4">
        <f>ROUND(IF(F158=0,0,F157+F159),O160)</f>
        <v>0</v>
      </c>
      <c r="G160" s="4" t="s">
        <v>236</v>
      </c>
      <c r="H160" s="4" t="s">
        <v>237</v>
      </c>
      <c r="I160" s="4"/>
      <c r="J160" s="4"/>
      <c r="K160" s="4">
        <v>212</v>
      </c>
      <c r="L160" s="4">
        <v>30</v>
      </c>
      <c r="M160" s="4">
        <v>1</v>
      </c>
      <c r="N160" s="4" t="s">
        <v>3</v>
      </c>
      <c r="O160" s="4">
        <v>2</v>
      </c>
      <c r="P160" s="4"/>
      <c r="Q160" s="4"/>
      <c r="R160" s="4"/>
      <c r="S160" s="4"/>
      <c r="T160" s="4"/>
      <c r="U160" s="4"/>
      <c r="V160" s="4"/>
      <c r="W160" s="4">
        <v>0</v>
      </c>
      <c r="X160" s="4">
        <v>1</v>
      </c>
      <c r="Y160" s="4">
        <v>0</v>
      </c>
      <c r="Z160" s="4"/>
      <c r="AA160" s="4"/>
      <c r="AB160" s="4"/>
    </row>
    <row r="161" spans="1:206" ht="13.6">
      <c r="A161" s="4">
        <v>50</v>
      </c>
      <c r="B161" s="4">
        <v>0</v>
      </c>
      <c r="C161" s="4">
        <v>0</v>
      </c>
      <c r="D161" s="4">
        <v>2</v>
      </c>
      <c r="E161" s="4">
        <v>0</v>
      </c>
      <c r="F161" s="4">
        <f>ROUND(0,O161)</f>
        <v>0</v>
      </c>
      <c r="G161" s="4" t="s">
        <v>238</v>
      </c>
      <c r="H161" s="4" t="s">
        <v>239</v>
      </c>
      <c r="I161" s="4"/>
      <c r="J161" s="4"/>
      <c r="K161" s="4">
        <v>212</v>
      </c>
      <c r="L161" s="4">
        <v>31</v>
      </c>
      <c r="M161" s="4">
        <v>1</v>
      </c>
      <c r="N161" s="4" t="s">
        <v>3</v>
      </c>
      <c r="O161" s="4">
        <v>2</v>
      </c>
      <c r="P161" s="4"/>
      <c r="Q161" s="4"/>
      <c r="R161" s="4"/>
      <c r="S161" s="4"/>
      <c r="T161" s="4"/>
      <c r="U161" s="4"/>
      <c r="V161" s="4"/>
      <c r="W161" s="4">
        <v>0</v>
      </c>
      <c r="X161" s="4">
        <v>1</v>
      </c>
      <c r="Y161" s="4">
        <v>0</v>
      </c>
      <c r="Z161" s="4"/>
      <c r="AA161" s="4"/>
      <c r="AB161" s="4"/>
    </row>
    <row r="162" spans="1:206" ht="13.6">
      <c r="A162" s="4">
        <v>50</v>
      </c>
      <c r="B162" s="4">
        <v>0</v>
      </c>
      <c r="C162" s="4">
        <v>0</v>
      </c>
      <c r="D162" s="4">
        <v>2</v>
      </c>
      <c r="E162" s="4">
        <v>0</v>
      </c>
      <c r="F162" s="4">
        <f>ROUND(IF(F161=0,0,(F157+F159)/100*F161),O162)</f>
        <v>0</v>
      </c>
      <c r="G162" s="4" t="s">
        <v>240</v>
      </c>
      <c r="H162" s="4" t="s">
        <v>241</v>
      </c>
      <c r="I162" s="4"/>
      <c r="J162" s="4"/>
      <c r="K162" s="4">
        <v>212</v>
      </c>
      <c r="L162" s="4">
        <v>32</v>
      </c>
      <c r="M162" s="4">
        <v>1</v>
      </c>
      <c r="N162" s="4" t="s">
        <v>3</v>
      </c>
      <c r="O162" s="4">
        <v>2</v>
      </c>
      <c r="P162" s="4"/>
      <c r="Q162" s="4"/>
      <c r="R162" s="4"/>
      <c r="S162" s="4"/>
      <c r="T162" s="4"/>
      <c r="U162" s="4"/>
      <c r="V162" s="4"/>
      <c r="W162" s="4">
        <v>0</v>
      </c>
      <c r="X162" s="4">
        <v>1</v>
      </c>
      <c r="Y162" s="4">
        <v>0</v>
      </c>
      <c r="Z162" s="4"/>
      <c r="AA162" s="4"/>
      <c r="AB162" s="4"/>
    </row>
    <row r="163" spans="1:206" ht="13.6">
      <c r="A163" s="4">
        <v>50</v>
      </c>
      <c r="B163" s="4">
        <v>0</v>
      </c>
      <c r="C163" s="4">
        <v>0</v>
      </c>
      <c r="D163" s="4">
        <v>2</v>
      </c>
      <c r="E163" s="4">
        <v>0</v>
      </c>
      <c r="F163" s="4">
        <f>ROUND(IF(F162=0,0,F157+F159+F162),O163)</f>
        <v>0</v>
      </c>
      <c r="G163" s="4" t="s">
        <v>242</v>
      </c>
      <c r="H163" s="4" t="s">
        <v>243</v>
      </c>
      <c r="I163" s="4"/>
      <c r="J163" s="4"/>
      <c r="K163" s="4">
        <v>212</v>
      </c>
      <c r="L163" s="4">
        <v>33</v>
      </c>
      <c r="M163" s="4">
        <v>1</v>
      </c>
      <c r="N163" s="4" t="s">
        <v>3</v>
      </c>
      <c r="O163" s="4">
        <v>2</v>
      </c>
      <c r="P163" s="4"/>
      <c r="Q163" s="4"/>
      <c r="R163" s="4"/>
      <c r="S163" s="4"/>
      <c r="T163" s="4"/>
      <c r="U163" s="4"/>
      <c r="V163" s="4"/>
      <c r="W163" s="4">
        <v>0</v>
      </c>
      <c r="X163" s="4">
        <v>1</v>
      </c>
      <c r="Y163" s="4">
        <v>0</v>
      </c>
      <c r="Z163" s="4"/>
      <c r="AA163" s="4"/>
      <c r="AB163" s="4"/>
    </row>
    <row r="164" spans="1:206" ht="13.6">
      <c r="A164" s="4">
        <v>50</v>
      </c>
      <c r="B164" s="4">
        <v>0</v>
      </c>
      <c r="C164" s="4">
        <v>0</v>
      </c>
      <c r="D164" s="4">
        <v>2</v>
      </c>
      <c r="E164" s="4">
        <v>0</v>
      </c>
      <c r="F164" s="4">
        <f>ROUND(0,O164)</f>
        <v>0</v>
      </c>
      <c r="G164" s="4" t="s">
        <v>244</v>
      </c>
      <c r="H164" s="4" t="s">
        <v>245</v>
      </c>
      <c r="I164" s="4"/>
      <c r="J164" s="4"/>
      <c r="K164" s="4">
        <v>212</v>
      </c>
      <c r="L164" s="4">
        <v>34</v>
      </c>
      <c r="M164" s="4">
        <v>1</v>
      </c>
      <c r="N164" s="4" t="s">
        <v>3</v>
      </c>
      <c r="O164" s="4">
        <v>2</v>
      </c>
      <c r="P164" s="4"/>
      <c r="Q164" s="4"/>
      <c r="R164" s="4"/>
      <c r="S164" s="4"/>
      <c r="T164" s="4"/>
      <c r="U164" s="4"/>
      <c r="V164" s="4"/>
      <c r="W164" s="4">
        <v>0</v>
      </c>
      <c r="X164" s="4">
        <v>1</v>
      </c>
      <c r="Y164" s="4">
        <v>0</v>
      </c>
      <c r="Z164" s="4"/>
      <c r="AA164" s="4"/>
      <c r="AB164" s="4"/>
    </row>
    <row r="165" spans="1:206" ht="13.6">
      <c r="A165" s="4">
        <v>50</v>
      </c>
      <c r="B165" s="4">
        <v>0</v>
      </c>
      <c r="C165" s="4">
        <v>0</v>
      </c>
      <c r="D165" s="4">
        <v>2</v>
      </c>
      <c r="E165" s="4">
        <v>0</v>
      </c>
      <c r="F165" s="4">
        <f>ROUND(IF(F164=0,0,(F157+F159+F162)/100*F164),O165)</f>
        <v>0</v>
      </c>
      <c r="G165" s="4" t="s">
        <v>246</v>
      </c>
      <c r="H165" s="4" t="s">
        <v>247</v>
      </c>
      <c r="I165" s="4"/>
      <c r="J165" s="4"/>
      <c r="K165" s="4">
        <v>212</v>
      </c>
      <c r="L165" s="4">
        <v>35</v>
      </c>
      <c r="M165" s="4">
        <v>1</v>
      </c>
      <c r="N165" s="4" t="s">
        <v>3</v>
      </c>
      <c r="O165" s="4">
        <v>2</v>
      </c>
      <c r="P165" s="4"/>
      <c r="Q165" s="4"/>
      <c r="R165" s="4"/>
      <c r="S165" s="4"/>
      <c r="T165" s="4"/>
      <c r="U165" s="4"/>
      <c r="V165" s="4"/>
      <c r="W165" s="4">
        <v>0</v>
      </c>
      <c r="X165" s="4">
        <v>1</v>
      </c>
      <c r="Y165" s="4">
        <v>0</v>
      </c>
      <c r="Z165" s="4"/>
      <c r="AA165" s="4"/>
      <c r="AB165" s="4"/>
    </row>
    <row r="166" spans="1:206" ht="13.6">
      <c r="A166" s="4">
        <v>50</v>
      </c>
      <c r="B166" s="4">
        <v>0</v>
      </c>
      <c r="C166" s="4">
        <v>0</v>
      </c>
      <c r="D166" s="4">
        <v>2</v>
      </c>
      <c r="E166" s="4">
        <v>0</v>
      </c>
      <c r="F166" s="4">
        <f>ROUND(IF(F165=0,0,F157+F159+F162+F165),O166)</f>
        <v>0</v>
      </c>
      <c r="G166" s="4" t="s">
        <v>248</v>
      </c>
      <c r="H166" s="4" t="s">
        <v>249</v>
      </c>
      <c r="I166" s="4"/>
      <c r="J166" s="4"/>
      <c r="K166" s="4">
        <v>212</v>
      </c>
      <c r="L166" s="4">
        <v>36</v>
      </c>
      <c r="M166" s="4">
        <v>1</v>
      </c>
      <c r="N166" s="4" t="s">
        <v>3</v>
      </c>
      <c r="O166" s="4">
        <v>2</v>
      </c>
      <c r="P166" s="4"/>
      <c r="Q166" s="4"/>
      <c r="R166" s="4"/>
      <c r="S166" s="4"/>
      <c r="T166" s="4"/>
      <c r="U166" s="4"/>
      <c r="V166" s="4"/>
      <c r="W166" s="4">
        <v>0</v>
      </c>
      <c r="X166" s="4">
        <v>1</v>
      </c>
      <c r="Y166" s="4">
        <v>0</v>
      </c>
      <c r="Z166" s="4"/>
      <c r="AA166" s="4"/>
      <c r="AB166" s="4"/>
    </row>
    <row r="167" spans="1:206" ht="13.6">
      <c r="A167" s="4">
        <v>50</v>
      </c>
      <c r="B167" s="4">
        <v>1</v>
      </c>
      <c r="C167" s="4">
        <v>0</v>
      </c>
      <c r="D167" s="4">
        <v>2</v>
      </c>
      <c r="E167" s="4">
        <v>0</v>
      </c>
      <c r="F167" s="4">
        <f>ROUND(F157+F159+F162+F165,O167)</f>
        <v>305894.28000000003</v>
      </c>
      <c r="G167" s="4" t="s">
        <v>250</v>
      </c>
      <c r="H167" s="4" t="s">
        <v>251</v>
      </c>
      <c r="I167" s="4"/>
      <c r="J167" s="4"/>
      <c r="K167" s="4">
        <v>212</v>
      </c>
      <c r="L167" s="4">
        <v>37</v>
      </c>
      <c r="M167" s="4">
        <v>1</v>
      </c>
      <c r="N167" s="4" t="s">
        <v>3</v>
      </c>
      <c r="O167" s="4">
        <v>2</v>
      </c>
      <c r="P167" s="4"/>
      <c r="Q167" s="4"/>
      <c r="R167" s="4"/>
      <c r="S167" s="4"/>
      <c r="T167" s="4"/>
      <c r="U167" s="4"/>
      <c r="V167" s="4"/>
      <c r="W167" s="4">
        <v>305894.28000000003</v>
      </c>
      <c r="X167" s="4">
        <v>1</v>
      </c>
      <c r="Y167" s="4">
        <v>305894.28000000003</v>
      </c>
      <c r="Z167" s="4"/>
      <c r="AA167" s="4"/>
      <c r="AB167" s="4"/>
    </row>
    <row r="168" spans="1:206" ht="13.6">
      <c r="A168" s="4">
        <v>50</v>
      </c>
      <c r="B168" s="4">
        <v>1</v>
      </c>
      <c r="C168" s="4">
        <v>0</v>
      </c>
      <c r="D168" s="4">
        <v>2</v>
      </c>
      <c r="E168" s="4">
        <v>0</v>
      </c>
      <c r="F168" s="4">
        <v>26931.97</v>
      </c>
      <c r="G168" s="4" t="s">
        <v>252</v>
      </c>
      <c r="H168" s="4" t="s">
        <v>253</v>
      </c>
      <c r="I168" s="4"/>
      <c r="J168" s="4"/>
      <c r="K168" s="4">
        <v>212</v>
      </c>
      <c r="L168" s="4">
        <v>38</v>
      </c>
      <c r="M168" s="4">
        <v>0</v>
      </c>
      <c r="N168" s="4" t="s">
        <v>3</v>
      </c>
      <c r="O168" s="4">
        <v>2</v>
      </c>
      <c r="P168" s="4"/>
      <c r="Q168" s="4"/>
      <c r="R168" s="4"/>
      <c r="S168" s="4"/>
      <c r="T168" s="4"/>
      <c r="U168" s="4"/>
      <c r="V168" s="4"/>
      <c r="W168" s="4">
        <v>26931.97</v>
      </c>
      <c r="X168" s="4">
        <v>1</v>
      </c>
      <c r="Y168" s="4">
        <v>26931.97</v>
      </c>
      <c r="Z168" s="4"/>
      <c r="AA168" s="4"/>
      <c r="AB168" s="4"/>
    </row>
    <row r="169" spans="1:206" ht="13.6">
      <c r="A169" s="4">
        <v>50</v>
      </c>
      <c r="B169" s="4">
        <v>1</v>
      </c>
      <c r="C169" s="4">
        <v>0</v>
      </c>
      <c r="D169" s="4">
        <v>2</v>
      </c>
      <c r="E169" s="4">
        <v>0</v>
      </c>
      <c r="F169" s="4">
        <f>ROUND(F167+F168,O169)</f>
        <v>332826.25</v>
      </c>
      <c r="G169" s="4" t="s">
        <v>254</v>
      </c>
      <c r="H169" s="4" t="s">
        <v>255</v>
      </c>
      <c r="I169" s="4"/>
      <c r="J169" s="4"/>
      <c r="K169" s="4">
        <v>212</v>
      </c>
      <c r="L169" s="4">
        <v>39</v>
      </c>
      <c r="M169" s="4">
        <v>0</v>
      </c>
      <c r="N169" s="4" t="s">
        <v>3</v>
      </c>
      <c r="O169" s="4">
        <v>2</v>
      </c>
      <c r="P169" s="4"/>
      <c r="Q169" s="4"/>
      <c r="R169" s="4"/>
      <c r="S169" s="4"/>
      <c r="T169" s="4"/>
      <c r="U169" s="4"/>
      <c r="V169" s="4"/>
      <c r="W169" s="4">
        <v>332826.25</v>
      </c>
      <c r="X169" s="4">
        <v>1</v>
      </c>
      <c r="Y169" s="4">
        <v>332826.25</v>
      </c>
      <c r="Z169" s="4"/>
      <c r="AA169" s="4"/>
      <c r="AB169" s="4"/>
    </row>
    <row r="170" spans="1:206" ht="13.6">
      <c r="A170" s="4">
        <v>50</v>
      </c>
      <c r="B170" s="4">
        <v>1</v>
      </c>
      <c r="C170" s="4">
        <v>0</v>
      </c>
      <c r="D170" s="4">
        <v>2</v>
      </c>
      <c r="E170" s="4">
        <v>0</v>
      </c>
      <c r="F170" s="4">
        <f>ROUND(F169*0.05,O170)</f>
        <v>16641.310000000001</v>
      </c>
      <c r="G170" s="4" t="s">
        <v>256</v>
      </c>
      <c r="H170" s="4" t="s">
        <v>257</v>
      </c>
      <c r="I170" s="4"/>
      <c r="J170" s="4"/>
      <c r="K170" s="4">
        <v>212</v>
      </c>
      <c r="L170" s="4">
        <v>40</v>
      </c>
      <c r="M170" s="4">
        <v>0</v>
      </c>
      <c r="N170" s="4" t="s">
        <v>3</v>
      </c>
      <c r="O170" s="4">
        <v>2</v>
      </c>
      <c r="P170" s="4"/>
      <c r="Q170" s="4"/>
      <c r="R170" s="4"/>
      <c r="S170" s="4"/>
      <c r="T170" s="4"/>
      <c r="U170" s="4"/>
      <c r="V170" s="4"/>
      <c r="W170" s="4">
        <v>16641.310000000001</v>
      </c>
      <c r="X170" s="4">
        <v>1</v>
      </c>
      <c r="Y170" s="4">
        <v>16641.310000000001</v>
      </c>
      <c r="Z170" s="4"/>
      <c r="AA170" s="4"/>
      <c r="AB170" s="4"/>
    </row>
    <row r="171" spans="1:206" ht="13.6">
      <c r="A171" s="4">
        <v>50</v>
      </c>
      <c r="B171" s="4">
        <v>1</v>
      </c>
      <c r="C171" s="4">
        <v>0</v>
      </c>
      <c r="D171" s="4">
        <v>2</v>
      </c>
      <c r="E171" s="4">
        <v>213</v>
      </c>
      <c r="F171" s="4">
        <f>ROUND(F169+F170,O171)</f>
        <v>349467.56</v>
      </c>
      <c r="G171" s="4" t="s">
        <v>258</v>
      </c>
      <c r="H171" s="4" t="s">
        <v>259</v>
      </c>
      <c r="I171" s="4"/>
      <c r="J171" s="4"/>
      <c r="K171" s="4">
        <v>212</v>
      </c>
      <c r="L171" s="4">
        <v>41</v>
      </c>
      <c r="M171" s="4">
        <v>0</v>
      </c>
      <c r="N171" s="4" t="s">
        <v>3</v>
      </c>
      <c r="O171" s="4">
        <v>2</v>
      </c>
      <c r="P171" s="4"/>
      <c r="Q171" s="4"/>
      <c r="R171" s="4"/>
      <c r="S171" s="4"/>
      <c r="T171" s="4"/>
      <c r="U171" s="4"/>
      <c r="V171" s="4"/>
      <c r="W171" s="4">
        <v>349467.56</v>
      </c>
      <c r="X171" s="4">
        <v>1</v>
      </c>
      <c r="Y171" s="4">
        <v>349467.56</v>
      </c>
      <c r="Z171" s="4"/>
      <c r="AA171" s="4"/>
      <c r="AB171" s="4"/>
    </row>
    <row r="173" spans="1:206" ht="13.6">
      <c r="A173" s="2">
        <v>51</v>
      </c>
      <c r="B173" s="2">
        <f>B12</f>
        <v>244</v>
      </c>
      <c r="C173" s="2">
        <f>A12</f>
        <v>1</v>
      </c>
      <c r="D173" s="2">
        <f>ROW(A12)</f>
        <v>12</v>
      </c>
      <c r="E173" s="2"/>
      <c r="F173" s="2" t="str">
        <f>IF(F12&lt;&gt;"",F12,"")</f>
        <v>Новый объект_(Копия)</v>
      </c>
      <c r="G173" s="2" t="str">
        <f>IF(G12&lt;&gt;"",G12,"")</f>
        <v>Причал надежды 2 этаж 330 тыс</v>
      </c>
      <c r="H173" s="2">
        <v>0</v>
      </c>
      <c r="I173" s="2"/>
      <c r="J173" s="2"/>
      <c r="K173" s="2"/>
      <c r="L173" s="2"/>
      <c r="M173" s="2"/>
      <c r="N173" s="2"/>
      <c r="O173" s="2">
        <f t="shared" ref="O173:T173" si="44">ROUND(O129,2)</f>
        <v>189124.51</v>
      </c>
      <c r="P173" s="2">
        <f t="shared" si="44"/>
        <v>103264.38</v>
      </c>
      <c r="Q173" s="2">
        <f t="shared" si="44"/>
        <v>0</v>
      </c>
      <c r="R173" s="2">
        <f t="shared" si="44"/>
        <v>0</v>
      </c>
      <c r="S173" s="2">
        <f t="shared" si="44"/>
        <v>85860.13</v>
      </c>
      <c r="T173" s="2">
        <f t="shared" si="44"/>
        <v>0</v>
      </c>
      <c r="U173" s="2">
        <f>U129</f>
        <v>215.76000000000002</v>
      </c>
      <c r="V173" s="2">
        <f>V129</f>
        <v>0</v>
      </c>
      <c r="W173" s="2">
        <f>ROUND(W129,2)</f>
        <v>0</v>
      </c>
      <c r="X173" s="2">
        <f>ROUND(X129,2)</f>
        <v>77274.11</v>
      </c>
      <c r="Y173" s="2">
        <f>ROUND(Y129,2)</f>
        <v>39495.660000000003</v>
      </c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>
        <f t="shared" ref="AO173:BD173" si="45">ROUND(AO129,2)</f>
        <v>0</v>
      </c>
      <c r="AP173" s="2">
        <f t="shared" si="45"/>
        <v>0</v>
      </c>
      <c r="AQ173" s="2">
        <f t="shared" si="45"/>
        <v>0</v>
      </c>
      <c r="AR173" s="2">
        <f t="shared" si="45"/>
        <v>305894.28000000003</v>
      </c>
      <c r="AS173" s="2">
        <f t="shared" si="45"/>
        <v>99995.92</v>
      </c>
      <c r="AT173" s="2">
        <f t="shared" si="45"/>
        <v>205898.36</v>
      </c>
      <c r="AU173" s="2">
        <f t="shared" si="45"/>
        <v>0</v>
      </c>
      <c r="AV173" s="2">
        <f t="shared" si="45"/>
        <v>103264.38</v>
      </c>
      <c r="AW173" s="2">
        <f t="shared" si="45"/>
        <v>103264.38</v>
      </c>
      <c r="AX173" s="2">
        <f t="shared" si="45"/>
        <v>0</v>
      </c>
      <c r="AY173" s="2">
        <f t="shared" si="45"/>
        <v>103264.38</v>
      </c>
      <c r="AZ173" s="2">
        <f t="shared" si="45"/>
        <v>0</v>
      </c>
      <c r="BA173" s="2">
        <f t="shared" si="45"/>
        <v>0</v>
      </c>
      <c r="BB173" s="2">
        <f t="shared" si="45"/>
        <v>0</v>
      </c>
      <c r="BC173" s="2">
        <f t="shared" si="45"/>
        <v>0</v>
      </c>
      <c r="BD173" s="2">
        <f t="shared" si="45"/>
        <v>0</v>
      </c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>
        <v>0</v>
      </c>
    </row>
    <row r="175" spans="1:206" ht="13.6">
      <c r="A175" s="4">
        <v>50</v>
      </c>
      <c r="B175" s="4">
        <v>0</v>
      </c>
      <c r="C175" s="4">
        <v>0</v>
      </c>
      <c r="D175" s="4">
        <v>1</v>
      </c>
      <c r="E175" s="4">
        <v>201</v>
      </c>
      <c r="F175" s="4">
        <f>ROUND(Source!O173,O175)</f>
        <v>189124.51</v>
      </c>
      <c r="G175" s="4" t="s">
        <v>178</v>
      </c>
      <c r="H175" s="4" t="s">
        <v>179</v>
      </c>
      <c r="I175" s="4"/>
      <c r="J175" s="4"/>
      <c r="K175" s="4">
        <v>201</v>
      </c>
      <c r="L175" s="4">
        <v>1</v>
      </c>
      <c r="M175" s="4">
        <v>3</v>
      </c>
      <c r="N175" s="4" t="s">
        <v>3</v>
      </c>
      <c r="O175" s="4">
        <v>2</v>
      </c>
      <c r="P175" s="4"/>
      <c r="Q175" s="4"/>
      <c r="R175" s="4"/>
      <c r="S175" s="4"/>
      <c r="T175" s="4"/>
      <c r="U175" s="4"/>
      <c r="V175" s="4"/>
      <c r="W175" s="4">
        <v>189124.51</v>
      </c>
      <c r="X175" s="4">
        <v>1</v>
      </c>
      <c r="Y175" s="4">
        <v>189124.51</v>
      </c>
      <c r="Z175" s="4"/>
      <c r="AA175" s="4"/>
      <c r="AB175" s="4"/>
    </row>
    <row r="176" spans="1:206" ht="13.6">
      <c r="A176" s="4">
        <v>50</v>
      </c>
      <c r="B176" s="4">
        <v>0</v>
      </c>
      <c r="C176" s="4">
        <v>0</v>
      </c>
      <c r="D176" s="4">
        <v>1</v>
      </c>
      <c r="E176" s="4">
        <v>202</v>
      </c>
      <c r="F176" s="4">
        <f>ROUND(Source!P173,O176)</f>
        <v>103264.38</v>
      </c>
      <c r="G176" s="4" t="s">
        <v>180</v>
      </c>
      <c r="H176" s="4" t="s">
        <v>181</v>
      </c>
      <c r="I176" s="4"/>
      <c r="J176" s="4"/>
      <c r="K176" s="4">
        <v>202</v>
      </c>
      <c r="L176" s="4">
        <v>2</v>
      </c>
      <c r="M176" s="4">
        <v>3</v>
      </c>
      <c r="N176" s="4" t="s">
        <v>3</v>
      </c>
      <c r="O176" s="4">
        <v>2</v>
      </c>
      <c r="P176" s="4"/>
      <c r="Q176" s="4"/>
      <c r="R176" s="4"/>
      <c r="S176" s="4"/>
      <c r="T176" s="4"/>
      <c r="U176" s="4"/>
      <c r="V176" s="4"/>
      <c r="W176" s="4">
        <v>103264.38</v>
      </c>
      <c r="X176" s="4">
        <v>1</v>
      </c>
      <c r="Y176" s="4">
        <v>103264.38</v>
      </c>
      <c r="Z176" s="4"/>
      <c r="AA176" s="4"/>
      <c r="AB176" s="4"/>
    </row>
    <row r="177" spans="1:28" ht="13.6">
      <c r="A177" s="4">
        <v>50</v>
      </c>
      <c r="B177" s="4">
        <v>0</v>
      </c>
      <c r="C177" s="4">
        <v>0</v>
      </c>
      <c r="D177" s="4">
        <v>1</v>
      </c>
      <c r="E177" s="4">
        <v>222</v>
      </c>
      <c r="F177" s="4">
        <f>ROUND(Source!AO173,O177)</f>
        <v>0</v>
      </c>
      <c r="G177" s="4" t="s">
        <v>182</v>
      </c>
      <c r="H177" s="4" t="s">
        <v>183</v>
      </c>
      <c r="I177" s="4"/>
      <c r="J177" s="4"/>
      <c r="K177" s="4">
        <v>222</v>
      </c>
      <c r="L177" s="4">
        <v>3</v>
      </c>
      <c r="M177" s="4">
        <v>3</v>
      </c>
      <c r="N177" s="4" t="s">
        <v>3</v>
      </c>
      <c r="O177" s="4">
        <v>2</v>
      </c>
      <c r="P177" s="4"/>
      <c r="Q177" s="4"/>
      <c r="R177" s="4"/>
      <c r="S177" s="4"/>
      <c r="T177" s="4"/>
      <c r="U177" s="4"/>
      <c r="V177" s="4"/>
      <c r="W177" s="4">
        <v>0</v>
      </c>
      <c r="X177" s="4">
        <v>1</v>
      </c>
      <c r="Y177" s="4">
        <v>0</v>
      </c>
      <c r="Z177" s="4"/>
      <c r="AA177" s="4"/>
      <c r="AB177" s="4"/>
    </row>
    <row r="178" spans="1:28" ht="13.6">
      <c r="A178" s="4">
        <v>50</v>
      </c>
      <c r="B178" s="4">
        <v>0</v>
      </c>
      <c r="C178" s="4">
        <v>0</v>
      </c>
      <c r="D178" s="4">
        <v>1</v>
      </c>
      <c r="E178" s="4">
        <v>225</v>
      </c>
      <c r="F178" s="4">
        <f>ROUND(Source!AV173,O178)</f>
        <v>103264.38</v>
      </c>
      <c r="G178" s="4" t="s">
        <v>184</v>
      </c>
      <c r="H178" s="4" t="s">
        <v>185</v>
      </c>
      <c r="I178" s="4"/>
      <c r="J178" s="4"/>
      <c r="K178" s="4">
        <v>225</v>
      </c>
      <c r="L178" s="4">
        <v>4</v>
      </c>
      <c r="M178" s="4">
        <v>3</v>
      </c>
      <c r="N178" s="4" t="s">
        <v>3</v>
      </c>
      <c r="O178" s="4">
        <v>2</v>
      </c>
      <c r="P178" s="4"/>
      <c r="Q178" s="4"/>
      <c r="R178" s="4"/>
      <c r="S178" s="4"/>
      <c r="T178" s="4"/>
      <c r="U178" s="4"/>
      <c r="V178" s="4"/>
      <c r="W178" s="4">
        <v>103264.38</v>
      </c>
      <c r="X178" s="4">
        <v>1</v>
      </c>
      <c r="Y178" s="4">
        <v>103264.38</v>
      </c>
      <c r="Z178" s="4"/>
      <c r="AA178" s="4"/>
      <c r="AB178" s="4"/>
    </row>
    <row r="179" spans="1:28" ht="13.6">
      <c r="A179" s="4">
        <v>50</v>
      </c>
      <c r="B179" s="4">
        <v>0</v>
      </c>
      <c r="C179" s="4">
        <v>0</v>
      </c>
      <c r="D179" s="4">
        <v>1</v>
      </c>
      <c r="E179" s="4">
        <v>226</v>
      </c>
      <c r="F179" s="4">
        <f>ROUND(Source!AW173,O179)</f>
        <v>103264.38</v>
      </c>
      <c r="G179" s="4" t="s">
        <v>186</v>
      </c>
      <c r="H179" s="4" t="s">
        <v>187</v>
      </c>
      <c r="I179" s="4"/>
      <c r="J179" s="4"/>
      <c r="K179" s="4">
        <v>226</v>
      </c>
      <c r="L179" s="4">
        <v>5</v>
      </c>
      <c r="M179" s="4">
        <v>3</v>
      </c>
      <c r="N179" s="4" t="s">
        <v>3</v>
      </c>
      <c r="O179" s="4">
        <v>2</v>
      </c>
      <c r="P179" s="4"/>
      <c r="Q179" s="4"/>
      <c r="R179" s="4"/>
      <c r="S179" s="4"/>
      <c r="T179" s="4"/>
      <c r="U179" s="4"/>
      <c r="V179" s="4"/>
      <c r="W179" s="4">
        <v>103264.38</v>
      </c>
      <c r="X179" s="4">
        <v>1</v>
      </c>
      <c r="Y179" s="4">
        <v>103264.38</v>
      </c>
      <c r="Z179" s="4"/>
      <c r="AA179" s="4"/>
      <c r="AB179" s="4"/>
    </row>
    <row r="180" spans="1:28" ht="13.6">
      <c r="A180" s="4">
        <v>50</v>
      </c>
      <c r="B180" s="4">
        <v>0</v>
      </c>
      <c r="C180" s="4">
        <v>0</v>
      </c>
      <c r="D180" s="4">
        <v>1</v>
      </c>
      <c r="E180" s="4">
        <v>227</v>
      </c>
      <c r="F180" s="4">
        <f>ROUND(Source!AX173,O180)</f>
        <v>0</v>
      </c>
      <c r="G180" s="4" t="s">
        <v>188</v>
      </c>
      <c r="H180" s="4" t="s">
        <v>189</v>
      </c>
      <c r="I180" s="4"/>
      <c r="J180" s="4"/>
      <c r="K180" s="4">
        <v>227</v>
      </c>
      <c r="L180" s="4">
        <v>6</v>
      </c>
      <c r="M180" s="4">
        <v>3</v>
      </c>
      <c r="N180" s="4" t="s">
        <v>3</v>
      </c>
      <c r="O180" s="4">
        <v>2</v>
      </c>
      <c r="P180" s="4"/>
      <c r="Q180" s="4"/>
      <c r="R180" s="4"/>
      <c r="S180" s="4"/>
      <c r="T180" s="4"/>
      <c r="U180" s="4"/>
      <c r="V180" s="4"/>
      <c r="W180" s="4">
        <v>0</v>
      </c>
      <c r="X180" s="4">
        <v>1</v>
      </c>
      <c r="Y180" s="4">
        <v>0</v>
      </c>
      <c r="Z180" s="4"/>
      <c r="AA180" s="4"/>
      <c r="AB180" s="4"/>
    </row>
    <row r="181" spans="1:28" ht="13.6">
      <c r="A181" s="4">
        <v>50</v>
      </c>
      <c r="B181" s="4">
        <v>0</v>
      </c>
      <c r="C181" s="4">
        <v>0</v>
      </c>
      <c r="D181" s="4">
        <v>1</v>
      </c>
      <c r="E181" s="4">
        <v>228</v>
      </c>
      <c r="F181" s="4">
        <f>ROUND(Source!AY173,O181)</f>
        <v>103264.38</v>
      </c>
      <c r="G181" s="4" t="s">
        <v>190</v>
      </c>
      <c r="H181" s="4" t="s">
        <v>191</v>
      </c>
      <c r="I181" s="4"/>
      <c r="J181" s="4"/>
      <c r="K181" s="4">
        <v>228</v>
      </c>
      <c r="L181" s="4">
        <v>7</v>
      </c>
      <c r="M181" s="4">
        <v>3</v>
      </c>
      <c r="N181" s="4" t="s">
        <v>3</v>
      </c>
      <c r="O181" s="4">
        <v>2</v>
      </c>
      <c r="P181" s="4"/>
      <c r="Q181" s="4"/>
      <c r="R181" s="4"/>
      <c r="S181" s="4"/>
      <c r="T181" s="4"/>
      <c r="U181" s="4"/>
      <c r="V181" s="4"/>
      <c r="W181" s="4">
        <v>103264.38</v>
      </c>
      <c r="X181" s="4">
        <v>1</v>
      </c>
      <c r="Y181" s="4">
        <v>103264.38</v>
      </c>
      <c r="Z181" s="4"/>
      <c r="AA181" s="4"/>
      <c r="AB181" s="4"/>
    </row>
    <row r="182" spans="1:28" ht="13.6">
      <c r="A182" s="4">
        <v>50</v>
      </c>
      <c r="B182" s="4">
        <v>0</v>
      </c>
      <c r="C182" s="4">
        <v>0</v>
      </c>
      <c r="D182" s="4">
        <v>1</v>
      </c>
      <c r="E182" s="4">
        <v>216</v>
      </c>
      <c r="F182" s="4">
        <f>ROUND(Source!AP173,O182)</f>
        <v>0</v>
      </c>
      <c r="G182" s="4" t="s">
        <v>192</v>
      </c>
      <c r="H182" s="4" t="s">
        <v>193</v>
      </c>
      <c r="I182" s="4"/>
      <c r="J182" s="4"/>
      <c r="K182" s="4">
        <v>216</v>
      </c>
      <c r="L182" s="4">
        <v>8</v>
      </c>
      <c r="M182" s="4">
        <v>3</v>
      </c>
      <c r="N182" s="4" t="s">
        <v>3</v>
      </c>
      <c r="O182" s="4">
        <v>2</v>
      </c>
      <c r="P182" s="4"/>
      <c r="Q182" s="4"/>
      <c r="R182" s="4"/>
      <c r="S182" s="4"/>
      <c r="T182" s="4"/>
      <c r="U182" s="4"/>
      <c r="V182" s="4"/>
      <c r="W182" s="4">
        <v>0</v>
      </c>
      <c r="X182" s="4">
        <v>1</v>
      </c>
      <c r="Y182" s="4">
        <v>0</v>
      </c>
      <c r="Z182" s="4"/>
      <c r="AA182" s="4"/>
      <c r="AB182" s="4"/>
    </row>
    <row r="183" spans="1:28" ht="13.6">
      <c r="A183" s="4">
        <v>50</v>
      </c>
      <c r="B183" s="4">
        <v>0</v>
      </c>
      <c r="C183" s="4">
        <v>0</v>
      </c>
      <c r="D183" s="4">
        <v>1</v>
      </c>
      <c r="E183" s="4">
        <v>223</v>
      </c>
      <c r="F183" s="4">
        <f>ROUND(Source!AQ173,O183)</f>
        <v>0</v>
      </c>
      <c r="G183" s="4" t="s">
        <v>194</v>
      </c>
      <c r="H183" s="4" t="s">
        <v>195</v>
      </c>
      <c r="I183" s="4"/>
      <c r="J183" s="4"/>
      <c r="K183" s="4">
        <v>223</v>
      </c>
      <c r="L183" s="4">
        <v>9</v>
      </c>
      <c r="M183" s="4">
        <v>3</v>
      </c>
      <c r="N183" s="4" t="s">
        <v>3</v>
      </c>
      <c r="O183" s="4">
        <v>2</v>
      </c>
      <c r="P183" s="4"/>
      <c r="Q183" s="4"/>
      <c r="R183" s="4"/>
      <c r="S183" s="4"/>
      <c r="T183" s="4"/>
      <c r="U183" s="4"/>
      <c r="V183" s="4"/>
      <c r="W183" s="4">
        <v>0</v>
      </c>
      <c r="X183" s="4">
        <v>1</v>
      </c>
      <c r="Y183" s="4">
        <v>0</v>
      </c>
      <c r="Z183" s="4"/>
      <c r="AA183" s="4"/>
      <c r="AB183" s="4"/>
    </row>
    <row r="184" spans="1:28" ht="13.6">
      <c r="A184" s="4">
        <v>50</v>
      </c>
      <c r="B184" s="4">
        <v>0</v>
      </c>
      <c r="C184" s="4">
        <v>0</v>
      </c>
      <c r="D184" s="4">
        <v>1</v>
      </c>
      <c r="E184" s="4">
        <v>229</v>
      </c>
      <c r="F184" s="4">
        <f>ROUND(Source!AZ173,O184)</f>
        <v>0</v>
      </c>
      <c r="G184" s="4" t="s">
        <v>196</v>
      </c>
      <c r="H184" s="4" t="s">
        <v>197</v>
      </c>
      <c r="I184" s="4"/>
      <c r="J184" s="4"/>
      <c r="K184" s="4">
        <v>229</v>
      </c>
      <c r="L184" s="4">
        <v>10</v>
      </c>
      <c r="M184" s="4">
        <v>3</v>
      </c>
      <c r="N184" s="4" t="s">
        <v>3</v>
      </c>
      <c r="O184" s="4">
        <v>2</v>
      </c>
      <c r="P184" s="4"/>
      <c r="Q184" s="4"/>
      <c r="R184" s="4"/>
      <c r="S184" s="4"/>
      <c r="T184" s="4"/>
      <c r="U184" s="4"/>
      <c r="V184" s="4"/>
      <c r="W184" s="4">
        <v>0</v>
      </c>
      <c r="X184" s="4">
        <v>1</v>
      </c>
      <c r="Y184" s="4">
        <v>0</v>
      </c>
      <c r="Z184" s="4"/>
      <c r="AA184" s="4"/>
      <c r="AB184" s="4"/>
    </row>
    <row r="185" spans="1:28" ht="13.6">
      <c r="A185" s="4">
        <v>50</v>
      </c>
      <c r="B185" s="4">
        <v>0</v>
      </c>
      <c r="C185" s="4">
        <v>0</v>
      </c>
      <c r="D185" s="4">
        <v>1</v>
      </c>
      <c r="E185" s="4">
        <v>203</v>
      </c>
      <c r="F185" s="4">
        <f>ROUND(Source!Q173,O185)</f>
        <v>0</v>
      </c>
      <c r="G185" s="4" t="s">
        <v>198</v>
      </c>
      <c r="H185" s="4" t="s">
        <v>199</v>
      </c>
      <c r="I185" s="4"/>
      <c r="J185" s="4"/>
      <c r="K185" s="4">
        <v>203</v>
      </c>
      <c r="L185" s="4">
        <v>11</v>
      </c>
      <c r="M185" s="4">
        <v>3</v>
      </c>
      <c r="N185" s="4" t="s">
        <v>3</v>
      </c>
      <c r="O185" s="4">
        <v>2</v>
      </c>
      <c r="P185" s="4"/>
      <c r="Q185" s="4"/>
      <c r="R185" s="4"/>
      <c r="S185" s="4"/>
      <c r="T185" s="4"/>
      <c r="U185" s="4"/>
      <c r="V185" s="4"/>
      <c r="W185" s="4">
        <v>0</v>
      </c>
      <c r="X185" s="4">
        <v>1</v>
      </c>
      <c r="Y185" s="4">
        <v>0</v>
      </c>
      <c r="Z185" s="4"/>
      <c r="AA185" s="4"/>
      <c r="AB185" s="4"/>
    </row>
    <row r="186" spans="1:28" ht="13.6">
      <c r="A186" s="4">
        <v>50</v>
      </c>
      <c r="B186" s="4">
        <v>0</v>
      </c>
      <c r="C186" s="4">
        <v>0</v>
      </c>
      <c r="D186" s="4">
        <v>1</v>
      </c>
      <c r="E186" s="4">
        <v>231</v>
      </c>
      <c r="F186" s="4">
        <f>ROUND(Source!BB173,O186)</f>
        <v>0</v>
      </c>
      <c r="G186" s="4" t="s">
        <v>200</v>
      </c>
      <c r="H186" s="4" t="s">
        <v>201</v>
      </c>
      <c r="I186" s="4"/>
      <c r="J186" s="4"/>
      <c r="K186" s="4">
        <v>231</v>
      </c>
      <c r="L186" s="4">
        <v>12</v>
      </c>
      <c r="M186" s="4">
        <v>3</v>
      </c>
      <c r="N186" s="4" t="s">
        <v>3</v>
      </c>
      <c r="O186" s="4">
        <v>2</v>
      </c>
      <c r="P186" s="4"/>
      <c r="Q186" s="4"/>
      <c r="R186" s="4"/>
      <c r="S186" s="4"/>
      <c r="T186" s="4"/>
      <c r="U186" s="4"/>
      <c r="V186" s="4"/>
      <c r="W186" s="4">
        <v>0</v>
      </c>
      <c r="X186" s="4">
        <v>1</v>
      </c>
      <c r="Y186" s="4">
        <v>0</v>
      </c>
      <c r="Z186" s="4"/>
      <c r="AA186" s="4"/>
      <c r="AB186" s="4"/>
    </row>
    <row r="187" spans="1:28" ht="13.6">
      <c r="A187" s="4">
        <v>50</v>
      </c>
      <c r="B187" s="4">
        <v>0</v>
      </c>
      <c r="C187" s="4">
        <v>0</v>
      </c>
      <c r="D187" s="4">
        <v>1</v>
      </c>
      <c r="E187" s="4">
        <v>204</v>
      </c>
      <c r="F187" s="4">
        <f>ROUND(Source!R173,O187)</f>
        <v>0</v>
      </c>
      <c r="G187" s="4" t="s">
        <v>202</v>
      </c>
      <c r="H187" s="4" t="s">
        <v>203</v>
      </c>
      <c r="I187" s="4"/>
      <c r="J187" s="4"/>
      <c r="K187" s="4">
        <v>204</v>
      </c>
      <c r="L187" s="4">
        <v>13</v>
      </c>
      <c r="M187" s="4">
        <v>3</v>
      </c>
      <c r="N187" s="4" t="s">
        <v>3</v>
      </c>
      <c r="O187" s="4">
        <v>2</v>
      </c>
      <c r="P187" s="4"/>
      <c r="Q187" s="4"/>
      <c r="R187" s="4"/>
      <c r="S187" s="4"/>
      <c r="T187" s="4"/>
      <c r="U187" s="4"/>
      <c r="V187" s="4"/>
      <c r="W187" s="4">
        <v>0</v>
      </c>
      <c r="X187" s="4">
        <v>1</v>
      </c>
      <c r="Y187" s="4">
        <v>0</v>
      </c>
      <c r="Z187" s="4"/>
      <c r="AA187" s="4"/>
      <c r="AB187" s="4"/>
    </row>
    <row r="188" spans="1:28" ht="13.6">
      <c r="A188" s="4">
        <v>50</v>
      </c>
      <c r="B188" s="4">
        <v>0</v>
      </c>
      <c r="C188" s="4">
        <v>0</v>
      </c>
      <c r="D188" s="4">
        <v>1</v>
      </c>
      <c r="E188" s="4">
        <v>205</v>
      </c>
      <c r="F188" s="4">
        <f>ROUND(Source!S173,O188)</f>
        <v>85860.13</v>
      </c>
      <c r="G188" s="4" t="s">
        <v>204</v>
      </c>
      <c r="H188" s="4" t="s">
        <v>205</v>
      </c>
      <c r="I188" s="4"/>
      <c r="J188" s="4"/>
      <c r="K188" s="4">
        <v>205</v>
      </c>
      <c r="L188" s="4">
        <v>14</v>
      </c>
      <c r="M188" s="4">
        <v>3</v>
      </c>
      <c r="N188" s="4" t="s">
        <v>3</v>
      </c>
      <c r="O188" s="4">
        <v>2</v>
      </c>
      <c r="P188" s="4"/>
      <c r="Q188" s="4"/>
      <c r="R188" s="4"/>
      <c r="S188" s="4"/>
      <c r="T188" s="4"/>
      <c r="U188" s="4"/>
      <c r="V188" s="4"/>
      <c r="W188" s="4">
        <v>85860.12999999999</v>
      </c>
      <c r="X188" s="4">
        <v>1</v>
      </c>
      <c r="Y188" s="4">
        <v>85860.12999999999</v>
      </c>
      <c r="Z188" s="4"/>
      <c r="AA188" s="4"/>
      <c r="AB188" s="4"/>
    </row>
    <row r="189" spans="1:28" ht="13.6">
      <c r="A189" s="4">
        <v>50</v>
      </c>
      <c r="B189" s="4">
        <v>0</v>
      </c>
      <c r="C189" s="4">
        <v>0</v>
      </c>
      <c r="D189" s="4">
        <v>1</v>
      </c>
      <c r="E189" s="4">
        <v>232</v>
      </c>
      <c r="F189" s="4">
        <f>ROUND(Source!BC173,O189)</f>
        <v>0</v>
      </c>
      <c r="G189" s="4" t="s">
        <v>206</v>
      </c>
      <c r="H189" s="4" t="s">
        <v>207</v>
      </c>
      <c r="I189" s="4"/>
      <c r="J189" s="4"/>
      <c r="K189" s="4">
        <v>232</v>
      </c>
      <c r="L189" s="4">
        <v>15</v>
      </c>
      <c r="M189" s="4">
        <v>3</v>
      </c>
      <c r="N189" s="4" t="s">
        <v>3</v>
      </c>
      <c r="O189" s="4">
        <v>2</v>
      </c>
      <c r="P189" s="4"/>
      <c r="Q189" s="4"/>
      <c r="R189" s="4"/>
      <c r="S189" s="4"/>
      <c r="T189" s="4"/>
      <c r="U189" s="4"/>
      <c r="V189" s="4"/>
      <c r="W189" s="4">
        <v>0</v>
      </c>
      <c r="X189" s="4">
        <v>1</v>
      </c>
      <c r="Y189" s="4">
        <v>0</v>
      </c>
      <c r="Z189" s="4"/>
      <c r="AA189" s="4"/>
      <c r="AB189" s="4"/>
    </row>
    <row r="190" spans="1:28" ht="13.6">
      <c r="A190" s="4">
        <v>50</v>
      </c>
      <c r="B190" s="4">
        <v>0</v>
      </c>
      <c r="C190" s="4">
        <v>0</v>
      </c>
      <c r="D190" s="4">
        <v>1</v>
      </c>
      <c r="E190" s="4">
        <v>214</v>
      </c>
      <c r="F190" s="4">
        <f>ROUND(Source!AS173,O190)</f>
        <v>99995.92</v>
      </c>
      <c r="G190" s="4" t="s">
        <v>208</v>
      </c>
      <c r="H190" s="4" t="s">
        <v>209</v>
      </c>
      <c r="I190" s="4"/>
      <c r="J190" s="4"/>
      <c r="K190" s="4">
        <v>214</v>
      </c>
      <c r="L190" s="4">
        <v>16</v>
      </c>
      <c r="M190" s="4">
        <v>3</v>
      </c>
      <c r="N190" s="4" t="s">
        <v>3</v>
      </c>
      <c r="O190" s="4">
        <v>2</v>
      </c>
      <c r="P190" s="4"/>
      <c r="Q190" s="4"/>
      <c r="R190" s="4"/>
      <c r="S190" s="4"/>
      <c r="T190" s="4"/>
      <c r="U190" s="4"/>
      <c r="V190" s="4"/>
      <c r="W190" s="4">
        <v>99995.92</v>
      </c>
      <c r="X190" s="4">
        <v>1</v>
      </c>
      <c r="Y190" s="4">
        <v>99995.92</v>
      </c>
      <c r="Z190" s="4"/>
      <c r="AA190" s="4"/>
      <c r="AB190" s="4"/>
    </row>
    <row r="191" spans="1:28" ht="13.6">
      <c r="A191" s="4">
        <v>50</v>
      </c>
      <c r="B191" s="4">
        <v>0</v>
      </c>
      <c r="C191" s="4">
        <v>0</v>
      </c>
      <c r="D191" s="4">
        <v>1</v>
      </c>
      <c r="E191" s="4">
        <v>215</v>
      </c>
      <c r="F191" s="4">
        <f>ROUND(Source!AT173,O191)</f>
        <v>205898.36</v>
      </c>
      <c r="G191" s="4" t="s">
        <v>210</v>
      </c>
      <c r="H191" s="4" t="s">
        <v>211</v>
      </c>
      <c r="I191" s="4"/>
      <c r="J191" s="4"/>
      <c r="K191" s="4">
        <v>215</v>
      </c>
      <c r="L191" s="4">
        <v>17</v>
      </c>
      <c r="M191" s="4">
        <v>3</v>
      </c>
      <c r="N191" s="4" t="s">
        <v>3</v>
      </c>
      <c r="O191" s="4">
        <v>2</v>
      </c>
      <c r="P191" s="4"/>
      <c r="Q191" s="4"/>
      <c r="R191" s="4"/>
      <c r="S191" s="4"/>
      <c r="T191" s="4"/>
      <c r="U191" s="4"/>
      <c r="V191" s="4"/>
      <c r="W191" s="4">
        <v>205898.36</v>
      </c>
      <c r="X191" s="4">
        <v>1</v>
      </c>
      <c r="Y191" s="4">
        <v>205898.36</v>
      </c>
      <c r="Z191" s="4"/>
      <c r="AA191" s="4"/>
      <c r="AB191" s="4"/>
    </row>
    <row r="192" spans="1:28" ht="13.6">
      <c r="A192" s="4">
        <v>50</v>
      </c>
      <c r="B192" s="4">
        <v>0</v>
      </c>
      <c r="C192" s="4">
        <v>0</v>
      </c>
      <c r="D192" s="4">
        <v>1</v>
      </c>
      <c r="E192" s="4">
        <v>217</v>
      </c>
      <c r="F192" s="4">
        <f>ROUND(Source!AU173,O192)</f>
        <v>0</v>
      </c>
      <c r="G192" s="4" t="s">
        <v>212</v>
      </c>
      <c r="H192" s="4" t="s">
        <v>213</v>
      </c>
      <c r="I192" s="4"/>
      <c r="J192" s="4"/>
      <c r="K192" s="4">
        <v>217</v>
      </c>
      <c r="L192" s="4">
        <v>18</v>
      </c>
      <c r="M192" s="4">
        <v>3</v>
      </c>
      <c r="N192" s="4" t="s">
        <v>3</v>
      </c>
      <c r="O192" s="4">
        <v>2</v>
      </c>
      <c r="P192" s="4"/>
      <c r="Q192" s="4"/>
      <c r="R192" s="4"/>
      <c r="S192" s="4"/>
      <c r="T192" s="4"/>
      <c r="U192" s="4"/>
      <c r="V192" s="4"/>
      <c r="W192" s="4">
        <v>0</v>
      </c>
      <c r="X192" s="4">
        <v>1</v>
      </c>
      <c r="Y192" s="4">
        <v>0</v>
      </c>
      <c r="Z192" s="4"/>
      <c r="AA192" s="4"/>
      <c r="AB192" s="4"/>
    </row>
    <row r="193" spans="1:28" ht="13.6">
      <c r="A193" s="4">
        <v>50</v>
      </c>
      <c r="B193" s="4">
        <v>0</v>
      </c>
      <c r="C193" s="4">
        <v>0</v>
      </c>
      <c r="D193" s="4">
        <v>1</v>
      </c>
      <c r="E193" s="4">
        <v>230</v>
      </c>
      <c r="F193" s="4">
        <f>ROUND(Source!BA173,O193)</f>
        <v>0</v>
      </c>
      <c r="G193" s="4" t="s">
        <v>214</v>
      </c>
      <c r="H193" s="4" t="s">
        <v>215</v>
      </c>
      <c r="I193" s="4"/>
      <c r="J193" s="4"/>
      <c r="K193" s="4">
        <v>230</v>
      </c>
      <c r="L193" s="4">
        <v>19</v>
      </c>
      <c r="M193" s="4">
        <v>3</v>
      </c>
      <c r="N193" s="4" t="s">
        <v>3</v>
      </c>
      <c r="O193" s="4">
        <v>2</v>
      </c>
      <c r="P193" s="4"/>
      <c r="Q193" s="4"/>
      <c r="R193" s="4"/>
      <c r="S193" s="4"/>
      <c r="T193" s="4"/>
      <c r="U193" s="4"/>
      <c r="V193" s="4"/>
      <c r="W193" s="4">
        <v>0</v>
      </c>
      <c r="X193" s="4">
        <v>1</v>
      </c>
      <c r="Y193" s="4">
        <v>0</v>
      </c>
      <c r="Z193" s="4"/>
      <c r="AA193" s="4"/>
      <c r="AB193" s="4"/>
    </row>
    <row r="194" spans="1:28" ht="13.6">
      <c r="A194" s="4">
        <v>50</v>
      </c>
      <c r="B194" s="4">
        <v>0</v>
      </c>
      <c r="C194" s="4">
        <v>0</v>
      </c>
      <c r="D194" s="4">
        <v>1</v>
      </c>
      <c r="E194" s="4">
        <v>206</v>
      </c>
      <c r="F194" s="4">
        <f>ROUND(Source!T173,O194)</f>
        <v>0</v>
      </c>
      <c r="G194" s="4" t="s">
        <v>216</v>
      </c>
      <c r="H194" s="4" t="s">
        <v>217</v>
      </c>
      <c r="I194" s="4"/>
      <c r="J194" s="4"/>
      <c r="K194" s="4">
        <v>206</v>
      </c>
      <c r="L194" s="4">
        <v>20</v>
      </c>
      <c r="M194" s="4">
        <v>3</v>
      </c>
      <c r="N194" s="4" t="s">
        <v>3</v>
      </c>
      <c r="O194" s="4">
        <v>2</v>
      </c>
      <c r="P194" s="4"/>
      <c r="Q194" s="4"/>
      <c r="R194" s="4"/>
      <c r="S194" s="4"/>
      <c r="T194" s="4"/>
      <c r="U194" s="4"/>
      <c r="V194" s="4"/>
      <c r="W194" s="4">
        <v>0</v>
      </c>
      <c r="X194" s="4">
        <v>1</v>
      </c>
      <c r="Y194" s="4">
        <v>0</v>
      </c>
      <c r="Z194" s="4"/>
      <c r="AA194" s="4"/>
      <c r="AB194" s="4"/>
    </row>
    <row r="195" spans="1:28" ht="13.6">
      <c r="A195" s="4">
        <v>50</v>
      </c>
      <c r="B195" s="4">
        <v>0</v>
      </c>
      <c r="C195" s="4">
        <v>0</v>
      </c>
      <c r="D195" s="4">
        <v>1</v>
      </c>
      <c r="E195" s="4">
        <v>207</v>
      </c>
      <c r="F195" s="4">
        <f>ROUND(Source!U173,O195)</f>
        <v>215.76</v>
      </c>
      <c r="G195" s="4" t="s">
        <v>218</v>
      </c>
      <c r="H195" s="4" t="s">
        <v>219</v>
      </c>
      <c r="I195" s="4"/>
      <c r="J195" s="4"/>
      <c r="K195" s="4">
        <v>207</v>
      </c>
      <c r="L195" s="4">
        <v>21</v>
      </c>
      <c r="M195" s="4">
        <v>3</v>
      </c>
      <c r="N195" s="4" t="s">
        <v>3</v>
      </c>
      <c r="O195" s="4">
        <v>7</v>
      </c>
      <c r="P195" s="4"/>
      <c r="Q195" s="4"/>
      <c r="R195" s="4"/>
      <c r="S195" s="4"/>
      <c r="T195" s="4"/>
      <c r="U195" s="4"/>
      <c r="V195" s="4"/>
      <c r="W195" s="4">
        <v>215.76</v>
      </c>
      <c r="X195" s="4">
        <v>1</v>
      </c>
      <c r="Y195" s="4">
        <v>215.76</v>
      </c>
      <c r="Z195" s="4"/>
      <c r="AA195" s="4"/>
      <c r="AB195" s="4"/>
    </row>
    <row r="196" spans="1:28" ht="13.6">
      <c r="A196" s="4">
        <v>50</v>
      </c>
      <c r="B196" s="4">
        <v>0</v>
      </c>
      <c r="C196" s="4">
        <v>0</v>
      </c>
      <c r="D196" s="4">
        <v>1</v>
      </c>
      <c r="E196" s="4">
        <v>208</v>
      </c>
      <c r="F196" s="4">
        <f>ROUND(Source!V173,O196)</f>
        <v>0</v>
      </c>
      <c r="G196" s="4" t="s">
        <v>220</v>
      </c>
      <c r="H196" s="4" t="s">
        <v>221</v>
      </c>
      <c r="I196" s="4"/>
      <c r="J196" s="4"/>
      <c r="K196" s="4">
        <v>208</v>
      </c>
      <c r="L196" s="4">
        <v>22</v>
      </c>
      <c r="M196" s="4">
        <v>3</v>
      </c>
      <c r="N196" s="4" t="s">
        <v>3</v>
      </c>
      <c r="O196" s="4">
        <v>7</v>
      </c>
      <c r="P196" s="4"/>
      <c r="Q196" s="4"/>
      <c r="R196" s="4"/>
      <c r="S196" s="4"/>
      <c r="T196" s="4"/>
      <c r="U196" s="4"/>
      <c r="V196" s="4"/>
      <c r="W196" s="4">
        <v>0</v>
      </c>
      <c r="X196" s="4">
        <v>1</v>
      </c>
      <c r="Y196" s="4">
        <v>0</v>
      </c>
      <c r="Z196" s="4"/>
      <c r="AA196" s="4"/>
      <c r="AB196" s="4"/>
    </row>
    <row r="197" spans="1:28" ht="13.6">
      <c r="A197" s="4">
        <v>50</v>
      </c>
      <c r="B197" s="4">
        <v>0</v>
      </c>
      <c r="C197" s="4">
        <v>0</v>
      </c>
      <c r="D197" s="4">
        <v>1</v>
      </c>
      <c r="E197" s="4">
        <v>209</v>
      </c>
      <c r="F197" s="4">
        <f>ROUND(Source!W173,O197)</f>
        <v>0</v>
      </c>
      <c r="G197" s="4" t="s">
        <v>222</v>
      </c>
      <c r="H197" s="4" t="s">
        <v>223</v>
      </c>
      <c r="I197" s="4"/>
      <c r="J197" s="4"/>
      <c r="K197" s="4">
        <v>209</v>
      </c>
      <c r="L197" s="4">
        <v>23</v>
      </c>
      <c r="M197" s="4">
        <v>3</v>
      </c>
      <c r="N197" s="4" t="s">
        <v>3</v>
      </c>
      <c r="O197" s="4">
        <v>2</v>
      </c>
      <c r="P197" s="4"/>
      <c r="Q197" s="4"/>
      <c r="R197" s="4"/>
      <c r="S197" s="4"/>
      <c r="T197" s="4"/>
      <c r="U197" s="4"/>
      <c r="V197" s="4"/>
      <c r="W197" s="4">
        <v>0</v>
      </c>
      <c r="X197" s="4">
        <v>1</v>
      </c>
      <c r="Y197" s="4">
        <v>0</v>
      </c>
      <c r="Z197" s="4"/>
      <c r="AA197" s="4"/>
      <c r="AB197" s="4"/>
    </row>
    <row r="198" spans="1:28" ht="13.6">
      <c r="A198" s="4">
        <v>50</v>
      </c>
      <c r="B198" s="4">
        <v>0</v>
      </c>
      <c r="C198" s="4">
        <v>0</v>
      </c>
      <c r="D198" s="4">
        <v>1</v>
      </c>
      <c r="E198" s="4">
        <v>233</v>
      </c>
      <c r="F198" s="4">
        <f>ROUND(Source!BD173,O198)</f>
        <v>0</v>
      </c>
      <c r="G198" s="4" t="s">
        <v>224</v>
      </c>
      <c r="H198" s="4" t="s">
        <v>225</v>
      </c>
      <c r="I198" s="4"/>
      <c r="J198" s="4"/>
      <c r="K198" s="4">
        <v>233</v>
      </c>
      <c r="L198" s="4">
        <v>24</v>
      </c>
      <c r="M198" s="4">
        <v>3</v>
      </c>
      <c r="N198" s="4" t="s">
        <v>3</v>
      </c>
      <c r="O198" s="4">
        <v>2</v>
      </c>
      <c r="P198" s="4"/>
      <c r="Q198" s="4"/>
      <c r="R198" s="4"/>
      <c r="S198" s="4"/>
      <c r="T198" s="4"/>
      <c r="U198" s="4"/>
      <c r="V198" s="4"/>
      <c r="W198" s="4">
        <v>0</v>
      </c>
      <c r="X198" s="4">
        <v>1</v>
      </c>
      <c r="Y198" s="4">
        <v>0</v>
      </c>
      <c r="Z198" s="4"/>
      <c r="AA198" s="4"/>
      <c r="AB198" s="4"/>
    </row>
    <row r="199" spans="1:28" ht="13.6">
      <c r="A199" s="4">
        <v>50</v>
      </c>
      <c r="B199" s="4">
        <v>0</v>
      </c>
      <c r="C199" s="4">
        <v>0</v>
      </c>
      <c r="D199" s="4">
        <v>1</v>
      </c>
      <c r="E199" s="4">
        <v>210</v>
      </c>
      <c r="F199" s="4">
        <f>ROUND(Source!X173,O199)</f>
        <v>77274.11</v>
      </c>
      <c r="G199" s="4" t="s">
        <v>226</v>
      </c>
      <c r="H199" s="4" t="s">
        <v>227</v>
      </c>
      <c r="I199" s="4"/>
      <c r="J199" s="4"/>
      <c r="K199" s="4">
        <v>210</v>
      </c>
      <c r="L199" s="4">
        <v>25</v>
      </c>
      <c r="M199" s="4">
        <v>3</v>
      </c>
      <c r="N199" s="4" t="s">
        <v>3</v>
      </c>
      <c r="O199" s="4">
        <v>2</v>
      </c>
      <c r="P199" s="4"/>
      <c r="Q199" s="4"/>
      <c r="R199" s="4"/>
      <c r="S199" s="4"/>
      <c r="T199" s="4"/>
      <c r="U199" s="4"/>
      <c r="V199" s="4"/>
      <c r="W199" s="4">
        <v>77274.11</v>
      </c>
      <c r="X199" s="4">
        <v>1</v>
      </c>
      <c r="Y199" s="4">
        <v>77274.11</v>
      </c>
      <c r="Z199" s="4"/>
      <c r="AA199" s="4"/>
      <c r="AB199" s="4"/>
    </row>
    <row r="200" spans="1:28" ht="13.6">
      <c r="A200" s="4">
        <v>50</v>
      </c>
      <c r="B200" s="4">
        <v>0</v>
      </c>
      <c r="C200" s="4">
        <v>0</v>
      </c>
      <c r="D200" s="4">
        <v>1</v>
      </c>
      <c r="E200" s="4">
        <v>211</v>
      </c>
      <c r="F200" s="4">
        <f>ROUND(Source!Y173,O200)</f>
        <v>39495.660000000003</v>
      </c>
      <c r="G200" s="4" t="s">
        <v>228</v>
      </c>
      <c r="H200" s="4" t="s">
        <v>229</v>
      </c>
      <c r="I200" s="4"/>
      <c r="J200" s="4"/>
      <c r="K200" s="4">
        <v>211</v>
      </c>
      <c r="L200" s="4">
        <v>26</v>
      </c>
      <c r="M200" s="4">
        <v>3</v>
      </c>
      <c r="N200" s="4" t="s">
        <v>3</v>
      </c>
      <c r="O200" s="4">
        <v>2</v>
      </c>
      <c r="P200" s="4"/>
      <c r="Q200" s="4"/>
      <c r="R200" s="4"/>
      <c r="S200" s="4"/>
      <c r="T200" s="4"/>
      <c r="U200" s="4"/>
      <c r="V200" s="4"/>
      <c r="W200" s="4">
        <v>39495.660000000003</v>
      </c>
      <c r="X200" s="4">
        <v>1</v>
      </c>
      <c r="Y200" s="4">
        <v>39495.660000000003</v>
      </c>
      <c r="Z200" s="4"/>
      <c r="AA200" s="4"/>
      <c r="AB200" s="4"/>
    </row>
    <row r="201" spans="1:28" ht="13.6">
      <c r="A201" s="4">
        <v>50</v>
      </c>
      <c r="B201" s="4">
        <v>0</v>
      </c>
      <c r="C201" s="4">
        <v>0</v>
      </c>
      <c r="D201" s="4">
        <v>1</v>
      </c>
      <c r="E201" s="4">
        <v>224</v>
      </c>
      <c r="F201" s="4">
        <f>ROUND(Source!AR173,O201)</f>
        <v>305894.28000000003</v>
      </c>
      <c r="G201" s="4" t="s">
        <v>230</v>
      </c>
      <c r="H201" s="4" t="s">
        <v>231</v>
      </c>
      <c r="I201" s="4"/>
      <c r="J201" s="4"/>
      <c r="K201" s="4">
        <v>224</v>
      </c>
      <c r="L201" s="4">
        <v>27</v>
      </c>
      <c r="M201" s="4">
        <v>3</v>
      </c>
      <c r="N201" s="4" t="s">
        <v>3</v>
      </c>
      <c r="O201" s="4">
        <v>2</v>
      </c>
      <c r="P201" s="4"/>
      <c r="Q201" s="4"/>
      <c r="R201" s="4"/>
      <c r="S201" s="4"/>
      <c r="T201" s="4"/>
      <c r="U201" s="4"/>
      <c r="V201" s="4"/>
      <c r="W201" s="4">
        <v>305894.27999999997</v>
      </c>
      <c r="X201" s="4">
        <v>1</v>
      </c>
      <c r="Y201" s="4">
        <v>305894.27999999997</v>
      </c>
      <c r="Z201" s="4"/>
      <c r="AA201" s="4"/>
      <c r="AB201" s="4"/>
    </row>
    <row r="202" spans="1:28" ht="13.6">
      <c r="A202" s="4">
        <v>50</v>
      </c>
      <c r="B202" s="4">
        <v>0</v>
      </c>
      <c r="C202" s="4">
        <v>0</v>
      </c>
      <c r="D202" s="4">
        <v>2</v>
      </c>
      <c r="E202" s="4">
        <v>0</v>
      </c>
      <c r="F202" s="4">
        <f>ROUND(0,O202)</f>
        <v>0</v>
      </c>
      <c r="G202" s="4" t="s">
        <v>232</v>
      </c>
      <c r="H202" s="4" t="s">
        <v>233</v>
      </c>
      <c r="I202" s="4"/>
      <c r="J202" s="4"/>
      <c r="K202" s="4">
        <v>212</v>
      </c>
      <c r="L202" s="4">
        <v>28</v>
      </c>
      <c r="M202" s="4">
        <v>1</v>
      </c>
      <c r="N202" s="4" t="s">
        <v>3</v>
      </c>
      <c r="O202" s="4">
        <v>2</v>
      </c>
      <c r="P202" s="4"/>
      <c r="Q202" s="4"/>
      <c r="R202" s="4"/>
      <c r="S202" s="4"/>
      <c r="T202" s="4"/>
      <c r="U202" s="4"/>
      <c r="V202" s="4"/>
      <c r="W202" s="4">
        <v>0</v>
      </c>
      <c r="X202" s="4">
        <v>1</v>
      </c>
      <c r="Y202" s="4">
        <v>0</v>
      </c>
      <c r="Z202" s="4"/>
      <c r="AA202" s="4"/>
      <c r="AB202" s="4"/>
    </row>
    <row r="203" spans="1:28" ht="13.6">
      <c r="A203" s="4">
        <v>50</v>
      </c>
      <c r="B203" s="4">
        <v>0</v>
      </c>
      <c r="C203" s="4">
        <v>0</v>
      </c>
      <c r="D203" s="4">
        <v>2</v>
      </c>
      <c r="E203" s="4">
        <v>0</v>
      </c>
      <c r="F203" s="4">
        <f>ROUND(IF(F202=0,0,F201/100*F202),O203)</f>
        <v>0</v>
      </c>
      <c r="G203" s="4" t="s">
        <v>234</v>
      </c>
      <c r="H203" s="4" t="s">
        <v>235</v>
      </c>
      <c r="I203" s="4"/>
      <c r="J203" s="4"/>
      <c r="K203" s="4">
        <v>212</v>
      </c>
      <c r="L203" s="4">
        <v>29</v>
      </c>
      <c r="M203" s="4">
        <v>1</v>
      </c>
      <c r="N203" s="4" t="s">
        <v>3</v>
      </c>
      <c r="O203" s="4">
        <v>2</v>
      </c>
      <c r="P203" s="4"/>
      <c r="Q203" s="4"/>
      <c r="R203" s="4"/>
      <c r="S203" s="4"/>
      <c r="T203" s="4"/>
      <c r="U203" s="4"/>
      <c r="V203" s="4"/>
      <c r="W203" s="4">
        <v>0</v>
      </c>
      <c r="X203" s="4">
        <v>1</v>
      </c>
      <c r="Y203" s="4">
        <v>0</v>
      </c>
      <c r="Z203" s="4"/>
      <c r="AA203" s="4"/>
      <c r="AB203" s="4"/>
    </row>
    <row r="204" spans="1:28" ht="13.6">
      <c r="A204" s="4">
        <v>50</v>
      </c>
      <c r="B204" s="4">
        <v>0</v>
      </c>
      <c r="C204" s="4">
        <v>0</v>
      </c>
      <c r="D204" s="4">
        <v>2</v>
      </c>
      <c r="E204" s="4">
        <v>0</v>
      </c>
      <c r="F204" s="4">
        <f>ROUND(IF(F202=0,0,F201+F203),O204)</f>
        <v>0</v>
      </c>
      <c r="G204" s="4" t="s">
        <v>236</v>
      </c>
      <c r="H204" s="4" t="s">
        <v>237</v>
      </c>
      <c r="I204" s="4"/>
      <c r="J204" s="4"/>
      <c r="K204" s="4">
        <v>212</v>
      </c>
      <c r="L204" s="4">
        <v>30</v>
      </c>
      <c r="M204" s="4">
        <v>1</v>
      </c>
      <c r="N204" s="4" t="s">
        <v>3</v>
      </c>
      <c r="O204" s="4">
        <v>2</v>
      </c>
      <c r="P204" s="4"/>
      <c r="Q204" s="4"/>
      <c r="R204" s="4"/>
      <c r="S204" s="4"/>
      <c r="T204" s="4"/>
      <c r="U204" s="4"/>
      <c r="V204" s="4"/>
      <c r="W204" s="4">
        <v>0</v>
      </c>
      <c r="X204" s="4">
        <v>1</v>
      </c>
      <c r="Y204" s="4">
        <v>0</v>
      </c>
      <c r="Z204" s="4"/>
      <c r="AA204" s="4"/>
      <c r="AB204" s="4"/>
    </row>
    <row r="205" spans="1:28" ht="13.6">
      <c r="A205" s="4">
        <v>50</v>
      </c>
      <c r="B205" s="4">
        <v>0</v>
      </c>
      <c r="C205" s="4">
        <v>0</v>
      </c>
      <c r="D205" s="4">
        <v>2</v>
      </c>
      <c r="E205" s="4">
        <v>0</v>
      </c>
      <c r="F205" s="4">
        <f>ROUND(0,O205)</f>
        <v>0</v>
      </c>
      <c r="G205" s="4" t="s">
        <v>238</v>
      </c>
      <c r="H205" s="4" t="s">
        <v>239</v>
      </c>
      <c r="I205" s="4"/>
      <c r="J205" s="4"/>
      <c r="K205" s="4">
        <v>212</v>
      </c>
      <c r="L205" s="4">
        <v>31</v>
      </c>
      <c r="M205" s="4">
        <v>1</v>
      </c>
      <c r="N205" s="4" t="s">
        <v>3</v>
      </c>
      <c r="O205" s="4">
        <v>2</v>
      </c>
      <c r="P205" s="4"/>
      <c r="Q205" s="4"/>
      <c r="R205" s="4"/>
      <c r="S205" s="4"/>
      <c r="T205" s="4"/>
      <c r="U205" s="4"/>
      <c r="V205" s="4"/>
      <c r="W205" s="4">
        <v>0</v>
      </c>
      <c r="X205" s="4">
        <v>1</v>
      </c>
      <c r="Y205" s="4">
        <v>0</v>
      </c>
      <c r="Z205" s="4"/>
      <c r="AA205" s="4"/>
      <c r="AB205" s="4"/>
    </row>
    <row r="206" spans="1:28" ht="13.6">
      <c r="A206" s="4">
        <v>50</v>
      </c>
      <c r="B206" s="4">
        <v>0</v>
      </c>
      <c r="C206" s="4">
        <v>0</v>
      </c>
      <c r="D206" s="4">
        <v>2</v>
      </c>
      <c r="E206" s="4">
        <v>0</v>
      </c>
      <c r="F206" s="4">
        <f>ROUND(IF(F205=0,0,(F201+F203)/100*F205),O206)</f>
        <v>0</v>
      </c>
      <c r="G206" s="4" t="s">
        <v>240</v>
      </c>
      <c r="H206" s="4" t="s">
        <v>241</v>
      </c>
      <c r="I206" s="4"/>
      <c r="J206" s="4"/>
      <c r="K206" s="4">
        <v>212</v>
      </c>
      <c r="L206" s="4">
        <v>32</v>
      </c>
      <c r="M206" s="4">
        <v>1</v>
      </c>
      <c r="N206" s="4" t="s">
        <v>3</v>
      </c>
      <c r="O206" s="4">
        <v>2</v>
      </c>
      <c r="P206" s="4"/>
      <c r="Q206" s="4"/>
      <c r="R206" s="4"/>
      <c r="S206" s="4"/>
      <c r="T206" s="4"/>
      <c r="U206" s="4"/>
      <c r="V206" s="4"/>
      <c r="W206" s="4">
        <v>0</v>
      </c>
      <c r="X206" s="4">
        <v>1</v>
      </c>
      <c r="Y206" s="4">
        <v>0</v>
      </c>
      <c r="Z206" s="4"/>
      <c r="AA206" s="4"/>
      <c r="AB206" s="4"/>
    </row>
    <row r="207" spans="1:28" ht="13.6">
      <c r="A207" s="4">
        <v>50</v>
      </c>
      <c r="B207" s="4">
        <v>0</v>
      </c>
      <c r="C207" s="4">
        <v>0</v>
      </c>
      <c r="D207" s="4">
        <v>2</v>
      </c>
      <c r="E207" s="4">
        <v>0</v>
      </c>
      <c r="F207" s="4">
        <f>ROUND(IF(F206=0,0,F201+F203+F206),O207)</f>
        <v>0</v>
      </c>
      <c r="G207" s="4" t="s">
        <v>242</v>
      </c>
      <c r="H207" s="4" t="s">
        <v>243</v>
      </c>
      <c r="I207" s="4"/>
      <c r="J207" s="4"/>
      <c r="K207" s="4">
        <v>212</v>
      </c>
      <c r="L207" s="4">
        <v>33</v>
      </c>
      <c r="M207" s="4">
        <v>1</v>
      </c>
      <c r="N207" s="4" t="s">
        <v>3</v>
      </c>
      <c r="O207" s="4">
        <v>2</v>
      </c>
      <c r="P207" s="4"/>
      <c r="Q207" s="4"/>
      <c r="R207" s="4"/>
      <c r="S207" s="4"/>
      <c r="T207" s="4"/>
      <c r="U207" s="4"/>
      <c r="V207" s="4"/>
      <c r="W207" s="4">
        <v>0</v>
      </c>
      <c r="X207" s="4">
        <v>1</v>
      </c>
      <c r="Y207" s="4">
        <v>0</v>
      </c>
      <c r="Z207" s="4"/>
      <c r="AA207" s="4"/>
      <c r="AB207" s="4"/>
    </row>
    <row r="208" spans="1:28" ht="13.6">
      <c r="A208" s="4">
        <v>50</v>
      </c>
      <c r="B208" s="4">
        <v>0</v>
      </c>
      <c r="C208" s="4">
        <v>0</v>
      </c>
      <c r="D208" s="4">
        <v>2</v>
      </c>
      <c r="E208" s="4">
        <v>0</v>
      </c>
      <c r="F208" s="4">
        <f>ROUND(0,O208)</f>
        <v>0</v>
      </c>
      <c r="G208" s="4" t="s">
        <v>244</v>
      </c>
      <c r="H208" s="4" t="s">
        <v>245</v>
      </c>
      <c r="I208" s="4"/>
      <c r="J208" s="4"/>
      <c r="K208" s="4">
        <v>212</v>
      </c>
      <c r="L208" s="4">
        <v>34</v>
      </c>
      <c r="M208" s="4">
        <v>1</v>
      </c>
      <c r="N208" s="4" t="s">
        <v>3</v>
      </c>
      <c r="O208" s="4">
        <v>2</v>
      </c>
      <c r="P208" s="4"/>
      <c r="Q208" s="4"/>
      <c r="R208" s="4"/>
      <c r="S208" s="4"/>
      <c r="T208" s="4"/>
      <c r="U208" s="4"/>
      <c r="V208" s="4"/>
      <c r="W208" s="4">
        <v>0</v>
      </c>
      <c r="X208" s="4">
        <v>1</v>
      </c>
      <c r="Y208" s="4">
        <v>0</v>
      </c>
      <c r="Z208" s="4"/>
      <c r="AA208" s="4"/>
      <c r="AB208" s="4"/>
    </row>
    <row r="209" spans="1:28" ht="13.6">
      <c r="A209" s="4">
        <v>50</v>
      </c>
      <c r="B209" s="4">
        <v>0</v>
      </c>
      <c r="C209" s="4">
        <v>0</v>
      </c>
      <c r="D209" s="4">
        <v>2</v>
      </c>
      <c r="E209" s="4">
        <v>0</v>
      </c>
      <c r="F209" s="4">
        <f>ROUND(IF(F208=0,0,(F201+F203+F206)/100*F208),O209)</f>
        <v>0</v>
      </c>
      <c r="G209" s="4" t="s">
        <v>246</v>
      </c>
      <c r="H209" s="4" t="s">
        <v>247</v>
      </c>
      <c r="I209" s="4"/>
      <c r="J209" s="4"/>
      <c r="K209" s="4">
        <v>212</v>
      </c>
      <c r="L209" s="4">
        <v>35</v>
      </c>
      <c r="M209" s="4">
        <v>1</v>
      </c>
      <c r="N209" s="4" t="s">
        <v>3</v>
      </c>
      <c r="O209" s="4">
        <v>2</v>
      </c>
      <c r="P209" s="4"/>
      <c r="Q209" s="4"/>
      <c r="R209" s="4"/>
      <c r="S209" s="4"/>
      <c r="T209" s="4"/>
      <c r="U209" s="4"/>
      <c r="V209" s="4"/>
      <c r="W209" s="4">
        <v>0</v>
      </c>
      <c r="X209" s="4">
        <v>1</v>
      </c>
      <c r="Y209" s="4">
        <v>0</v>
      </c>
      <c r="Z209" s="4"/>
      <c r="AA209" s="4"/>
      <c r="AB209" s="4"/>
    </row>
    <row r="210" spans="1:28" ht="13.6">
      <c r="A210" s="4">
        <v>50</v>
      </c>
      <c r="B210" s="4">
        <v>0</v>
      </c>
      <c r="C210" s="4">
        <v>0</v>
      </c>
      <c r="D210" s="4">
        <v>2</v>
      </c>
      <c r="E210" s="4">
        <v>0</v>
      </c>
      <c r="F210" s="4">
        <f>ROUND(IF(F209=0,0,F201+F203+F206+F209),O210)</f>
        <v>0</v>
      </c>
      <c r="G210" s="4" t="s">
        <v>248</v>
      </c>
      <c r="H210" s="4" t="s">
        <v>249</v>
      </c>
      <c r="I210" s="4"/>
      <c r="J210" s="4"/>
      <c r="K210" s="4">
        <v>212</v>
      </c>
      <c r="L210" s="4">
        <v>36</v>
      </c>
      <c r="M210" s="4">
        <v>1</v>
      </c>
      <c r="N210" s="4" t="s">
        <v>3</v>
      </c>
      <c r="O210" s="4">
        <v>2</v>
      </c>
      <c r="P210" s="4"/>
      <c r="Q210" s="4"/>
      <c r="R210" s="4"/>
      <c r="S210" s="4"/>
      <c r="T210" s="4"/>
      <c r="U210" s="4"/>
      <c r="V210" s="4"/>
      <c r="W210" s="4">
        <v>0</v>
      </c>
      <c r="X210" s="4">
        <v>1</v>
      </c>
      <c r="Y210" s="4">
        <v>0</v>
      </c>
      <c r="Z210" s="4"/>
      <c r="AA210" s="4"/>
      <c r="AB210" s="4"/>
    </row>
    <row r="211" spans="1:28" ht="13.6">
      <c r="A211" s="4">
        <v>50</v>
      </c>
      <c r="B211" s="4">
        <v>1</v>
      </c>
      <c r="C211" s="4">
        <v>0</v>
      </c>
      <c r="D211" s="4">
        <v>2</v>
      </c>
      <c r="E211" s="4">
        <v>0</v>
      </c>
      <c r="F211" s="4">
        <f>ROUND(F201+F203+F206+F209,O211)</f>
        <v>305894.28000000003</v>
      </c>
      <c r="G211" s="4" t="s">
        <v>250</v>
      </c>
      <c r="H211" s="4" t="s">
        <v>251</v>
      </c>
      <c r="I211" s="4"/>
      <c r="J211" s="4"/>
      <c r="K211" s="4">
        <v>212</v>
      </c>
      <c r="L211" s="4">
        <v>37</v>
      </c>
      <c r="M211" s="4">
        <v>1</v>
      </c>
      <c r="N211" s="4" t="s">
        <v>3</v>
      </c>
      <c r="O211" s="4">
        <v>2</v>
      </c>
      <c r="P211" s="4"/>
      <c r="Q211" s="4"/>
      <c r="R211" s="4"/>
      <c r="S211" s="4"/>
      <c r="T211" s="4"/>
      <c r="U211" s="4"/>
      <c r="V211" s="4"/>
      <c r="W211" s="4">
        <v>305894.28000000003</v>
      </c>
      <c r="X211" s="4">
        <v>1</v>
      </c>
      <c r="Y211" s="4">
        <v>305894.28000000003</v>
      </c>
      <c r="Z211" s="4"/>
      <c r="AA211" s="4"/>
      <c r="AB211" s="4"/>
    </row>
    <row r="212" spans="1:28" ht="13.6">
      <c r="A212" s="4">
        <v>50</v>
      </c>
      <c r="B212" s="4">
        <v>1</v>
      </c>
      <c r="C212" s="4">
        <v>0</v>
      </c>
      <c r="D212" s="4">
        <v>2</v>
      </c>
      <c r="E212" s="4">
        <v>0</v>
      </c>
      <c r="F212" s="4">
        <v>26931.97</v>
      </c>
      <c r="G212" s="4" t="s">
        <v>252</v>
      </c>
      <c r="H212" s="4" t="s">
        <v>253</v>
      </c>
      <c r="I212" s="4"/>
      <c r="J212" s="4"/>
      <c r="K212" s="4">
        <v>212</v>
      </c>
      <c r="L212" s="4">
        <v>38</v>
      </c>
      <c r="M212" s="4">
        <v>0</v>
      </c>
      <c r="N212" s="4" t="s">
        <v>3</v>
      </c>
      <c r="O212" s="4">
        <v>2</v>
      </c>
      <c r="P212" s="4"/>
      <c r="Q212" s="4"/>
      <c r="R212" s="4"/>
      <c r="S212" s="4"/>
      <c r="T212" s="4"/>
      <c r="U212" s="4"/>
      <c r="V212" s="4"/>
      <c r="W212" s="4">
        <v>26931.97</v>
      </c>
      <c r="X212" s="4">
        <v>1</v>
      </c>
      <c r="Y212" s="4">
        <v>26931.97</v>
      </c>
      <c r="Z212" s="4"/>
      <c r="AA212" s="4"/>
      <c r="AB212" s="4"/>
    </row>
    <row r="213" spans="1:28" ht="13.6">
      <c r="A213" s="4">
        <v>50</v>
      </c>
      <c r="B213" s="4">
        <v>1</v>
      </c>
      <c r="C213" s="4">
        <v>0</v>
      </c>
      <c r="D213" s="4">
        <v>2</v>
      </c>
      <c r="E213" s="4">
        <v>0</v>
      </c>
      <c r="F213" s="4">
        <f>ROUND(F211+F212,O213)</f>
        <v>332826.25</v>
      </c>
      <c r="G213" s="4" t="s">
        <v>254</v>
      </c>
      <c r="H213" s="4" t="s">
        <v>255</v>
      </c>
      <c r="I213" s="4"/>
      <c r="J213" s="4"/>
      <c r="K213" s="4">
        <v>212</v>
      </c>
      <c r="L213" s="4">
        <v>39</v>
      </c>
      <c r="M213" s="4">
        <v>0</v>
      </c>
      <c r="N213" s="4" t="s">
        <v>3</v>
      </c>
      <c r="O213" s="4">
        <v>2</v>
      </c>
      <c r="P213" s="4"/>
      <c r="Q213" s="4"/>
      <c r="R213" s="4"/>
      <c r="S213" s="4"/>
      <c r="T213" s="4"/>
      <c r="U213" s="4"/>
      <c r="V213" s="4"/>
      <c r="W213" s="4">
        <v>332826.25</v>
      </c>
      <c r="X213" s="4">
        <v>1</v>
      </c>
      <c r="Y213" s="4">
        <v>332826.25</v>
      </c>
      <c r="Z213" s="4"/>
      <c r="AA213" s="4"/>
      <c r="AB213" s="4"/>
    </row>
    <row r="214" spans="1:28" ht="13.6">
      <c r="A214" s="4">
        <v>50</v>
      </c>
      <c r="B214" s="4">
        <v>1</v>
      </c>
      <c r="C214" s="4">
        <v>0</v>
      </c>
      <c r="D214" s="4">
        <v>2</v>
      </c>
      <c r="E214" s="4">
        <v>0</v>
      </c>
      <c r="F214" s="4">
        <f>ROUND(F213*0.05,O214)</f>
        <v>16641.310000000001</v>
      </c>
      <c r="G214" s="4" t="s">
        <v>256</v>
      </c>
      <c r="H214" s="4" t="s">
        <v>257</v>
      </c>
      <c r="I214" s="4"/>
      <c r="J214" s="4"/>
      <c r="K214" s="4">
        <v>212</v>
      </c>
      <c r="L214" s="4">
        <v>40</v>
      </c>
      <c r="M214" s="4">
        <v>0</v>
      </c>
      <c r="N214" s="4" t="s">
        <v>3</v>
      </c>
      <c r="O214" s="4">
        <v>2</v>
      </c>
      <c r="P214" s="4"/>
      <c r="Q214" s="4"/>
      <c r="R214" s="4"/>
      <c r="S214" s="4"/>
      <c r="T214" s="4"/>
      <c r="U214" s="4"/>
      <c r="V214" s="4"/>
      <c r="W214" s="4">
        <v>16641.310000000001</v>
      </c>
      <c r="X214" s="4">
        <v>1</v>
      </c>
      <c r="Y214" s="4">
        <v>16641.310000000001</v>
      </c>
      <c r="Z214" s="4"/>
      <c r="AA214" s="4"/>
      <c r="AB214" s="4"/>
    </row>
    <row r="215" spans="1:28" ht="13.6">
      <c r="A215" s="4">
        <v>50</v>
      </c>
      <c r="B215" s="4">
        <v>1</v>
      </c>
      <c r="C215" s="4">
        <v>0</v>
      </c>
      <c r="D215" s="4">
        <v>2</v>
      </c>
      <c r="E215" s="4">
        <v>213</v>
      </c>
      <c r="F215" s="4">
        <f>ROUND(F213+F214,O215)</f>
        <v>349467.56</v>
      </c>
      <c r="G215" s="4" t="s">
        <v>258</v>
      </c>
      <c r="H215" s="4" t="s">
        <v>259</v>
      </c>
      <c r="I215" s="4"/>
      <c r="J215" s="4"/>
      <c r="K215" s="4">
        <v>212</v>
      </c>
      <c r="L215" s="4">
        <v>41</v>
      </c>
      <c r="M215" s="4">
        <v>0</v>
      </c>
      <c r="N215" s="4" t="s">
        <v>3</v>
      </c>
      <c r="O215" s="4">
        <v>2</v>
      </c>
      <c r="P215" s="4"/>
      <c r="Q215" s="4"/>
      <c r="R215" s="4"/>
      <c r="S215" s="4"/>
      <c r="T215" s="4"/>
      <c r="U215" s="4"/>
      <c r="V215" s="4"/>
      <c r="W215" s="4">
        <v>349467.56</v>
      </c>
      <c r="X215" s="4">
        <v>1</v>
      </c>
      <c r="Y215" s="4">
        <v>349467.56</v>
      </c>
      <c r="Z215" s="4"/>
      <c r="AA215" s="4"/>
      <c r="AB215" s="4"/>
    </row>
    <row r="218" spans="1:28">
      <c r="A218">
        <v>70</v>
      </c>
      <c r="B218">
        <v>1</v>
      </c>
      <c r="D218">
        <v>1</v>
      </c>
      <c r="E218" t="s">
        <v>260</v>
      </c>
      <c r="F218" t="s">
        <v>261</v>
      </c>
      <c r="G218">
        <v>0</v>
      </c>
      <c r="H218">
        <v>0</v>
      </c>
      <c r="I218" t="s">
        <v>3</v>
      </c>
      <c r="J218">
        <v>1</v>
      </c>
      <c r="K218">
        <v>0</v>
      </c>
      <c r="L218" t="s">
        <v>3</v>
      </c>
      <c r="M218" t="s">
        <v>3</v>
      </c>
      <c r="N218">
        <v>0</v>
      </c>
      <c r="P218" t="s">
        <v>262</v>
      </c>
    </row>
    <row r="219" spans="1:28">
      <c r="A219">
        <v>70</v>
      </c>
      <c r="B219">
        <v>1</v>
      </c>
      <c r="D219">
        <v>2</v>
      </c>
      <c r="E219" t="s">
        <v>263</v>
      </c>
      <c r="F219" t="s">
        <v>264</v>
      </c>
      <c r="G219">
        <v>1</v>
      </c>
      <c r="H219">
        <v>0</v>
      </c>
      <c r="I219" t="s">
        <v>3</v>
      </c>
      <c r="J219">
        <v>1</v>
      </c>
      <c r="K219">
        <v>0</v>
      </c>
      <c r="L219" t="s">
        <v>3</v>
      </c>
      <c r="M219" t="s">
        <v>3</v>
      </c>
      <c r="N219">
        <v>0</v>
      </c>
      <c r="P219" t="s">
        <v>265</v>
      </c>
    </row>
    <row r="220" spans="1:28">
      <c r="A220">
        <v>70</v>
      </c>
      <c r="B220">
        <v>1</v>
      </c>
      <c r="D220">
        <v>3</v>
      </c>
      <c r="E220" t="s">
        <v>266</v>
      </c>
      <c r="F220" t="s">
        <v>267</v>
      </c>
      <c r="G220">
        <v>0</v>
      </c>
      <c r="H220">
        <v>0</v>
      </c>
      <c r="I220" t="s">
        <v>3</v>
      </c>
      <c r="J220">
        <v>1</v>
      </c>
      <c r="K220">
        <v>0</v>
      </c>
      <c r="L220" t="s">
        <v>3</v>
      </c>
      <c r="M220" t="s">
        <v>3</v>
      </c>
      <c r="N220">
        <v>0</v>
      </c>
      <c r="P220" t="s">
        <v>268</v>
      </c>
    </row>
    <row r="221" spans="1:28">
      <c r="A221">
        <v>70</v>
      </c>
      <c r="B221">
        <v>1</v>
      </c>
      <c r="D221">
        <v>4</v>
      </c>
      <c r="E221" t="s">
        <v>269</v>
      </c>
      <c r="F221" t="s">
        <v>270</v>
      </c>
      <c r="G221">
        <v>1</v>
      </c>
      <c r="H221">
        <v>0</v>
      </c>
      <c r="I221" t="s">
        <v>3</v>
      </c>
      <c r="J221">
        <v>2</v>
      </c>
      <c r="K221">
        <v>0</v>
      </c>
      <c r="L221" t="s">
        <v>3</v>
      </c>
      <c r="M221" t="s">
        <v>3</v>
      </c>
      <c r="N221">
        <v>0</v>
      </c>
      <c r="P221" t="s">
        <v>3</v>
      </c>
    </row>
    <row r="222" spans="1:28">
      <c r="A222">
        <v>70</v>
      </c>
      <c r="B222">
        <v>1</v>
      </c>
      <c r="D222">
        <v>5</v>
      </c>
      <c r="E222" t="s">
        <v>271</v>
      </c>
      <c r="F222" t="s">
        <v>272</v>
      </c>
      <c r="G222">
        <v>0</v>
      </c>
      <c r="H222">
        <v>0</v>
      </c>
      <c r="I222" t="s">
        <v>3</v>
      </c>
      <c r="J222">
        <v>2</v>
      </c>
      <c r="K222">
        <v>0</v>
      </c>
      <c r="L222" t="s">
        <v>3</v>
      </c>
      <c r="M222" t="s">
        <v>3</v>
      </c>
      <c r="N222">
        <v>0</v>
      </c>
      <c r="P222" t="s">
        <v>3</v>
      </c>
    </row>
    <row r="223" spans="1:28">
      <c r="A223">
        <v>70</v>
      </c>
      <c r="B223">
        <v>1</v>
      </c>
      <c r="D223">
        <v>6</v>
      </c>
      <c r="E223" t="s">
        <v>273</v>
      </c>
      <c r="F223" t="s">
        <v>274</v>
      </c>
      <c r="G223">
        <v>0</v>
      </c>
      <c r="H223">
        <v>0</v>
      </c>
      <c r="I223" t="s">
        <v>3</v>
      </c>
      <c r="J223">
        <v>2</v>
      </c>
      <c r="K223">
        <v>0</v>
      </c>
      <c r="L223" t="s">
        <v>3</v>
      </c>
      <c r="M223" t="s">
        <v>3</v>
      </c>
      <c r="N223">
        <v>0</v>
      </c>
      <c r="P223" t="s">
        <v>3</v>
      </c>
    </row>
    <row r="224" spans="1:28">
      <c r="A224">
        <v>70</v>
      </c>
      <c r="B224">
        <v>1</v>
      </c>
      <c r="D224">
        <v>7</v>
      </c>
      <c r="E224" t="s">
        <v>275</v>
      </c>
      <c r="F224" t="s">
        <v>276</v>
      </c>
      <c r="G224">
        <v>0</v>
      </c>
      <c r="H224">
        <v>0</v>
      </c>
      <c r="I224" t="s">
        <v>277</v>
      </c>
      <c r="J224">
        <v>0</v>
      </c>
      <c r="K224">
        <v>0</v>
      </c>
      <c r="L224" t="s">
        <v>3</v>
      </c>
      <c r="M224" t="s">
        <v>3</v>
      </c>
      <c r="N224">
        <v>0</v>
      </c>
      <c r="P224" t="s">
        <v>278</v>
      </c>
    </row>
    <row r="225" spans="1:16">
      <c r="A225">
        <v>70</v>
      </c>
      <c r="B225">
        <v>1</v>
      </c>
      <c r="D225">
        <v>8</v>
      </c>
      <c r="E225" t="s">
        <v>279</v>
      </c>
      <c r="F225" t="s">
        <v>280</v>
      </c>
      <c r="G225">
        <v>1</v>
      </c>
      <c r="H225">
        <v>0</v>
      </c>
      <c r="I225" t="s">
        <v>3</v>
      </c>
      <c r="J225">
        <v>5</v>
      </c>
      <c r="K225">
        <v>0</v>
      </c>
      <c r="L225" t="s">
        <v>3</v>
      </c>
      <c r="M225" t="s">
        <v>3</v>
      </c>
      <c r="N225">
        <v>0</v>
      </c>
      <c r="P225" t="s">
        <v>3</v>
      </c>
    </row>
    <row r="226" spans="1:16">
      <c r="A226">
        <v>70</v>
      </c>
      <c r="B226">
        <v>1</v>
      </c>
      <c r="D226">
        <v>9</v>
      </c>
      <c r="E226" t="s">
        <v>281</v>
      </c>
      <c r="F226" t="s">
        <v>282</v>
      </c>
      <c r="G226">
        <v>0</v>
      </c>
      <c r="H226">
        <v>0</v>
      </c>
      <c r="I226" t="s">
        <v>3</v>
      </c>
      <c r="J226">
        <v>5</v>
      </c>
      <c r="K226">
        <v>0</v>
      </c>
      <c r="L226" t="s">
        <v>3</v>
      </c>
      <c r="M226" t="s">
        <v>3</v>
      </c>
      <c r="N226">
        <v>0</v>
      </c>
      <c r="P226" t="s">
        <v>283</v>
      </c>
    </row>
    <row r="227" spans="1:16">
      <c r="A227">
        <v>70</v>
      </c>
      <c r="B227">
        <v>1</v>
      </c>
      <c r="D227">
        <v>10</v>
      </c>
      <c r="E227" t="s">
        <v>284</v>
      </c>
      <c r="F227" t="s">
        <v>285</v>
      </c>
      <c r="G227">
        <v>0</v>
      </c>
      <c r="H227">
        <v>0</v>
      </c>
      <c r="I227" t="s">
        <v>286</v>
      </c>
      <c r="J227">
        <v>5</v>
      </c>
      <c r="K227">
        <v>0</v>
      </c>
      <c r="L227" t="s">
        <v>3</v>
      </c>
      <c r="M227" t="s">
        <v>3</v>
      </c>
      <c r="N227">
        <v>0</v>
      </c>
      <c r="P227" t="s">
        <v>287</v>
      </c>
    </row>
    <row r="228" spans="1:16">
      <c r="A228">
        <v>70</v>
      </c>
      <c r="B228">
        <v>1</v>
      </c>
      <c r="D228">
        <v>11</v>
      </c>
      <c r="E228" t="s">
        <v>288</v>
      </c>
      <c r="F228" t="s">
        <v>289</v>
      </c>
      <c r="G228">
        <v>0</v>
      </c>
      <c r="H228">
        <v>0</v>
      </c>
      <c r="I228" t="s">
        <v>290</v>
      </c>
      <c r="J228">
        <v>0</v>
      </c>
      <c r="K228">
        <v>0</v>
      </c>
      <c r="L228" t="s">
        <v>3</v>
      </c>
      <c r="M228" t="s">
        <v>3</v>
      </c>
      <c r="N228">
        <v>0</v>
      </c>
      <c r="P228" t="s">
        <v>291</v>
      </c>
    </row>
    <row r="229" spans="1:16">
      <c r="A229">
        <v>70</v>
      </c>
      <c r="B229">
        <v>1</v>
      </c>
      <c r="D229">
        <v>12</v>
      </c>
      <c r="E229" t="s">
        <v>292</v>
      </c>
      <c r="F229" t="s">
        <v>293</v>
      </c>
      <c r="G229">
        <v>0</v>
      </c>
      <c r="H229">
        <v>0</v>
      </c>
      <c r="I229" t="s">
        <v>294</v>
      </c>
      <c r="J229">
        <v>0</v>
      </c>
      <c r="K229">
        <v>0</v>
      </c>
      <c r="L229" t="s">
        <v>3</v>
      </c>
      <c r="M229" t="s">
        <v>3</v>
      </c>
      <c r="N229">
        <v>0</v>
      </c>
      <c r="P229" t="s">
        <v>295</v>
      </c>
    </row>
    <row r="230" spans="1:16">
      <c r="A230">
        <v>70</v>
      </c>
      <c r="B230">
        <v>1</v>
      </c>
      <c r="D230">
        <v>13</v>
      </c>
      <c r="E230" t="s">
        <v>296</v>
      </c>
      <c r="F230" t="s">
        <v>297</v>
      </c>
      <c r="G230">
        <v>0</v>
      </c>
      <c r="H230">
        <v>0</v>
      </c>
      <c r="I230" t="s">
        <v>298</v>
      </c>
      <c r="J230">
        <v>0</v>
      </c>
      <c r="K230">
        <v>0</v>
      </c>
      <c r="L230" t="s">
        <v>3</v>
      </c>
      <c r="M230" t="s">
        <v>3</v>
      </c>
      <c r="N230">
        <v>0</v>
      </c>
      <c r="P230" t="s">
        <v>299</v>
      </c>
    </row>
    <row r="231" spans="1:16">
      <c r="A231">
        <v>70</v>
      </c>
      <c r="B231">
        <v>1</v>
      </c>
      <c r="D231">
        <v>14</v>
      </c>
      <c r="E231" t="s">
        <v>300</v>
      </c>
      <c r="F231" t="s">
        <v>301</v>
      </c>
      <c r="G231">
        <v>0</v>
      </c>
      <c r="H231">
        <v>0</v>
      </c>
      <c r="I231" t="s">
        <v>3</v>
      </c>
      <c r="J231">
        <v>0</v>
      </c>
      <c r="K231">
        <v>0</v>
      </c>
      <c r="L231" t="s">
        <v>3</v>
      </c>
      <c r="M231" t="s">
        <v>3</v>
      </c>
      <c r="N231">
        <v>0</v>
      </c>
      <c r="P231" t="s">
        <v>3</v>
      </c>
    </row>
    <row r="232" spans="1:16">
      <c r="A232">
        <v>70</v>
      </c>
      <c r="B232">
        <v>1</v>
      </c>
      <c r="D232">
        <v>15</v>
      </c>
      <c r="E232" t="s">
        <v>302</v>
      </c>
      <c r="F232" t="s">
        <v>303</v>
      </c>
      <c r="G232">
        <v>0</v>
      </c>
      <c r="H232">
        <v>0</v>
      </c>
      <c r="I232" t="s">
        <v>3</v>
      </c>
      <c r="J232">
        <v>0</v>
      </c>
      <c r="K232">
        <v>0</v>
      </c>
      <c r="L232" t="s">
        <v>3</v>
      </c>
      <c r="M232" t="s">
        <v>3</v>
      </c>
      <c r="N232">
        <v>0</v>
      </c>
      <c r="P232" t="s">
        <v>304</v>
      </c>
    </row>
    <row r="233" spans="1:16">
      <c r="A233">
        <v>70</v>
      </c>
      <c r="B233">
        <v>1</v>
      </c>
      <c r="D233">
        <v>16</v>
      </c>
      <c r="E233" t="s">
        <v>305</v>
      </c>
      <c r="F233" t="s">
        <v>306</v>
      </c>
      <c r="G233">
        <v>0</v>
      </c>
      <c r="H233">
        <v>0</v>
      </c>
      <c r="I233" t="s">
        <v>3</v>
      </c>
      <c r="J233">
        <v>3</v>
      </c>
      <c r="K233">
        <v>0</v>
      </c>
      <c r="L233" t="s">
        <v>3</v>
      </c>
      <c r="M233" t="s">
        <v>3</v>
      </c>
      <c r="N233">
        <v>0</v>
      </c>
      <c r="P233" t="s">
        <v>3</v>
      </c>
    </row>
    <row r="234" spans="1:16">
      <c r="A234">
        <v>70</v>
      </c>
      <c r="B234">
        <v>1</v>
      </c>
      <c r="D234">
        <v>17</v>
      </c>
      <c r="E234" t="s">
        <v>307</v>
      </c>
      <c r="F234" t="s">
        <v>308</v>
      </c>
      <c r="G234">
        <v>1</v>
      </c>
      <c r="H234">
        <v>0</v>
      </c>
      <c r="I234" t="s">
        <v>3</v>
      </c>
      <c r="J234">
        <v>3</v>
      </c>
      <c r="K234">
        <v>0</v>
      </c>
      <c r="L234" t="s">
        <v>3</v>
      </c>
      <c r="M234" t="s">
        <v>3</v>
      </c>
      <c r="N234">
        <v>0</v>
      </c>
      <c r="P234" t="s">
        <v>3</v>
      </c>
    </row>
    <row r="235" spans="1:16">
      <c r="A235">
        <v>70</v>
      </c>
      <c r="B235">
        <v>1</v>
      </c>
      <c r="D235">
        <v>1</v>
      </c>
      <c r="E235" t="s">
        <v>309</v>
      </c>
      <c r="F235" t="s">
        <v>310</v>
      </c>
      <c r="G235">
        <v>0.9</v>
      </c>
      <c r="H235">
        <v>1</v>
      </c>
      <c r="I235" t="s">
        <v>311</v>
      </c>
      <c r="J235">
        <v>0</v>
      </c>
      <c r="K235">
        <v>0</v>
      </c>
      <c r="L235" t="s">
        <v>3</v>
      </c>
      <c r="M235" t="s">
        <v>3</v>
      </c>
      <c r="N235">
        <v>0</v>
      </c>
      <c r="P235" t="s">
        <v>312</v>
      </c>
    </row>
    <row r="236" spans="1:16">
      <c r="A236">
        <v>70</v>
      </c>
      <c r="B236">
        <v>1</v>
      </c>
      <c r="D236">
        <v>2</v>
      </c>
      <c r="E236" t="s">
        <v>313</v>
      </c>
      <c r="F236" t="s">
        <v>314</v>
      </c>
      <c r="G236">
        <v>0.85</v>
      </c>
      <c r="H236">
        <v>1</v>
      </c>
      <c r="I236" t="s">
        <v>315</v>
      </c>
      <c r="J236">
        <v>0</v>
      </c>
      <c r="K236">
        <v>0</v>
      </c>
      <c r="L236" t="s">
        <v>3</v>
      </c>
      <c r="M236" t="s">
        <v>3</v>
      </c>
      <c r="N236">
        <v>0</v>
      </c>
      <c r="P236" t="s">
        <v>316</v>
      </c>
    </row>
    <row r="237" spans="1:16">
      <c r="A237">
        <v>70</v>
      </c>
      <c r="B237">
        <v>1</v>
      </c>
      <c r="D237">
        <v>3</v>
      </c>
      <c r="E237" t="s">
        <v>317</v>
      </c>
      <c r="F237" t="s">
        <v>318</v>
      </c>
      <c r="G237">
        <v>1.03</v>
      </c>
      <c r="H237">
        <v>0</v>
      </c>
      <c r="I237" t="s">
        <v>3</v>
      </c>
      <c r="J237">
        <v>0</v>
      </c>
      <c r="K237">
        <v>0</v>
      </c>
      <c r="L237" t="s">
        <v>3</v>
      </c>
      <c r="M237" t="s">
        <v>3</v>
      </c>
      <c r="N237">
        <v>0</v>
      </c>
      <c r="P237" t="s">
        <v>319</v>
      </c>
    </row>
    <row r="238" spans="1:16">
      <c r="A238">
        <v>70</v>
      </c>
      <c r="B238">
        <v>1</v>
      </c>
      <c r="D238">
        <v>4</v>
      </c>
      <c r="E238" t="s">
        <v>320</v>
      </c>
      <c r="F238" t="s">
        <v>321</v>
      </c>
      <c r="G238">
        <v>1.1499999999999999</v>
      </c>
      <c r="H238">
        <v>0</v>
      </c>
      <c r="I238" t="s">
        <v>3</v>
      </c>
      <c r="J238">
        <v>0</v>
      </c>
      <c r="K238">
        <v>0</v>
      </c>
      <c r="L238" t="s">
        <v>3</v>
      </c>
      <c r="M238" t="s">
        <v>3</v>
      </c>
      <c r="N238">
        <v>0</v>
      </c>
      <c r="P238" t="s">
        <v>322</v>
      </c>
    </row>
    <row r="239" spans="1:16">
      <c r="A239">
        <v>70</v>
      </c>
      <c r="B239">
        <v>1</v>
      </c>
      <c r="D239">
        <v>5</v>
      </c>
      <c r="E239" t="s">
        <v>323</v>
      </c>
      <c r="F239" t="s">
        <v>324</v>
      </c>
      <c r="G239">
        <v>7</v>
      </c>
      <c r="H239">
        <v>0</v>
      </c>
      <c r="I239" t="s">
        <v>3</v>
      </c>
      <c r="J239">
        <v>0</v>
      </c>
      <c r="K239">
        <v>0</v>
      </c>
      <c r="L239" t="s">
        <v>3</v>
      </c>
      <c r="M239" t="s">
        <v>3</v>
      </c>
      <c r="N239">
        <v>0</v>
      </c>
      <c r="P239" t="s">
        <v>3</v>
      </c>
    </row>
    <row r="240" spans="1:16">
      <c r="A240">
        <v>70</v>
      </c>
      <c r="B240">
        <v>1</v>
      </c>
      <c r="D240">
        <v>6</v>
      </c>
      <c r="E240" t="s">
        <v>325</v>
      </c>
      <c r="F240" t="s">
        <v>3</v>
      </c>
      <c r="G240">
        <v>2</v>
      </c>
      <c r="H240">
        <v>0</v>
      </c>
      <c r="I240" t="s">
        <v>3</v>
      </c>
      <c r="J240">
        <v>0</v>
      </c>
      <c r="K240">
        <v>0</v>
      </c>
      <c r="L240" t="s">
        <v>3</v>
      </c>
      <c r="M240" t="s">
        <v>3</v>
      </c>
      <c r="N240">
        <v>0</v>
      </c>
      <c r="P240" t="s">
        <v>3</v>
      </c>
    </row>
    <row r="242" spans="1:40">
      <c r="A242">
        <v>-1</v>
      </c>
    </row>
    <row r="244" spans="1:40" ht="13.6">
      <c r="A244" s="3">
        <v>75</v>
      </c>
      <c r="B244" s="3" t="s">
        <v>326</v>
      </c>
      <c r="C244" s="3">
        <v>2026</v>
      </c>
      <c r="D244" s="3">
        <v>1</v>
      </c>
      <c r="E244" s="3">
        <v>0</v>
      </c>
      <c r="F244" s="3">
        <v>1</v>
      </c>
      <c r="G244" s="3">
        <v>0</v>
      </c>
      <c r="H244" s="3">
        <v>1</v>
      </c>
      <c r="I244" s="3">
        <v>0</v>
      </c>
      <c r="J244" s="3">
        <v>3</v>
      </c>
      <c r="K244" s="3">
        <v>0</v>
      </c>
      <c r="L244" s="3">
        <v>0</v>
      </c>
      <c r="M244" s="3">
        <v>0</v>
      </c>
      <c r="N244" s="3">
        <v>55146176</v>
      </c>
      <c r="O244" s="3">
        <v>1</v>
      </c>
    </row>
    <row r="245" spans="1:40">
      <c r="A245" s="5">
        <v>2</v>
      </c>
      <c r="B245" s="5" t="s">
        <v>327</v>
      </c>
      <c r="C245" s="5" t="s">
        <v>328</v>
      </c>
      <c r="D245" s="5">
        <v>0</v>
      </c>
      <c r="E245" s="5">
        <v>0</v>
      </c>
      <c r="F245" s="5">
        <v>0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>
        <v>55146177</v>
      </c>
    </row>
    <row r="249" spans="1:40">
      <c r="A249">
        <v>65</v>
      </c>
      <c r="C249">
        <v>1</v>
      </c>
      <c r="D249">
        <v>0</v>
      </c>
      <c r="E249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C66"/>
  <sheetViews>
    <sheetView workbookViewId="0"/>
  </sheetViews>
  <sheetFormatPr defaultColWidth="9.125" defaultRowHeight="12.9"/>
  <cols>
    <col min="1" max="256" width="9.125" customWidth="1"/>
  </cols>
  <sheetData>
    <row r="1" spans="1:133">
      <c r="A1">
        <v>0</v>
      </c>
      <c r="B1" t="s">
        <v>0</v>
      </c>
      <c r="D1" t="s">
        <v>329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23298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 ht="13.6">
      <c r="A12" s="1">
        <v>1</v>
      </c>
      <c r="B12" s="1">
        <v>65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2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487063560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46073</v>
      </c>
      <c r="CT12" s="1">
        <v>540</v>
      </c>
      <c r="CU12" s="1">
        <v>17</v>
      </c>
      <c r="CV12" s="1" t="s">
        <v>420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ht="13.6">
      <c r="A14" s="1">
        <v>22</v>
      </c>
      <c r="B14" s="1">
        <v>1</v>
      </c>
      <c r="C14" s="1">
        <v>0</v>
      </c>
      <c r="D14" s="1">
        <v>55146176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>
      <c r="A16" s="6">
        <v>3</v>
      </c>
      <c r="B16" s="6">
        <v>1</v>
      </c>
      <c r="C16" s="6" t="s">
        <v>14</v>
      </c>
      <c r="D16" s="6" t="s">
        <v>14</v>
      </c>
      <c r="E16" s="7">
        <f>ROUND((Source!F146)/1000,2)</f>
        <v>100</v>
      </c>
      <c r="F16" s="7">
        <f>ROUND((Source!F147)/1000,2)</f>
        <v>205.9</v>
      </c>
      <c r="G16" s="7">
        <f>ROUND((Source!F138)/1000,2)</f>
        <v>0</v>
      </c>
      <c r="H16" s="7">
        <f>ROUND((Source!F148)/1000+(Source!F149)/1000,2)</f>
        <v>0</v>
      </c>
      <c r="I16" s="7">
        <f>E16+F16+G16+H16</f>
        <v>305.89999999999998</v>
      </c>
      <c r="J16" s="7">
        <f>ROUND((Source!F144+Source!F143)/1000,2)</f>
        <v>85.86</v>
      </c>
      <c r="K16" s="7">
        <v>292.39</v>
      </c>
      <c r="L16" s="7">
        <v>0</v>
      </c>
      <c r="M16" s="7">
        <v>0</v>
      </c>
      <c r="N16" s="7">
        <f>I16+L16+M16</f>
        <v>305.89999999999998</v>
      </c>
      <c r="AI16" s="6">
        <v>0</v>
      </c>
      <c r="AJ16" s="6">
        <v>0</v>
      </c>
      <c r="AK16" s="6" t="s">
        <v>3</v>
      </c>
      <c r="AL16" s="6" t="s">
        <v>3</v>
      </c>
      <c r="AM16" s="6" t="s">
        <v>3</v>
      </c>
      <c r="AN16" s="6">
        <v>0</v>
      </c>
      <c r="AO16" s="6" t="s">
        <v>3</v>
      </c>
      <c r="AP16" s="6" t="s">
        <v>3</v>
      </c>
      <c r="AT16" s="7">
        <v>189124.51</v>
      </c>
      <c r="AU16" s="7">
        <v>103264.38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85860.12999999999</v>
      </c>
      <c r="BB16" s="7">
        <v>99995.92</v>
      </c>
      <c r="BC16" s="7">
        <v>205898.36</v>
      </c>
      <c r="BD16" s="7">
        <v>0</v>
      </c>
      <c r="BE16" s="7">
        <v>0</v>
      </c>
      <c r="BF16" s="7">
        <v>215.76</v>
      </c>
      <c r="BG16" s="7">
        <v>0</v>
      </c>
      <c r="BH16" s="7">
        <v>0</v>
      </c>
      <c r="BI16" s="7">
        <v>77274.11</v>
      </c>
      <c r="BJ16" s="7">
        <v>39495.660000000003</v>
      </c>
      <c r="BK16" s="7">
        <v>305894.27999999997</v>
      </c>
    </row>
    <row r="18" spans="1:16">
      <c r="A18">
        <v>51</v>
      </c>
      <c r="E18">
        <v>100</v>
      </c>
      <c r="F18">
        <v>205.9</v>
      </c>
      <c r="G18">
        <v>0</v>
      </c>
      <c r="H18">
        <v>0</v>
      </c>
      <c r="I18">
        <v>305.89999999999998</v>
      </c>
      <c r="J18">
        <v>85.86</v>
      </c>
      <c r="K18">
        <v>292.39</v>
      </c>
      <c r="L18">
        <v>0</v>
      </c>
      <c r="M18">
        <v>0</v>
      </c>
      <c r="N18">
        <v>305.89999999999998</v>
      </c>
    </row>
    <row r="20" spans="1:16" ht="13.6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189124.51</v>
      </c>
      <c r="G20" s="4" t="s">
        <v>178</v>
      </c>
      <c r="H20" s="4" t="s">
        <v>179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2</v>
      </c>
      <c r="P20" s="4"/>
    </row>
    <row r="21" spans="1:16" ht="13.6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103264.38</v>
      </c>
      <c r="G21" s="4" t="s">
        <v>180</v>
      </c>
      <c r="H21" s="4" t="s">
        <v>181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6" ht="13.6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182</v>
      </c>
      <c r="H22" s="4" t="s">
        <v>183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6" ht="13.6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103264.38</v>
      </c>
      <c r="G23" s="4" t="s">
        <v>184</v>
      </c>
      <c r="H23" s="4" t="s">
        <v>185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6" ht="13.6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103264.38</v>
      </c>
      <c r="G24" s="4" t="s">
        <v>186</v>
      </c>
      <c r="H24" s="4" t="s">
        <v>187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2</v>
      </c>
      <c r="P24" s="4"/>
    </row>
    <row r="25" spans="1:16" ht="13.6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188</v>
      </c>
      <c r="H25" s="4" t="s">
        <v>189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6" ht="13.6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103264.38</v>
      </c>
      <c r="G26" s="4" t="s">
        <v>190</v>
      </c>
      <c r="H26" s="4" t="s">
        <v>191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6" ht="13.6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0</v>
      </c>
      <c r="G27" s="4" t="s">
        <v>192</v>
      </c>
      <c r="H27" s="4" t="s">
        <v>193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6" ht="13.6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194</v>
      </c>
      <c r="H28" s="4" t="s">
        <v>195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6" ht="13.6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0</v>
      </c>
      <c r="G29" s="4" t="s">
        <v>196</v>
      </c>
      <c r="H29" s="4" t="s">
        <v>197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6" ht="13.6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0</v>
      </c>
      <c r="G30" s="4" t="s">
        <v>198</v>
      </c>
      <c r="H30" s="4" t="s">
        <v>199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2</v>
      </c>
      <c r="P30" s="4"/>
    </row>
    <row r="31" spans="1:16" ht="13.6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200</v>
      </c>
      <c r="H31" s="4" t="s">
        <v>201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6" ht="13.6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0</v>
      </c>
      <c r="G32" s="4" t="s">
        <v>202</v>
      </c>
      <c r="H32" s="4" t="s">
        <v>203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2</v>
      </c>
      <c r="P32" s="4"/>
    </row>
    <row r="33" spans="1:16" ht="13.6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85860.12999999999</v>
      </c>
      <c r="G33" s="4" t="s">
        <v>204</v>
      </c>
      <c r="H33" s="4" t="s">
        <v>205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2</v>
      </c>
      <c r="P33" s="4"/>
    </row>
    <row r="34" spans="1:16" ht="13.6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206</v>
      </c>
      <c r="H34" s="4" t="s">
        <v>207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 ht="13.6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99995.92</v>
      </c>
      <c r="G35" s="4" t="s">
        <v>208</v>
      </c>
      <c r="H35" s="4" t="s">
        <v>209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 ht="13.6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205898.36</v>
      </c>
      <c r="G36" s="4" t="s">
        <v>210</v>
      </c>
      <c r="H36" s="4" t="s">
        <v>211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 ht="13.6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0</v>
      </c>
      <c r="G37" s="4" t="s">
        <v>212</v>
      </c>
      <c r="H37" s="4" t="s">
        <v>213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 ht="13.6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214</v>
      </c>
      <c r="H38" s="4" t="s">
        <v>215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 ht="13.6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216</v>
      </c>
      <c r="H39" s="4" t="s">
        <v>217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 ht="13.6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215.76</v>
      </c>
      <c r="G40" s="4" t="s">
        <v>218</v>
      </c>
      <c r="H40" s="4" t="s">
        <v>219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ht="13.6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0</v>
      </c>
      <c r="G41" s="4" t="s">
        <v>220</v>
      </c>
      <c r="H41" s="4" t="s">
        <v>221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ht="13.6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222</v>
      </c>
      <c r="H42" s="4" t="s">
        <v>223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 ht="13.6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0</v>
      </c>
      <c r="G43" s="4" t="s">
        <v>224</v>
      </c>
      <c r="H43" s="4" t="s">
        <v>225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 ht="13.6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77274.11</v>
      </c>
      <c r="G44" s="4" t="s">
        <v>226</v>
      </c>
      <c r="H44" s="4" t="s">
        <v>227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2</v>
      </c>
      <c r="P44" s="4"/>
    </row>
    <row r="45" spans="1:16" ht="13.6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39495.660000000003</v>
      </c>
      <c r="G45" s="4" t="s">
        <v>228</v>
      </c>
      <c r="H45" s="4" t="s">
        <v>229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2</v>
      </c>
      <c r="P45" s="4"/>
    </row>
    <row r="46" spans="1:16" ht="13.6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305894.27999999997</v>
      </c>
      <c r="G46" s="4" t="s">
        <v>230</v>
      </c>
      <c r="H46" s="4" t="s">
        <v>231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2</v>
      </c>
      <c r="P46" s="4"/>
    </row>
    <row r="47" spans="1:16" ht="13.6">
      <c r="A47" s="4">
        <v>50</v>
      </c>
      <c r="B47" s="4">
        <f>IF(SourceObSm!F47&lt;&gt;0,1,0)</f>
        <v>0</v>
      </c>
      <c r="C47" s="4">
        <v>0</v>
      </c>
      <c r="D47" s="4">
        <v>2</v>
      </c>
      <c r="E47" s="4">
        <v>0</v>
      </c>
      <c r="F47" s="4">
        <v>0</v>
      </c>
      <c r="G47" s="4" t="s">
        <v>232</v>
      </c>
      <c r="H47" s="4" t="s">
        <v>233</v>
      </c>
      <c r="I47" s="4"/>
      <c r="J47" s="4"/>
      <c r="K47" s="4">
        <v>212</v>
      </c>
      <c r="L47" s="4">
        <v>28</v>
      </c>
      <c r="M47" s="4">
        <v>1</v>
      </c>
      <c r="N47" s="4" t="s">
        <v>3</v>
      </c>
      <c r="O47" s="4">
        <v>-1</v>
      </c>
      <c r="P47" s="4"/>
    </row>
    <row r="48" spans="1:16" ht="13.6">
      <c r="A48" s="4">
        <v>50</v>
      </c>
      <c r="B48" s="4">
        <f>IF(SourceObSm!F48&lt;&gt;0,1,0)</f>
        <v>0</v>
      </c>
      <c r="C48" s="4">
        <v>0</v>
      </c>
      <c r="D48" s="4">
        <v>2</v>
      </c>
      <c r="E48" s="4">
        <v>0</v>
      </c>
      <c r="F48" s="4">
        <v>0</v>
      </c>
      <c r="G48" s="4" t="s">
        <v>234</v>
      </c>
      <c r="H48" s="4" t="s">
        <v>235</v>
      </c>
      <c r="I48" s="4"/>
      <c r="J48" s="4"/>
      <c r="K48" s="4">
        <v>212</v>
      </c>
      <c r="L48" s="4">
        <v>29</v>
      </c>
      <c r="M48" s="4">
        <v>1</v>
      </c>
      <c r="N48" s="4" t="s">
        <v>3</v>
      </c>
      <c r="O48" s="4">
        <v>2</v>
      </c>
      <c r="P48" s="4"/>
    </row>
    <row r="49" spans="1:16" ht="13.6">
      <c r="A49" s="4">
        <v>50</v>
      </c>
      <c r="B49" s="4">
        <f>IF(SourceObSm!F49&lt;&gt;0,1,0)</f>
        <v>0</v>
      </c>
      <c r="C49" s="4">
        <v>0</v>
      </c>
      <c r="D49" s="4">
        <v>2</v>
      </c>
      <c r="E49" s="4">
        <v>0</v>
      </c>
      <c r="F49" s="4">
        <v>0</v>
      </c>
      <c r="G49" s="4" t="s">
        <v>236</v>
      </c>
      <c r="H49" s="4" t="s">
        <v>237</v>
      </c>
      <c r="I49" s="4"/>
      <c r="J49" s="4"/>
      <c r="K49" s="4">
        <v>212</v>
      </c>
      <c r="L49" s="4">
        <v>30</v>
      </c>
      <c r="M49" s="4">
        <v>1</v>
      </c>
      <c r="N49" s="4" t="s">
        <v>3</v>
      </c>
      <c r="O49" s="4">
        <v>2</v>
      </c>
      <c r="P49" s="4"/>
    </row>
    <row r="50" spans="1:16" ht="13.6">
      <c r="A50" s="4">
        <v>50</v>
      </c>
      <c r="B50" s="4">
        <f>IF(SourceObSm!F50&lt;&gt;0,1,0)</f>
        <v>0</v>
      </c>
      <c r="C50" s="4">
        <v>0</v>
      </c>
      <c r="D50" s="4">
        <v>2</v>
      </c>
      <c r="E50" s="4">
        <v>0</v>
      </c>
      <c r="F50" s="4">
        <v>0</v>
      </c>
      <c r="G50" s="4" t="s">
        <v>238</v>
      </c>
      <c r="H50" s="4" t="s">
        <v>239</v>
      </c>
      <c r="I50" s="4"/>
      <c r="J50" s="4"/>
      <c r="K50" s="4">
        <v>212</v>
      </c>
      <c r="L50" s="4">
        <v>31</v>
      </c>
      <c r="M50" s="4">
        <v>1</v>
      </c>
      <c r="N50" s="4" t="s">
        <v>3</v>
      </c>
      <c r="O50" s="4">
        <v>-1</v>
      </c>
      <c r="P50" s="4"/>
    </row>
    <row r="51" spans="1:16" ht="13.6">
      <c r="A51" s="4">
        <v>50</v>
      </c>
      <c r="B51" s="4">
        <f>IF(SourceObSm!F51&lt;&gt;0,1,0)</f>
        <v>0</v>
      </c>
      <c r="C51" s="4">
        <v>0</v>
      </c>
      <c r="D51" s="4">
        <v>2</v>
      </c>
      <c r="E51" s="4">
        <v>0</v>
      </c>
      <c r="F51" s="4">
        <v>0</v>
      </c>
      <c r="G51" s="4" t="s">
        <v>240</v>
      </c>
      <c r="H51" s="4" t="s">
        <v>241</v>
      </c>
      <c r="I51" s="4"/>
      <c r="J51" s="4"/>
      <c r="K51" s="4">
        <v>212</v>
      </c>
      <c r="L51" s="4">
        <v>32</v>
      </c>
      <c r="M51" s="4">
        <v>1</v>
      </c>
      <c r="N51" s="4" t="s">
        <v>3</v>
      </c>
      <c r="O51" s="4">
        <v>2</v>
      </c>
      <c r="P51" s="4"/>
    </row>
    <row r="52" spans="1:16" ht="13.6">
      <c r="A52" s="4">
        <v>50</v>
      </c>
      <c r="B52" s="4">
        <f>IF(SourceObSm!F52&lt;&gt;0,1,0)</f>
        <v>0</v>
      </c>
      <c r="C52" s="4">
        <v>0</v>
      </c>
      <c r="D52" s="4">
        <v>2</v>
      </c>
      <c r="E52" s="4">
        <v>0</v>
      </c>
      <c r="F52" s="4">
        <v>0</v>
      </c>
      <c r="G52" s="4" t="s">
        <v>242</v>
      </c>
      <c r="H52" s="4" t="s">
        <v>243</v>
      </c>
      <c r="I52" s="4"/>
      <c r="J52" s="4"/>
      <c r="K52" s="4">
        <v>212</v>
      </c>
      <c r="L52" s="4">
        <v>33</v>
      </c>
      <c r="M52" s="4">
        <v>1</v>
      </c>
      <c r="N52" s="4" t="s">
        <v>3</v>
      </c>
      <c r="O52" s="4">
        <v>2</v>
      </c>
      <c r="P52" s="4"/>
    </row>
    <row r="53" spans="1:16" ht="13.6">
      <c r="A53" s="4">
        <v>50</v>
      </c>
      <c r="B53" s="4">
        <f>IF(SourceObSm!F53&lt;&gt;0,1,0)</f>
        <v>0</v>
      </c>
      <c r="C53" s="4">
        <v>0</v>
      </c>
      <c r="D53" s="4">
        <v>2</v>
      </c>
      <c r="E53" s="4">
        <v>0</v>
      </c>
      <c r="F53" s="4">
        <v>0</v>
      </c>
      <c r="G53" s="4" t="s">
        <v>244</v>
      </c>
      <c r="H53" s="4" t="s">
        <v>245</v>
      </c>
      <c r="I53" s="4"/>
      <c r="J53" s="4"/>
      <c r="K53" s="4">
        <v>212</v>
      </c>
      <c r="L53" s="4">
        <v>34</v>
      </c>
      <c r="M53" s="4">
        <v>1</v>
      </c>
      <c r="N53" s="4" t="s">
        <v>3</v>
      </c>
      <c r="O53" s="4">
        <v>-1</v>
      </c>
      <c r="P53" s="4"/>
    </row>
    <row r="54" spans="1:16" ht="13.6">
      <c r="A54" s="4">
        <v>50</v>
      </c>
      <c r="B54" s="4">
        <f>IF(SourceObSm!F54&lt;&gt;0,1,0)</f>
        <v>0</v>
      </c>
      <c r="C54" s="4">
        <v>0</v>
      </c>
      <c r="D54" s="4">
        <v>2</v>
      </c>
      <c r="E54" s="4">
        <v>0</v>
      </c>
      <c r="F54" s="4">
        <v>0</v>
      </c>
      <c r="G54" s="4" t="s">
        <v>246</v>
      </c>
      <c r="H54" s="4" t="s">
        <v>247</v>
      </c>
      <c r="I54" s="4"/>
      <c r="J54" s="4"/>
      <c r="K54" s="4">
        <v>212</v>
      </c>
      <c r="L54" s="4">
        <v>35</v>
      </c>
      <c r="M54" s="4">
        <v>1</v>
      </c>
      <c r="N54" s="4" t="s">
        <v>3</v>
      </c>
      <c r="O54" s="4">
        <v>2</v>
      </c>
      <c r="P54" s="4"/>
    </row>
    <row r="55" spans="1:16" ht="13.6">
      <c r="A55" s="4">
        <v>50</v>
      </c>
      <c r="B55" s="4">
        <f>IF(SourceObSm!F55&lt;&gt;0,1,0)</f>
        <v>0</v>
      </c>
      <c r="C55" s="4">
        <v>0</v>
      </c>
      <c r="D55" s="4">
        <v>2</v>
      </c>
      <c r="E55" s="4">
        <v>0</v>
      </c>
      <c r="F55" s="4">
        <v>0</v>
      </c>
      <c r="G55" s="4" t="s">
        <v>248</v>
      </c>
      <c r="H55" s="4" t="s">
        <v>249</v>
      </c>
      <c r="I55" s="4"/>
      <c r="J55" s="4"/>
      <c r="K55" s="4">
        <v>212</v>
      </c>
      <c r="L55" s="4">
        <v>36</v>
      </c>
      <c r="M55" s="4">
        <v>1</v>
      </c>
      <c r="N55" s="4" t="s">
        <v>3</v>
      </c>
      <c r="O55" s="4">
        <v>2</v>
      </c>
      <c r="P55" s="4"/>
    </row>
    <row r="56" spans="1:16" ht="13.6">
      <c r="A56" s="4">
        <v>50</v>
      </c>
      <c r="B56" s="4">
        <f>IF(SourceObSm!F56&lt;&gt;0,1,0)</f>
        <v>1</v>
      </c>
      <c r="C56" s="4">
        <v>0</v>
      </c>
      <c r="D56" s="4">
        <v>2</v>
      </c>
      <c r="E56" s="4">
        <v>0</v>
      </c>
      <c r="F56" s="4">
        <v>305894.28000000003</v>
      </c>
      <c r="G56" s="4" t="s">
        <v>250</v>
      </c>
      <c r="H56" s="4" t="s">
        <v>251</v>
      </c>
      <c r="I56" s="4"/>
      <c r="J56" s="4"/>
      <c r="K56" s="4">
        <v>212</v>
      </c>
      <c r="L56" s="4">
        <v>37</v>
      </c>
      <c r="M56" s="4">
        <v>1</v>
      </c>
      <c r="N56" s="4" t="s">
        <v>3</v>
      </c>
      <c r="O56" s="4">
        <v>2</v>
      </c>
      <c r="P56" s="4"/>
    </row>
    <row r="57" spans="1:16" ht="13.6">
      <c r="A57" s="4">
        <v>50</v>
      </c>
      <c r="B57" s="4">
        <v>1</v>
      </c>
      <c r="C57" s="4">
        <v>0</v>
      </c>
      <c r="D57" s="4">
        <v>2</v>
      </c>
      <c r="E57" s="4">
        <v>0</v>
      </c>
      <c r="F57" s="4">
        <v>26931.97</v>
      </c>
      <c r="G57" s="4" t="s">
        <v>252</v>
      </c>
      <c r="H57" s="4" t="s">
        <v>253</v>
      </c>
      <c r="I57" s="4"/>
      <c r="J57" s="4"/>
      <c r="K57" s="4">
        <v>212</v>
      </c>
      <c r="L57" s="4">
        <v>38</v>
      </c>
      <c r="M57" s="4">
        <v>0</v>
      </c>
      <c r="N57" s="4" t="s">
        <v>3</v>
      </c>
      <c r="O57" s="4">
        <v>2</v>
      </c>
      <c r="P57" s="4"/>
    </row>
    <row r="58" spans="1:16" ht="13.6">
      <c r="A58" s="4">
        <v>50</v>
      </c>
      <c r="B58" s="4">
        <v>1</v>
      </c>
      <c r="C58" s="4">
        <v>0</v>
      </c>
      <c r="D58" s="4">
        <v>2</v>
      </c>
      <c r="E58" s="4">
        <v>0</v>
      </c>
      <c r="F58" s="4">
        <v>332826.25</v>
      </c>
      <c r="G58" s="4" t="s">
        <v>254</v>
      </c>
      <c r="H58" s="4" t="s">
        <v>255</v>
      </c>
      <c r="I58" s="4"/>
      <c r="J58" s="4"/>
      <c r="K58" s="4">
        <v>212</v>
      </c>
      <c r="L58" s="4">
        <v>39</v>
      </c>
      <c r="M58" s="4">
        <v>0</v>
      </c>
      <c r="N58" s="4" t="s">
        <v>3</v>
      </c>
      <c r="O58" s="4">
        <v>2</v>
      </c>
      <c r="P58" s="4"/>
    </row>
    <row r="59" spans="1:16" ht="13.6">
      <c r="A59" s="4">
        <v>50</v>
      </c>
      <c r="B59" s="4">
        <v>1</v>
      </c>
      <c r="C59" s="4">
        <v>0</v>
      </c>
      <c r="D59" s="4">
        <v>2</v>
      </c>
      <c r="E59" s="4">
        <v>0</v>
      </c>
      <c r="F59" s="4">
        <v>16641.310000000001</v>
      </c>
      <c r="G59" s="4" t="s">
        <v>256</v>
      </c>
      <c r="H59" s="4" t="s">
        <v>257</v>
      </c>
      <c r="I59" s="4"/>
      <c r="J59" s="4"/>
      <c r="K59" s="4">
        <v>212</v>
      </c>
      <c r="L59" s="4">
        <v>40</v>
      </c>
      <c r="M59" s="4">
        <v>0</v>
      </c>
      <c r="N59" s="4" t="s">
        <v>3</v>
      </c>
      <c r="O59" s="4">
        <v>2</v>
      </c>
      <c r="P59" s="4"/>
    </row>
    <row r="60" spans="1:16" ht="13.6">
      <c r="A60" s="4">
        <v>50</v>
      </c>
      <c r="B60" s="4">
        <v>1</v>
      </c>
      <c r="C60" s="4">
        <v>0</v>
      </c>
      <c r="D60" s="4">
        <v>2</v>
      </c>
      <c r="E60" s="4">
        <v>213</v>
      </c>
      <c r="F60" s="4">
        <v>349467.56</v>
      </c>
      <c r="G60" s="4" t="s">
        <v>258</v>
      </c>
      <c r="H60" s="4" t="s">
        <v>259</v>
      </c>
      <c r="I60" s="4"/>
      <c r="J60" s="4"/>
      <c r="K60" s="4">
        <v>212</v>
      </c>
      <c r="L60" s="4">
        <v>41</v>
      </c>
      <c r="M60" s="4">
        <v>0</v>
      </c>
      <c r="N60" s="4" t="s">
        <v>3</v>
      </c>
      <c r="O60" s="4">
        <v>2</v>
      </c>
      <c r="P60" s="4"/>
    </row>
    <row r="62" spans="1:16">
      <c r="A62">
        <v>-1</v>
      </c>
    </row>
    <row r="65" spans="1:40" ht="13.6">
      <c r="A65" s="3">
        <v>75</v>
      </c>
      <c r="B65" s="3" t="s">
        <v>326</v>
      </c>
      <c r="C65" s="3">
        <v>2026</v>
      </c>
      <c r="D65" s="3">
        <v>1</v>
      </c>
      <c r="E65" s="3">
        <v>0</v>
      </c>
      <c r="F65" s="3">
        <v>1</v>
      </c>
      <c r="G65" s="3">
        <v>0</v>
      </c>
      <c r="H65" s="3">
        <v>1</v>
      </c>
      <c r="I65" s="3">
        <v>0</v>
      </c>
      <c r="J65" s="3">
        <v>3</v>
      </c>
      <c r="K65" s="3">
        <v>0</v>
      </c>
      <c r="L65" s="3">
        <v>0</v>
      </c>
      <c r="M65" s="3">
        <v>0</v>
      </c>
      <c r="N65" s="3">
        <v>55146176</v>
      </c>
      <c r="O65" s="3">
        <v>1</v>
      </c>
    </row>
    <row r="66" spans="1:40">
      <c r="A66" s="5">
        <v>2</v>
      </c>
      <c r="B66" s="5" t="s">
        <v>327</v>
      </c>
      <c r="C66" s="5" t="s">
        <v>328</v>
      </c>
      <c r="D66" s="5">
        <v>0</v>
      </c>
      <c r="E66" s="5">
        <v>0</v>
      </c>
      <c r="F66" s="5">
        <v>0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>
        <v>55146177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O82"/>
  <sheetViews>
    <sheetView workbookViewId="0"/>
  </sheetViews>
  <sheetFormatPr defaultColWidth="9.125" defaultRowHeight="12.9"/>
  <cols>
    <col min="1" max="256" width="9.125" customWidth="1"/>
  </cols>
  <sheetData>
    <row r="1" spans="1:119">
      <c r="A1">
        <f>ROW(Source!A28)</f>
        <v>28</v>
      </c>
      <c r="B1">
        <v>55146176</v>
      </c>
      <c r="C1">
        <v>55146298</v>
      </c>
      <c r="D1">
        <v>54066228</v>
      </c>
      <c r="E1">
        <v>117</v>
      </c>
      <c r="F1">
        <v>1</v>
      </c>
      <c r="G1">
        <v>1</v>
      </c>
      <c r="H1">
        <v>1</v>
      </c>
      <c r="I1" t="s">
        <v>330</v>
      </c>
      <c r="J1" t="s">
        <v>3</v>
      </c>
      <c r="K1" t="s">
        <v>331</v>
      </c>
      <c r="L1">
        <v>1191</v>
      </c>
      <c r="N1">
        <v>1013</v>
      </c>
      <c r="O1" t="s">
        <v>332</v>
      </c>
      <c r="P1" t="s">
        <v>332</v>
      </c>
      <c r="Q1">
        <v>1</v>
      </c>
      <c r="W1">
        <v>0</v>
      </c>
      <c r="X1">
        <v>-50752015</v>
      </c>
      <c r="Y1">
        <f t="shared" ref="Y1:Y32" si="0">AT1</f>
        <v>11.7</v>
      </c>
      <c r="AA1">
        <v>0</v>
      </c>
      <c r="AB1">
        <v>0</v>
      </c>
      <c r="AC1">
        <v>0</v>
      </c>
      <c r="AD1">
        <v>414.55</v>
      </c>
      <c r="AE1">
        <v>0</v>
      </c>
      <c r="AF1">
        <v>0</v>
      </c>
      <c r="AG1">
        <v>0</v>
      </c>
      <c r="AH1">
        <v>414.55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11.7</v>
      </c>
      <c r="AU1" t="s">
        <v>3</v>
      </c>
      <c r="AV1">
        <v>1</v>
      </c>
      <c r="AW1">
        <v>2</v>
      </c>
      <c r="AX1">
        <v>55146305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4850.2349999999997</v>
      </c>
      <c r="BN1">
        <v>11.7</v>
      </c>
      <c r="BO1">
        <v>0</v>
      </c>
      <c r="BP1">
        <v>1</v>
      </c>
      <c r="BQ1">
        <v>0</v>
      </c>
      <c r="BR1">
        <v>0</v>
      </c>
      <c r="BS1">
        <v>0</v>
      </c>
      <c r="BT1">
        <v>4850.2349999999997</v>
      </c>
      <c r="BU1">
        <v>11.7</v>
      </c>
      <c r="BV1">
        <v>0</v>
      </c>
      <c r="BW1">
        <v>1</v>
      </c>
      <c r="CU1">
        <f>ROUND(AT1*Source!I28*AH1*AL1,2)</f>
        <v>0</v>
      </c>
      <c r="CV1">
        <f>ROUND(Y1*Source!I28,7)</f>
        <v>0</v>
      </c>
      <c r="CW1">
        <v>0</v>
      </c>
      <c r="CX1">
        <f>ROUND(Y1*Source!I28,7)</f>
        <v>0</v>
      </c>
      <c r="CY1">
        <f>AD1</f>
        <v>414.55</v>
      </c>
      <c r="CZ1">
        <f>AH1</f>
        <v>414.55</v>
      </c>
      <c r="DA1">
        <f>AL1</f>
        <v>1</v>
      </c>
      <c r="DB1">
        <f t="shared" ref="DB1:DB32" si="1">ROUND(ROUND(AT1*CZ1,2),2)</f>
        <v>4850.24</v>
      </c>
      <c r="DC1">
        <f t="shared" ref="DC1:DC32" si="2">ROUND(ROUND(AT1*AG1,2),2)</f>
        <v>0</v>
      </c>
      <c r="DD1" t="s">
        <v>3</v>
      </c>
      <c r="DE1" t="s">
        <v>3</v>
      </c>
      <c r="DF1">
        <f t="shared" ref="DF1:DF32" si="3">ROUND(ROUND(AE1,2)*CX1,2)</f>
        <v>0</v>
      </c>
      <c r="DG1">
        <f t="shared" ref="DG1:DG32" si="4">ROUND(ROUND(AF1,2)*CX1,2)</f>
        <v>0</v>
      </c>
      <c r="DH1">
        <f t="shared" ref="DH1:DH32" si="5">ROUND(ROUND(AG1,2)*CX1,2)</f>
        <v>0</v>
      </c>
      <c r="DI1">
        <f t="shared" ref="DI1:DI32" si="6">ROUND(ROUND(AH1,2)*CX1,2)</f>
        <v>0</v>
      </c>
      <c r="DJ1">
        <f>DI1</f>
        <v>0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>
      <c r="A2">
        <f>ROW(Source!A28)</f>
        <v>28</v>
      </c>
      <c r="B2">
        <v>55146176</v>
      </c>
      <c r="C2">
        <v>55146298</v>
      </c>
      <c r="D2">
        <v>54139577</v>
      </c>
      <c r="E2">
        <v>1</v>
      </c>
      <c r="F2">
        <v>1</v>
      </c>
      <c r="G2">
        <v>1</v>
      </c>
      <c r="H2">
        <v>3</v>
      </c>
      <c r="I2" t="s">
        <v>333</v>
      </c>
      <c r="J2" t="s">
        <v>334</v>
      </c>
      <c r="K2" t="s">
        <v>335</v>
      </c>
      <c r="L2">
        <v>1346</v>
      </c>
      <c r="N2">
        <v>1009</v>
      </c>
      <c r="O2" t="s">
        <v>336</v>
      </c>
      <c r="P2" t="s">
        <v>336</v>
      </c>
      <c r="Q2">
        <v>1</v>
      </c>
      <c r="W2">
        <v>0</v>
      </c>
      <c r="X2">
        <v>-1746966143</v>
      </c>
      <c r="Y2">
        <f t="shared" si="0"/>
        <v>0.01</v>
      </c>
      <c r="AA2">
        <v>284.14999999999998</v>
      </c>
      <c r="AB2">
        <v>0</v>
      </c>
      <c r="AC2">
        <v>0</v>
      </c>
      <c r="AD2">
        <v>0</v>
      </c>
      <c r="AE2">
        <v>284.14999999999998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0.01</v>
      </c>
      <c r="AU2" t="s">
        <v>3</v>
      </c>
      <c r="AV2">
        <v>0</v>
      </c>
      <c r="AW2">
        <v>2</v>
      </c>
      <c r="AX2">
        <v>55146306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2.8414999999999999</v>
      </c>
      <c r="BK2">
        <v>0</v>
      </c>
      <c r="BL2">
        <v>0</v>
      </c>
      <c r="BM2">
        <v>0</v>
      </c>
      <c r="BN2">
        <v>0</v>
      </c>
      <c r="BO2">
        <v>0</v>
      </c>
      <c r="BP2">
        <v>1</v>
      </c>
      <c r="BQ2">
        <v>2.8414999999999999</v>
      </c>
      <c r="BR2">
        <v>0</v>
      </c>
      <c r="BS2">
        <v>0</v>
      </c>
      <c r="BT2">
        <v>0</v>
      </c>
      <c r="BU2">
        <v>0</v>
      </c>
      <c r="BV2">
        <v>0</v>
      </c>
      <c r="BW2">
        <v>1</v>
      </c>
      <c r="CV2">
        <v>0</v>
      </c>
      <c r="CW2">
        <v>0</v>
      </c>
      <c r="CX2">
        <f>ROUND(Y2*Source!I28,7)</f>
        <v>0</v>
      </c>
      <c r="CY2">
        <f>AA2</f>
        <v>284.14999999999998</v>
      </c>
      <c r="CZ2">
        <f>AE2</f>
        <v>284.14999999999998</v>
      </c>
      <c r="DA2">
        <f>AI2</f>
        <v>1</v>
      </c>
      <c r="DB2">
        <f t="shared" si="1"/>
        <v>2.84</v>
      </c>
      <c r="DC2">
        <f t="shared" si="2"/>
        <v>0</v>
      </c>
      <c r="DD2" t="s">
        <v>3</v>
      </c>
      <c r="DE2" t="s">
        <v>3</v>
      </c>
      <c r="DF2">
        <f t="shared" si="3"/>
        <v>0</v>
      </c>
      <c r="DG2">
        <f t="shared" si="4"/>
        <v>0</v>
      </c>
      <c r="DH2">
        <f t="shared" si="5"/>
        <v>0</v>
      </c>
      <c r="DI2">
        <f t="shared" si="6"/>
        <v>0</v>
      </c>
      <c r="DJ2">
        <f>DF2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>
      <c r="A3">
        <f>ROW(Source!A28)</f>
        <v>28</v>
      </c>
      <c r="B3">
        <v>55146176</v>
      </c>
      <c r="C3">
        <v>55146298</v>
      </c>
      <c r="D3">
        <v>54141922</v>
      </c>
      <c r="E3">
        <v>1</v>
      </c>
      <c r="F3">
        <v>1</v>
      </c>
      <c r="G3">
        <v>1</v>
      </c>
      <c r="H3">
        <v>3</v>
      </c>
      <c r="I3" t="s">
        <v>337</v>
      </c>
      <c r="J3" t="s">
        <v>338</v>
      </c>
      <c r="K3" t="s">
        <v>339</v>
      </c>
      <c r="L3">
        <v>1383</v>
      </c>
      <c r="N3">
        <v>1013</v>
      </c>
      <c r="O3" t="s">
        <v>340</v>
      </c>
      <c r="P3" t="s">
        <v>340</v>
      </c>
      <c r="Q3">
        <v>1</v>
      </c>
      <c r="W3">
        <v>0</v>
      </c>
      <c r="X3">
        <v>1840299850</v>
      </c>
      <c r="Y3">
        <f t="shared" si="0"/>
        <v>8.3199999999999996E-2</v>
      </c>
      <c r="AA3">
        <v>8.7899999999999991</v>
      </c>
      <c r="AB3">
        <v>0</v>
      </c>
      <c r="AC3">
        <v>0</v>
      </c>
      <c r="AD3">
        <v>0</v>
      </c>
      <c r="AE3">
        <v>8.7899999999999991</v>
      </c>
      <c r="AF3">
        <v>0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8.3199999999999996E-2</v>
      </c>
      <c r="AU3" t="s">
        <v>3</v>
      </c>
      <c r="AV3">
        <v>0</v>
      </c>
      <c r="AW3">
        <v>2</v>
      </c>
      <c r="AX3">
        <v>55146307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0.73132799999999987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0.73132799999999987</v>
      </c>
      <c r="BR3">
        <v>0</v>
      </c>
      <c r="BS3">
        <v>0</v>
      </c>
      <c r="BT3">
        <v>0</v>
      </c>
      <c r="BU3">
        <v>0</v>
      </c>
      <c r="BV3">
        <v>0</v>
      </c>
      <c r="BW3">
        <v>1</v>
      </c>
      <c r="CV3">
        <v>0</v>
      </c>
      <c r="CW3">
        <v>0</v>
      </c>
      <c r="CX3">
        <f>ROUND(Y3*Source!I28,7)</f>
        <v>0</v>
      </c>
      <c r="CY3">
        <f>AA3</f>
        <v>8.7899999999999991</v>
      </c>
      <c r="CZ3">
        <f>AE3</f>
        <v>8.7899999999999991</v>
      </c>
      <c r="DA3">
        <f>AI3</f>
        <v>1</v>
      </c>
      <c r="DB3">
        <f t="shared" si="1"/>
        <v>0.73</v>
      </c>
      <c r="DC3">
        <f t="shared" si="2"/>
        <v>0</v>
      </c>
      <c r="DD3" t="s">
        <v>3</v>
      </c>
      <c r="DE3" t="s">
        <v>3</v>
      </c>
      <c r="DF3">
        <f t="shared" si="3"/>
        <v>0</v>
      </c>
      <c r="DG3">
        <f t="shared" si="4"/>
        <v>0</v>
      </c>
      <c r="DH3">
        <f t="shared" si="5"/>
        <v>0</v>
      </c>
      <c r="DI3">
        <f t="shared" si="6"/>
        <v>0</v>
      </c>
      <c r="DJ3">
        <f>DF3</f>
        <v>0</v>
      </c>
      <c r="DK3">
        <v>1</v>
      </c>
      <c r="DL3" t="s">
        <v>3</v>
      </c>
      <c r="DM3">
        <v>0</v>
      </c>
      <c r="DN3" t="s">
        <v>3</v>
      </c>
      <c r="DO3">
        <v>0</v>
      </c>
    </row>
    <row r="4" spans="1:119">
      <c r="A4">
        <f>ROW(Source!A28)</f>
        <v>28</v>
      </c>
      <c r="B4">
        <v>55146176</v>
      </c>
      <c r="C4">
        <v>55146298</v>
      </c>
      <c r="D4">
        <v>54143508</v>
      </c>
      <c r="E4">
        <v>1</v>
      </c>
      <c r="F4">
        <v>1</v>
      </c>
      <c r="G4">
        <v>1</v>
      </c>
      <c r="H4">
        <v>3</v>
      </c>
      <c r="I4" t="s">
        <v>341</v>
      </c>
      <c r="J4" t="s">
        <v>342</v>
      </c>
      <c r="K4" t="s">
        <v>343</v>
      </c>
      <c r="L4">
        <v>1425</v>
      </c>
      <c r="N4">
        <v>1013</v>
      </c>
      <c r="O4" t="s">
        <v>344</v>
      </c>
      <c r="P4" t="s">
        <v>344</v>
      </c>
      <c r="Q4">
        <v>1</v>
      </c>
      <c r="W4">
        <v>0</v>
      </c>
      <c r="X4">
        <v>482570552</v>
      </c>
      <c r="Y4">
        <f t="shared" si="0"/>
        <v>0.04</v>
      </c>
      <c r="AA4">
        <v>978.09</v>
      </c>
      <c r="AB4">
        <v>0</v>
      </c>
      <c r="AC4">
        <v>0</v>
      </c>
      <c r="AD4">
        <v>0</v>
      </c>
      <c r="AE4">
        <v>978.09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0.04</v>
      </c>
      <c r="AU4" t="s">
        <v>3</v>
      </c>
      <c r="AV4">
        <v>0</v>
      </c>
      <c r="AW4">
        <v>2</v>
      </c>
      <c r="AX4">
        <v>55146308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39.123600000000003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39.123600000000003</v>
      </c>
      <c r="BR4">
        <v>0</v>
      </c>
      <c r="BS4">
        <v>0</v>
      </c>
      <c r="BT4">
        <v>0</v>
      </c>
      <c r="BU4">
        <v>0</v>
      </c>
      <c r="BV4">
        <v>0</v>
      </c>
      <c r="BW4">
        <v>1</v>
      </c>
      <c r="CV4">
        <v>0</v>
      </c>
      <c r="CW4">
        <v>0</v>
      </c>
      <c r="CX4">
        <f>ROUND(Y4*Source!I28,7)</f>
        <v>0</v>
      </c>
      <c r="CY4">
        <f>AA4</f>
        <v>978.09</v>
      </c>
      <c r="CZ4">
        <f>AE4</f>
        <v>978.09</v>
      </c>
      <c r="DA4">
        <f>AI4</f>
        <v>1</v>
      </c>
      <c r="DB4">
        <f t="shared" si="1"/>
        <v>39.119999999999997</v>
      </c>
      <c r="DC4">
        <f t="shared" si="2"/>
        <v>0</v>
      </c>
      <c r="DD4" t="s">
        <v>3</v>
      </c>
      <c r="DE4" t="s">
        <v>3</v>
      </c>
      <c r="DF4">
        <f t="shared" si="3"/>
        <v>0</v>
      </c>
      <c r="DG4">
        <f t="shared" si="4"/>
        <v>0</v>
      </c>
      <c r="DH4">
        <f t="shared" si="5"/>
        <v>0</v>
      </c>
      <c r="DI4">
        <f t="shared" si="6"/>
        <v>0</v>
      </c>
      <c r="DJ4">
        <f>DF4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>
      <c r="A5">
        <f>ROW(Source!A28)</f>
        <v>28</v>
      </c>
      <c r="B5">
        <v>55146176</v>
      </c>
      <c r="C5">
        <v>55146298</v>
      </c>
      <c r="D5">
        <v>54152750</v>
      </c>
      <c r="E5">
        <v>1</v>
      </c>
      <c r="F5">
        <v>1</v>
      </c>
      <c r="G5">
        <v>1</v>
      </c>
      <c r="H5">
        <v>3</v>
      </c>
      <c r="I5" t="s">
        <v>345</v>
      </c>
      <c r="J5" t="s">
        <v>346</v>
      </c>
      <c r="K5" t="s">
        <v>347</v>
      </c>
      <c r="L5">
        <v>1346</v>
      </c>
      <c r="N5">
        <v>1009</v>
      </c>
      <c r="O5" t="s">
        <v>336</v>
      </c>
      <c r="P5" t="s">
        <v>336</v>
      </c>
      <c r="Q5">
        <v>1</v>
      </c>
      <c r="W5">
        <v>0</v>
      </c>
      <c r="X5">
        <v>1107207883</v>
      </c>
      <c r="Y5">
        <f t="shared" si="0"/>
        <v>0.1</v>
      </c>
      <c r="AA5">
        <v>899.56</v>
      </c>
      <c r="AB5">
        <v>0</v>
      </c>
      <c r="AC5">
        <v>0</v>
      </c>
      <c r="AD5">
        <v>0</v>
      </c>
      <c r="AE5">
        <v>899.56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0.1</v>
      </c>
      <c r="AU5" t="s">
        <v>3</v>
      </c>
      <c r="AV5">
        <v>0</v>
      </c>
      <c r="AW5">
        <v>2</v>
      </c>
      <c r="AX5">
        <v>55146309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89.956000000000003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89.956000000000003</v>
      </c>
      <c r="BR5">
        <v>0</v>
      </c>
      <c r="BS5">
        <v>0</v>
      </c>
      <c r="BT5">
        <v>0</v>
      </c>
      <c r="BU5">
        <v>0</v>
      </c>
      <c r="BV5">
        <v>0</v>
      </c>
      <c r="BW5">
        <v>1</v>
      </c>
      <c r="CV5">
        <v>0</v>
      </c>
      <c r="CW5">
        <v>0</v>
      </c>
      <c r="CX5">
        <f>ROUND(Y5*Source!I28,7)</f>
        <v>0</v>
      </c>
      <c r="CY5">
        <f>AA5</f>
        <v>899.56</v>
      </c>
      <c r="CZ5">
        <f>AE5</f>
        <v>899.56</v>
      </c>
      <c r="DA5">
        <f>AI5</f>
        <v>1</v>
      </c>
      <c r="DB5">
        <f t="shared" si="1"/>
        <v>89.96</v>
      </c>
      <c r="DC5">
        <f t="shared" si="2"/>
        <v>0</v>
      </c>
      <c r="DD5" t="s">
        <v>3</v>
      </c>
      <c r="DE5" t="s">
        <v>3</v>
      </c>
      <c r="DF5">
        <f t="shared" si="3"/>
        <v>0</v>
      </c>
      <c r="DG5">
        <f t="shared" si="4"/>
        <v>0</v>
      </c>
      <c r="DH5">
        <f t="shared" si="5"/>
        <v>0</v>
      </c>
      <c r="DI5">
        <f t="shared" si="6"/>
        <v>0</v>
      </c>
      <c r="DJ5">
        <f>DF5</f>
        <v>0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>
      <c r="A6">
        <f>ROW(Source!A28)</f>
        <v>28</v>
      </c>
      <c r="B6">
        <v>55146176</v>
      </c>
      <c r="C6">
        <v>55146298</v>
      </c>
      <c r="D6">
        <v>54072308</v>
      </c>
      <c r="E6">
        <v>117</v>
      </c>
      <c r="F6">
        <v>1</v>
      </c>
      <c r="G6">
        <v>1</v>
      </c>
      <c r="H6">
        <v>3</v>
      </c>
      <c r="I6" t="s">
        <v>29</v>
      </c>
      <c r="J6" t="s">
        <v>3</v>
      </c>
      <c r="K6" t="s">
        <v>30</v>
      </c>
      <c r="L6">
        <v>3277935</v>
      </c>
      <c r="N6">
        <v>1013</v>
      </c>
      <c r="O6" t="s">
        <v>31</v>
      </c>
      <c r="P6" t="s">
        <v>31</v>
      </c>
      <c r="Q6">
        <v>1</v>
      </c>
      <c r="W6">
        <v>0</v>
      </c>
      <c r="X6">
        <v>274903907</v>
      </c>
      <c r="Y6">
        <f t="shared" si="0"/>
        <v>2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 t="s">
        <v>3</v>
      </c>
      <c r="AT6">
        <v>2</v>
      </c>
      <c r="AU6" t="s">
        <v>3</v>
      </c>
      <c r="AV6">
        <v>0</v>
      </c>
      <c r="AW6">
        <v>2</v>
      </c>
      <c r="AX6">
        <v>55146310</v>
      </c>
      <c r="AY6">
        <v>1</v>
      </c>
      <c r="AZ6">
        <v>0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ROUND(Y6*Source!I28,7)</f>
        <v>0</v>
      </c>
      <c r="CY6">
        <f>AA6</f>
        <v>0</v>
      </c>
      <c r="CZ6">
        <f>AE6</f>
        <v>0</v>
      </c>
      <c r="DA6">
        <f>AI6</f>
        <v>1</v>
      </c>
      <c r="DB6">
        <f t="shared" si="1"/>
        <v>0</v>
      </c>
      <c r="DC6">
        <f t="shared" si="2"/>
        <v>0</v>
      </c>
      <c r="DD6" t="s">
        <v>3</v>
      </c>
      <c r="DE6" t="s">
        <v>3</v>
      </c>
      <c r="DF6">
        <f t="shared" si="3"/>
        <v>0</v>
      </c>
      <c r="DG6">
        <f t="shared" si="4"/>
        <v>0</v>
      </c>
      <c r="DH6">
        <f t="shared" si="5"/>
        <v>0</v>
      </c>
      <c r="DI6">
        <f t="shared" si="6"/>
        <v>0</v>
      </c>
      <c r="DJ6">
        <f>DF6</f>
        <v>0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>
      <c r="A7">
        <f>ROW(Source!A32)</f>
        <v>32</v>
      </c>
      <c r="B7">
        <v>55146176</v>
      </c>
      <c r="C7">
        <v>55146314</v>
      </c>
      <c r="D7">
        <v>54066233</v>
      </c>
      <c r="E7">
        <v>117</v>
      </c>
      <c r="F7">
        <v>1</v>
      </c>
      <c r="G7">
        <v>1</v>
      </c>
      <c r="H7">
        <v>1</v>
      </c>
      <c r="I7" t="s">
        <v>348</v>
      </c>
      <c r="J7" t="s">
        <v>3</v>
      </c>
      <c r="K7" t="s">
        <v>349</v>
      </c>
      <c r="L7">
        <v>1191</v>
      </c>
      <c r="N7">
        <v>1013</v>
      </c>
      <c r="O7" t="s">
        <v>332</v>
      </c>
      <c r="P7" t="s">
        <v>332</v>
      </c>
      <c r="Q7">
        <v>1</v>
      </c>
      <c r="W7">
        <v>0</v>
      </c>
      <c r="X7">
        <v>1903532093</v>
      </c>
      <c r="Y7">
        <f t="shared" si="0"/>
        <v>4.2</v>
      </c>
      <c r="AA7">
        <v>0</v>
      </c>
      <c r="AB7">
        <v>0</v>
      </c>
      <c r="AC7">
        <v>0</v>
      </c>
      <c r="AD7">
        <v>426.4</v>
      </c>
      <c r="AE7">
        <v>0</v>
      </c>
      <c r="AF7">
        <v>0</v>
      </c>
      <c r="AG7">
        <v>0</v>
      </c>
      <c r="AH7">
        <v>426.4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4.2</v>
      </c>
      <c r="AU7" t="s">
        <v>3</v>
      </c>
      <c r="AV7">
        <v>1</v>
      </c>
      <c r="AW7">
        <v>2</v>
      </c>
      <c r="AX7">
        <v>55146322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1790.8799999999999</v>
      </c>
      <c r="BN7">
        <v>4.2</v>
      </c>
      <c r="BO7">
        <v>0</v>
      </c>
      <c r="BP7">
        <v>1</v>
      </c>
      <c r="BQ7">
        <v>0</v>
      </c>
      <c r="BR7">
        <v>0</v>
      </c>
      <c r="BS7">
        <v>0</v>
      </c>
      <c r="BT7">
        <v>1790.8799999999999</v>
      </c>
      <c r="BU7">
        <v>4.2</v>
      </c>
      <c r="BV7">
        <v>0</v>
      </c>
      <c r="BW7">
        <v>1</v>
      </c>
      <c r="CU7">
        <f>ROUND(AT7*Source!I32*AH7*AL7,2)</f>
        <v>3581.76</v>
      </c>
      <c r="CV7">
        <f>ROUND(Y7*Source!I32,7)</f>
        <v>8.4</v>
      </c>
      <c r="CW7">
        <v>0</v>
      </c>
      <c r="CX7">
        <f>ROUND(Y7*Source!I32,7)</f>
        <v>8.4</v>
      </c>
      <c r="CY7">
        <f>AD7</f>
        <v>426.4</v>
      </c>
      <c r="CZ7">
        <f>AH7</f>
        <v>426.4</v>
      </c>
      <c r="DA7">
        <f>AL7</f>
        <v>1</v>
      </c>
      <c r="DB7">
        <f t="shared" si="1"/>
        <v>1790.88</v>
      </c>
      <c r="DC7">
        <f t="shared" si="2"/>
        <v>0</v>
      </c>
      <c r="DD7" t="s">
        <v>3</v>
      </c>
      <c r="DE7" t="s">
        <v>3</v>
      </c>
      <c r="DF7">
        <f t="shared" si="3"/>
        <v>0</v>
      </c>
      <c r="DG7">
        <f t="shared" si="4"/>
        <v>0</v>
      </c>
      <c r="DH7">
        <f t="shared" si="5"/>
        <v>0</v>
      </c>
      <c r="DI7">
        <f t="shared" si="6"/>
        <v>3581.76</v>
      </c>
      <c r="DJ7">
        <f>DI7</f>
        <v>3581.76</v>
      </c>
      <c r="DK7">
        <v>1</v>
      </c>
      <c r="DL7" t="s">
        <v>3</v>
      </c>
      <c r="DM7">
        <v>0</v>
      </c>
      <c r="DN7" t="s">
        <v>3</v>
      </c>
      <c r="DO7">
        <v>0</v>
      </c>
    </row>
    <row r="8" spans="1:119">
      <c r="A8">
        <f>ROW(Source!A32)</f>
        <v>32</v>
      </c>
      <c r="B8">
        <v>55146176</v>
      </c>
      <c r="C8">
        <v>55146314</v>
      </c>
      <c r="D8">
        <v>54139577</v>
      </c>
      <c r="E8">
        <v>1</v>
      </c>
      <c r="F8">
        <v>1</v>
      </c>
      <c r="G8">
        <v>1</v>
      </c>
      <c r="H8">
        <v>3</v>
      </c>
      <c r="I8" t="s">
        <v>333</v>
      </c>
      <c r="J8" t="s">
        <v>334</v>
      </c>
      <c r="K8" t="s">
        <v>335</v>
      </c>
      <c r="L8">
        <v>1346</v>
      </c>
      <c r="N8">
        <v>1009</v>
      </c>
      <c r="O8" t="s">
        <v>336</v>
      </c>
      <c r="P8" t="s">
        <v>336</v>
      </c>
      <c r="Q8">
        <v>1</v>
      </c>
      <c r="W8">
        <v>0</v>
      </c>
      <c r="X8">
        <v>-1746966143</v>
      </c>
      <c r="Y8">
        <f t="shared" si="0"/>
        <v>4.0000000000000001E-3</v>
      </c>
      <c r="AA8">
        <v>284.14999999999998</v>
      </c>
      <c r="AB8">
        <v>0</v>
      </c>
      <c r="AC8">
        <v>0</v>
      </c>
      <c r="AD8">
        <v>0</v>
      </c>
      <c r="AE8">
        <v>284.14999999999998</v>
      </c>
      <c r="AF8">
        <v>0</v>
      </c>
      <c r="AG8">
        <v>0</v>
      </c>
      <c r="AH8">
        <v>0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4.0000000000000001E-3</v>
      </c>
      <c r="AU8" t="s">
        <v>3</v>
      </c>
      <c r="AV8">
        <v>0</v>
      </c>
      <c r="AW8">
        <v>2</v>
      </c>
      <c r="AX8">
        <v>55146323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1.1365999999999998</v>
      </c>
      <c r="BK8">
        <v>0</v>
      </c>
      <c r="BL8">
        <v>0</v>
      </c>
      <c r="BM8">
        <v>0</v>
      </c>
      <c r="BN8">
        <v>0</v>
      </c>
      <c r="BO8">
        <v>0</v>
      </c>
      <c r="BP8">
        <v>1</v>
      </c>
      <c r="BQ8">
        <v>1.1365999999999998</v>
      </c>
      <c r="BR8">
        <v>0</v>
      </c>
      <c r="BS8">
        <v>0</v>
      </c>
      <c r="BT8">
        <v>0</v>
      </c>
      <c r="BU8">
        <v>0</v>
      </c>
      <c r="BV8">
        <v>0</v>
      </c>
      <c r="BW8">
        <v>1</v>
      </c>
      <c r="CV8">
        <v>0</v>
      </c>
      <c r="CW8">
        <v>0</v>
      </c>
      <c r="CX8">
        <f>ROUND(Y8*Source!I32,7)</f>
        <v>8.0000000000000002E-3</v>
      </c>
      <c r="CY8">
        <f t="shared" ref="CY8:CY13" si="7">AA8</f>
        <v>284.14999999999998</v>
      </c>
      <c r="CZ8">
        <f t="shared" ref="CZ8:CZ13" si="8">AE8</f>
        <v>284.14999999999998</v>
      </c>
      <c r="DA8">
        <f t="shared" ref="DA8:DA13" si="9">AI8</f>
        <v>1</v>
      </c>
      <c r="DB8">
        <f t="shared" si="1"/>
        <v>1.1399999999999999</v>
      </c>
      <c r="DC8">
        <f t="shared" si="2"/>
        <v>0</v>
      </c>
      <c r="DD8" t="s">
        <v>3</v>
      </c>
      <c r="DE8" t="s">
        <v>3</v>
      </c>
      <c r="DF8">
        <f t="shared" si="3"/>
        <v>2.27</v>
      </c>
      <c r="DG8">
        <f t="shared" si="4"/>
        <v>0</v>
      </c>
      <c r="DH8">
        <f t="shared" si="5"/>
        <v>0</v>
      </c>
      <c r="DI8">
        <f t="shared" si="6"/>
        <v>0</v>
      </c>
      <c r="DJ8">
        <f t="shared" ref="DJ8:DJ13" si="10">DF8</f>
        <v>2.27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>
      <c r="A9">
        <f>ROW(Source!A32)</f>
        <v>32</v>
      </c>
      <c r="B9">
        <v>55146176</v>
      </c>
      <c r="C9">
        <v>55146314</v>
      </c>
      <c r="D9">
        <v>54141922</v>
      </c>
      <c r="E9">
        <v>1</v>
      </c>
      <c r="F9">
        <v>1</v>
      </c>
      <c r="G9">
        <v>1</v>
      </c>
      <c r="H9">
        <v>3</v>
      </c>
      <c r="I9" t="s">
        <v>337</v>
      </c>
      <c r="J9" t="s">
        <v>338</v>
      </c>
      <c r="K9" t="s">
        <v>339</v>
      </c>
      <c r="L9">
        <v>1383</v>
      </c>
      <c r="N9">
        <v>1013</v>
      </c>
      <c r="O9" t="s">
        <v>340</v>
      </c>
      <c r="P9" t="s">
        <v>340</v>
      </c>
      <c r="Q9">
        <v>1</v>
      </c>
      <c r="W9">
        <v>0</v>
      </c>
      <c r="X9">
        <v>1840299850</v>
      </c>
      <c r="Y9">
        <f t="shared" si="0"/>
        <v>6.7599999999999993E-2</v>
      </c>
      <c r="AA9">
        <v>8.7899999999999991</v>
      </c>
      <c r="AB9">
        <v>0</v>
      </c>
      <c r="AC9">
        <v>0</v>
      </c>
      <c r="AD9">
        <v>0</v>
      </c>
      <c r="AE9">
        <v>8.7899999999999991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6.7599999999999993E-2</v>
      </c>
      <c r="AU9" t="s">
        <v>3</v>
      </c>
      <c r="AV9">
        <v>0</v>
      </c>
      <c r="AW9">
        <v>2</v>
      </c>
      <c r="AX9">
        <v>55146324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0.59420399999999984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0.59420399999999984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CV9">
        <v>0</v>
      </c>
      <c r="CW9">
        <v>0</v>
      </c>
      <c r="CX9">
        <f>ROUND(Y9*Source!I32,7)</f>
        <v>0.13519999999999999</v>
      </c>
      <c r="CY9">
        <f t="shared" si="7"/>
        <v>8.7899999999999991</v>
      </c>
      <c r="CZ9">
        <f t="shared" si="8"/>
        <v>8.7899999999999991</v>
      </c>
      <c r="DA9">
        <f t="shared" si="9"/>
        <v>1</v>
      </c>
      <c r="DB9">
        <f t="shared" si="1"/>
        <v>0.59</v>
      </c>
      <c r="DC9">
        <f t="shared" si="2"/>
        <v>0</v>
      </c>
      <c r="DD9" t="s">
        <v>3</v>
      </c>
      <c r="DE9" t="s">
        <v>3</v>
      </c>
      <c r="DF9">
        <f t="shared" si="3"/>
        <v>1.19</v>
      </c>
      <c r="DG9">
        <f t="shared" si="4"/>
        <v>0</v>
      </c>
      <c r="DH9">
        <f t="shared" si="5"/>
        <v>0</v>
      </c>
      <c r="DI9">
        <f t="shared" si="6"/>
        <v>0</v>
      </c>
      <c r="DJ9">
        <f t="shared" si="10"/>
        <v>1.19</v>
      </c>
      <c r="DK9">
        <v>1</v>
      </c>
      <c r="DL9" t="s">
        <v>3</v>
      </c>
      <c r="DM9">
        <v>0</v>
      </c>
      <c r="DN9" t="s">
        <v>3</v>
      </c>
      <c r="DO9">
        <v>0</v>
      </c>
    </row>
    <row r="10" spans="1:119">
      <c r="A10">
        <f>ROW(Source!A32)</f>
        <v>32</v>
      </c>
      <c r="B10">
        <v>55146176</v>
      </c>
      <c r="C10">
        <v>55146314</v>
      </c>
      <c r="D10">
        <v>54143508</v>
      </c>
      <c r="E10">
        <v>1</v>
      </c>
      <c r="F10">
        <v>1</v>
      </c>
      <c r="G10">
        <v>1</v>
      </c>
      <c r="H10">
        <v>3</v>
      </c>
      <c r="I10" t="s">
        <v>341</v>
      </c>
      <c r="J10" t="s">
        <v>342</v>
      </c>
      <c r="K10" t="s">
        <v>343</v>
      </c>
      <c r="L10">
        <v>1425</v>
      </c>
      <c r="N10">
        <v>1013</v>
      </c>
      <c r="O10" t="s">
        <v>344</v>
      </c>
      <c r="P10" t="s">
        <v>344</v>
      </c>
      <c r="Q10">
        <v>1</v>
      </c>
      <c r="W10">
        <v>0</v>
      </c>
      <c r="X10">
        <v>482570552</v>
      </c>
      <c r="Y10">
        <f t="shared" si="0"/>
        <v>0.03</v>
      </c>
      <c r="AA10">
        <v>978.09</v>
      </c>
      <c r="AB10">
        <v>0</v>
      </c>
      <c r="AC10">
        <v>0</v>
      </c>
      <c r="AD10">
        <v>0</v>
      </c>
      <c r="AE10">
        <v>978.09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3</v>
      </c>
      <c r="AT10">
        <v>0.03</v>
      </c>
      <c r="AU10" t="s">
        <v>3</v>
      </c>
      <c r="AV10">
        <v>0</v>
      </c>
      <c r="AW10">
        <v>2</v>
      </c>
      <c r="AX10">
        <v>55146325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29.342700000000001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29.342700000000001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CV10">
        <v>0</v>
      </c>
      <c r="CW10">
        <v>0</v>
      </c>
      <c r="CX10">
        <f>ROUND(Y10*Source!I32,7)</f>
        <v>0.06</v>
      </c>
      <c r="CY10">
        <f t="shared" si="7"/>
        <v>978.09</v>
      </c>
      <c r="CZ10">
        <f t="shared" si="8"/>
        <v>978.09</v>
      </c>
      <c r="DA10">
        <f t="shared" si="9"/>
        <v>1</v>
      </c>
      <c r="DB10">
        <f t="shared" si="1"/>
        <v>29.34</v>
      </c>
      <c r="DC10">
        <f t="shared" si="2"/>
        <v>0</v>
      </c>
      <c r="DD10" t="s">
        <v>3</v>
      </c>
      <c r="DE10" t="s">
        <v>3</v>
      </c>
      <c r="DF10">
        <f t="shared" si="3"/>
        <v>58.69</v>
      </c>
      <c r="DG10">
        <f t="shared" si="4"/>
        <v>0</v>
      </c>
      <c r="DH10">
        <f t="shared" si="5"/>
        <v>0</v>
      </c>
      <c r="DI10">
        <f t="shared" si="6"/>
        <v>0</v>
      </c>
      <c r="DJ10">
        <f t="shared" si="10"/>
        <v>58.69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>
      <c r="A11">
        <f>ROW(Source!A32)</f>
        <v>32</v>
      </c>
      <c r="B11">
        <v>55146176</v>
      </c>
      <c r="C11">
        <v>55146314</v>
      </c>
      <c r="D11">
        <v>54145351</v>
      </c>
      <c r="E11">
        <v>1</v>
      </c>
      <c r="F11">
        <v>1</v>
      </c>
      <c r="G11">
        <v>1</v>
      </c>
      <c r="H11">
        <v>3</v>
      </c>
      <c r="I11" t="s">
        <v>350</v>
      </c>
      <c r="J11" t="s">
        <v>351</v>
      </c>
      <c r="K11" t="s">
        <v>352</v>
      </c>
      <c r="L11">
        <v>1348</v>
      </c>
      <c r="N11">
        <v>1009</v>
      </c>
      <c r="O11" t="s">
        <v>132</v>
      </c>
      <c r="P11" t="s">
        <v>132</v>
      </c>
      <c r="Q11">
        <v>1000</v>
      </c>
      <c r="W11">
        <v>0</v>
      </c>
      <c r="X11">
        <v>-290124041</v>
      </c>
      <c r="Y11">
        <f t="shared" si="0"/>
        <v>2.0000000000000002E-5</v>
      </c>
      <c r="AA11">
        <v>4338.2700000000004</v>
      </c>
      <c r="AB11">
        <v>0</v>
      </c>
      <c r="AC11">
        <v>0</v>
      </c>
      <c r="AD11">
        <v>0</v>
      </c>
      <c r="AE11">
        <v>4338.2700000000004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2.0000000000000002E-5</v>
      </c>
      <c r="AU11" t="s">
        <v>3</v>
      </c>
      <c r="AV11">
        <v>0</v>
      </c>
      <c r="AW11">
        <v>2</v>
      </c>
      <c r="AX11">
        <v>55146326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8.676540000000002E-2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8.676540000000002E-2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</v>
      </c>
      <c r="CV11">
        <v>0</v>
      </c>
      <c r="CW11">
        <v>0</v>
      </c>
      <c r="CX11">
        <f>ROUND(Y11*Source!I32,7)</f>
        <v>4.0000000000000003E-5</v>
      </c>
      <c r="CY11">
        <f t="shared" si="7"/>
        <v>4338.2700000000004</v>
      </c>
      <c r="CZ11">
        <f t="shared" si="8"/>
        <v>4338.2700000000004</v>
      </c>
      <c r="DA11">
        <f t="shared" si="9"/>
        <v>1</v>
      </c>
      <c r="DB11">
        <f t="shared" si="1"/>
        <v>0.09</v>
      </c>
      <c r="DC11">
        <f t="shared" si="2"/>
        <v>0</v>
      </c>
      <c r="DD11" t="s">
        <v>3</v>
      </c>
      <c r="DE11" t="s">
        <v>3</v>
      </c>
      <c r="DF11">
        <f t="shared" si="3"/>
        <v>0.17</v>
      </c>
      <c r="DG11">
        <f t="shared" si="4"/>
        <v>0</v>
      </c>
      <c r="DH11">
        <f t="shared" si="5"/>
        <v>0</v>
      </c>
      <c r="DI11">
        <f t="shared" si="6"/>
        <v>0</v>
      </c>
      <c r="DJ11">
        <f t="shared" si="10"/>
        <v>0.17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>
      <c r="A12">
        <f>ROW(Source!A32)</f>
        <v>32</v>
      </c>
      <c r="B12">
        <v>55146176</v>
      </c>
      <c r="C12">
        <v>55146314</v>
      </c>
      <c r="D12">
        <v>54152750</v>
      </c>
      <c r="E12">
        <v>1</v>
      </c>
      <c r="F12">
        <v>1</v>
      </c>
      <c r="G12">
        <v>1</v>
      </c>
      <c r="H12">
        <v>3</v>
      </c>
      <c r="I12" t="s">
        <v>345</v>
      </c>
      <c r="J12" t="s">
        <v>346</v>
      </c>
      <c r="K12" t="s">
        <v>347</v>
      </c>
      <c r="L12">
        <v>1346</v>
      </c>
      <c r="N12">
        <v>1009</v>
      </c>
      <c r="O12" t="s">
        <v>336</v>
      </c>
      <c r="P12" t="s">
        <v>336</v>
      </c>
      <c r="Q12">
        <v>1</v>
      </c>
      <c r="W12">
        <v>0</v>
      </c>
      <c r="X12">
        <v>1107207883</v>
      </c>
      <c r="Y12">
        <f t="shared" si="0"/>
        <v>0.04</v>
      </c>
      <c r="AA12">
        <v>899.56</v>
      </c>
      <c r="AB12">
        <v>0</v>
      </c>
      <c r="AC12">
        <v>0</v>
      </c>
      <c r="AD12">
        <v>0</v>
      </c>
      <c r="AE12">
        <v>899.56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0.04</v>
      </c>
      <c r="AU12" t="s">
        <v>3</v>
      </c>
      <c r="AV12">
        <v>0</v>
      </c>
      <c r="AW12">
        <v>2</v>
      </c>
      <c r="AX12">
        <v>55146327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35.982399999999998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35.982399999999998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CV12">
        <v>0</v>
      </c>
      <c r="CW12">
        <v>0</v>
      </c>
      <c r="CX12">
        <f>ROUND(Y12*Source!I32,7)</f>
        <v>0.08</v>
      </c>
      <c r="CY12">
        <f t="shared" si="7"/>
        <v>899.56</v>
      </c>
      <c r="CZ12">
        <f t="shared" si="8"/>
        <v>899.56</v>
      </c>
      <c r="DA12">
        <f t="shared" si="9"/>
        <v>1</v>
      </c>
      <c r="DB12">
        <f t="shared" si="1"/>
        <v>35.979999999999997</v>
      </c>
      <c r="DC12">
        <f t="shared" si="2"/>
        <v>0</v>
      </c>
      <c r="DD12" t="s">
        <v>3</v>
      </c>
      <c r="DE12" t="s">
        <v>3</v>
      </c>
      <c r="DF12">
        <f t="shared" si="3"/>
        <v>71.959999999999994</v>
      </c>
      <c r="DG12">
        <f t="shared" si="4"/>
        <v>0</v>
      </c>
      <c r="DH12">
        <f t="shared" si="5"/>
        <v>0</v>
      </c>
      <c r="DI12">
        <f t="shared" si="6"/>
        <v>0</v>
      </c>
      <c r="DJ12">
        <f t="shared" si="10"/>
        <v>71.959999999999994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>
      <c r="A13">
        <f>ROW(Source!A32)</f>
        <v>32</v>
      </c>
      <c r="B13">
        <v>55146176</v>
      </c>
      <c r="C13">
        <v>55146314</v>
      </c>
      <c r="D13">
        <v>54072308</v>
      </c>
      <c r="E13">
        <v>117</v>
      </c>
      <c r="F13">
        <v>1</v>
      </c>
      <c r="G13">
        <v>1</v>
      </c>
      <c r="H13">
        <v>3</v>
      </c>
      <c r="I13" t="s">
        <v>29</v>
      </c>
      <c r="J13" t="s">
        <v>3</v>
      </c>
      <c r="K13" t="s">
        <v>30</v>
      </c>
      <c r="L13">
        <v>3277935</v>
      </c>
      <c r="N13">
        <v>1013</v>
      </c>
      <c r="O13" t="s">
        <v>31</v>
      </c>
      <c r="P13" t="s">
        <v>31</v>
      </c>
      <c r="Q13">
        <v>1</v>
      </c>
      <c r="W13">
        <v>0</v>
      </c>
      <c r="X13">
        <v>274903907</v>
      </c>
      <c r="Y13">
        <f t="shared" si="0"/>
        <v>2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s">
        <v>3</v>
      </c>
      <c r="AT13">
        <v>2</v>
      </c>
      <c r="AU13" t="s">
        <v>3</v>
      </c>
      <c r="AV13">
        <v>0</v>
      </c>
      <c r="AW13">
        <v>2</v>
      </c>
      <c r="AX13">
        <v>55146328</v>
      </c>
      <c r="AY13">
        <v>1</v>
      </c>
      <c r="AZ13">
        <v>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v>0</v>
      </c>
      <c r="CX13">
        <f>ROUND(Y13*Source!I32,7)</f>
        <v>4</v>
      </c>
      <c r="CY13">
        <f t="shared" si="7"/>
        <v>0</v>
      </c>
      <c r="CZ13">
        <f t="shared" si="8"/>
        <v>0</v>
      </c>
      <c r="DA13">
        <f t="shared" si="9"/>
        <v>1</v>
      </c>
      <c r="DB13">
        <f t="shared" si="1"/>
        <v>0</v>
      </c>
      <c r="DC13">
        <f t="shared" si="2"/>
        <v>0</v>
      </c>
      <c r="DD13" t="s">
        <v>3</v>
      </c>
      <c r="DE13" t="s">
        <v>3</v>
      </c>
      <c r="DF13">
        <f t="shared" si="3"/>
        <v>0</v>
      </c>
      <c r="DG13">
        <f t="shared" si="4"/>
        <v>0</v>
      </c>
      <c r="DH13">
        <f t="shared" si="5"/>
        <v>0</v>
      </c>
      <c r="DI13">
        <f t="shared" si="6"/>
        <v>0</v>
      </c>
      <c r="DJ13">
        <f t="shared" si="10"/>
        <v>0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>
      <c r="A14">
        <f>ROW(Source!A37)</f>
        <v>37</v>
      </c>
      <c r="B14">
        <v>55146176</v>
      </c>
      <c r="C14">
        <v>55146333</v>
      </c>
      <c r="D14">
        <v>54066226</v>
      </c>
      <c r="E14">
        <v>117</v>
      </c>
      <c r="F14">
        <v>1</v>
      </c>
      <c r="G14">
        <v>1</v>
      </c>
      <c r="H14">
        <v>1</v>
      </c>
      <c r="I14" t="s">
        <v>353</v>
      </c>
      <c r="J14" t="s">
        <v>3</v>
      </c>
      <c r="K14" t="s">
        <v>354</v>
      </c>
      <c r="L14">
        <v>1191</v>
      </c>
      <c r="N14">
        <v>1013</v>
      </c>
      <c r="O14" t="s">
        <v>332</v>
      </c>
      <c r="P14" t="s">
        <v>332</v>
      </c>
      <c r="Q14">
        <v>1</v>
      </c>
      <c r="W14">
        <v>0</v>
      </c>
      <c r="X14">
        <v>1522950421</v>
      </c>
      <c r="Y14">
        <f t="shared" si="0"/>
        <v>5.4</v>
      </c>
      <c r="AA14">
        <v>0</v>
      </c>
      <c r="AB14">
        <v>0</v>
      </c>
      <c r="AC14">
        <v>0</v>
      </c>
      <c r="AD14">
        <v>408.63</v>
      </c>
      <c r="AE14">
        <v>0</v>
      </c>
      <c r="AF14">
        <v>0</v>
      </c>
      <c r="AG14">
        <v>0</v>
      </c>
      <c r="AH14">
        <v>408.63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5.4</v>
      </c>
      <c r="AU14" t="s">
        <v>3</v>
      </c>
      <c r="AV14">
        <v>1</v>
      </c>
      <c r="AW14">
        <v>2</v>
      </c>
      <c r="AX14">
        <v>55146340</v>
      </c>
      <c r="AY14">
        <v>1</v>
      </c>
      <c r="AZ14">
        <v>0</v>
      </c>
      <c r="BA14">
        <v>14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2206.6020000000003</v>
      </c>
      <c r="BN14">
        <v>5.4</v>
      </c>
      <c r="BO14">
        <v>0</v>
      </c>
      <c r="BP14">
        <v>1</v>
      </c>
      <c r="BQ14">
        <v>0</v>
      </c>
      <c r="BR14">
        <v>0</v>
      </c>
      <c r="BS14">
        <v>0</v>
      </c>
      <c r="BT14">
        <v>2206.6020000000003</v>
      </c>
      <c r="BU14">
        <v>5.4</v>
      </c>
      <c r="BV14">
        <v>0</v>
      </c>
      <c r="BW14">
        <v>1</v>
      </c>
      <c r="CU14">
        <f>ROUND(AT14*Source!I37*AH14*AL14,2)</f>
        <v>0</v>
      </c>
      <c r="CV14">
        <f>ROUND(Y14*Source!I37,7)</f>
        <v>0</v>
      </c>
      <c r="CW14">
        <v>0</v>
      </c>
      <c r="CX14">
        <f>ROUND(Y14*Source!I37,7)</f>
        <v>0</v>
      </c>
      <c r="CY14">
        <f>AD14</f>
        <v>408.63</v>
      </c>
      <c r="CZ14">
        <f>AH14</f>
        <v>408.63</v>
      </c>
      <c r="DA14">
        <f>AL14</f>
        <v>1</v>
      </c>
      <c r="DB14">
        <f t="shared" si="1"/>
        <v>2206.6</v>
      </c>
      <c r="DC14">
        <f t="shared" si="2"/>
        <v>0</v>
      </c>
      <c r="DD14" t="s">
        <v>3</v>
      </c>
      <c r="DE14" t="s">
        <v>3</v>
      </c>
      <c r="DF14">
        <f t="shared" si="3"/>
        <v>0</v>
      </c>
      <c r="DG14">
        <f t="shared" si="4"/>
        <v>0</v>
      </c>
      <c r="DH14">
        <f t="shared" si="5"/>
        <v>0</v>
      </c>
      <c r="DI14">
        <f t="shared" si="6"/>
        <v>0</v>
      </c>
      <c r="DJ14">
        <f>DI14</f>
        <v>0</v>
      </c>
      <c r="DK14">
        <v>1</v>
      </c>
      <c r="DL14" t="s">
        <v>3</v>
      </c>
      <c r="DM14">
        <v>0</v>
      </c>
      <c r="DN14" t="s">
        <v>3</v>
      </c>
      <c r="DO14">
        <v>0</v>
      </c>
    </row>
    <row r="15" spans="1:119">
      <c r="A15">
        <f>ROW(Source!A37)</f>
        <v>37</v>
      </c>
      <c r="B15">
        <v>55146176</v>
      </c>
      <c r="C15">
        <v>55146333</v>
      </c>
      <c r="D15">
        <v>54139577</v>
      </c>
      <c r="E15">
        <v>1</v>
      </c>
      <c r="F15">
        <v>1</v>
      </c>
      <c r="G15">
        <v>1</v>
      </c>
      <c r="H15">
        <v>3</v>
      </c>
      <c r="I15" t="s">
        <v>333</v>
      </c>
      <c r="J15" t="s">
        <v>334</v>
      </c>
      <c r="K15" t="s">
        <v>335</v>
      </c>
      <c r="L15">
        <v>1346</v>
      </c>
      <c r="N15">
        <v>1009</v>
      </c>
      <c r="O15" t="s">
        <v>336</v>
      </c>
      <c r="P15" t="s">
        <v>336</v>
      </c>
      <c r="Q15">
        <v>1</v>
      </c>
      <c r="W15">
        <v>0</v>
      </c>
      <c r="X15">
        <v>-1746966143</v>
      </c>
      <c r="Y15">
        <f t="shared" si="0"/>
        <v>1.2E-2</v>
      </c>
      <c r="AA15">
        <v>284.14999999999998</v>
      </c>
      <c r="AB15">
        <v>0</v>
      </c>
      <c r="AC15">
        <v>0</v>
      </c>
      <c r="AD15">
        <v>0</v>
      </c>
      <c r="AE15">
        <v>284.14999999999998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1.2E-2</v>
      </c>
      <c r="AU15" t="s">
        <v>3</v>
      </c>
      <c r="AV15">
        <v>0</v>
      </c>
      <c r="AW15">
        <v>2</v>
      </c>
      <c r="AX15">
        <v>55146341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3.4097999999999997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3.4097999999999997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1</v>
      </c>
      <c r="CV15">
        <v>0</v>
      </c>
      <c r="CW15">
        <v>0</v>
      </c>
      <c r="CX15">
        <f>ROUND(Y15*Source!I37,7)</f>
        <v>0</v>
      </c>
      <c r="CY15">
        <f>AA15</f>
        <v>284.14999999999998</v>
      </c>
      <c r="CZ15">
        <f>AE15</f>
        <v>284.14999999999998</v>
      </c>
      <c r="DA15">
        <f>AI15</f>
        <v>1</v>
      </c>
      <c r="DB15">
        <f t="shared" si="1"/>
        <v>3.41</v>
      </c>
      <c r="DC15">
        <f t="shared" si="2"/>
        <v>0</v>
      </c>
      <c r="DD15" t="s">
        <v>3</v>
      </c>
      <c r="DE15" t="s">
        <v>3</v>
      </c>
      <c r="DF15">
        <f t="shared" si="3"/>
        <v>0</v>
      </c>
      <c r="DG15">
        <f t="shared" si="4"/>
        <v>0</v>
      </c>
      <c r="DH15">
        <f t="shared" si="5"/>
        <v>0</v>
      </c>
      <c r="DI15">
        <f t="shared" si="6"/>
        <v>0</v>
      </c>
      <c r="DJ15">
        <f>DF15</f>
        <v>0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>
      <c r="A16">
        <f>ROW(Source!A37)</f>
        <v>37</v>
      </c>
      <c r="B16">
        <v>55146176</v>
      </c>
      <c r="C16">
        <v>55146333</v>
      </c>
      <c r="D16">
        <v>54141922</v>
      </c>
      <c r="E16">
        <v>1</v>
      </c>
      <c r="F16">
        <v>1</v>
      </c>
      <c r="G16">
        <v>1</v>
      </c>
      <c r="H16">
        <v>3</v>
      </c>
      <c r="I16" t="s">
        <v>337</v>
      </c>
      <c r="J16" t="s">
        <v>338</v>
      </c>
      <c r="K16" t="s">
        <v>339</v>
      </c>
      <c r="L16">
        <v>1383</v>
      </c>
      <c r="N16">
        <v>1013</v>
      </c>
      <c r="O16" t="s">
        <v>340</v>
      </c>
      <c r="P16" t="s">
        <v>340</v>
      </c>
      <c r="Q16">
        <v>1</v>
      </c>
      <c r="W16">
        <v>0</v>
      </c>
      <c r="X16">
        <v>1840299850</v>
      </c>
      <c r="Y16">
        <f t="shared" si="0"/>
        <v>8.3199999999999996E-2</v>
      </c>
      <c r="AA16">
        <v>8.7899999999999991</v>
      </c>
      <c r="AB16">
        <v>0</v>
      </c>
      <c r="AC16">
        <v>0</v>
      </c>
      <c r="AD16">
        <v>0</v>
      </c>
      <c r="AE16">
        <v>8.7899999999999991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8.3199999999999996E-2</v>
      </c>
      <c r="AU16" t="s">
        <v>3</v>
      </c>
      <c r="AV16">
        <v>0</v>
      </c>
      <c r="AW16">
        <v>2</v>
      </c>
      <c r="AX16">
        <v>55146342</v>
      </c>
      <c r="AY16">
        <v>1</v>
      </c>
      <c r="AZ16">
        <v>0</v>
      </c>
      <c r="BA16">
        <v>16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0.73132799999999987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0.73132799999999987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CV16">
        <v>0</v>
      </c>
      <c r="CW16">
        <v>0</v>
      </c>
      <c r="CX16">
        <f>ROUND(Y16*Source!I37,7)</f>
        <v>0</v>
      </c>
      <c r="CY16">
        <f>AA16</f>
        <v>8.7899999999999991</v>
      </c>
      <c r="CZ16">
        <f>AE16</f>
        <v>8.7899999999999991</v>
      </c>
      <c r="DA16">
        <f>AI16</f>
        <v>1</v>
      </c>
      <c r="DB16">
        <f t="shared" si="1"/>
        <v>0.73</v>
      </c>
      <c r="DC16">
        <f t="shared" si="2"/>
        <v>0</v>
      </c>
      <c r="DD16" t="s">
        <v>3</v>
      </c>
      <c r="DE16" t="s">
        <v>3</v>
      </c>
      <c r="DF16">
        <f t="shared" si="3"/>
        <v>0</v>
      </c>
      <c r="DG16">
        <f t="shared" si="4"/>
        <v>0</v>
      </c>
      <c r="DH16">
        <f t="shared" si="5"/>
        <v>0</v>
      </c>
      <c r="DI16">
        <f t="shared" si="6"/>
        <v>0</v>
      </c>
      <c r="DJ16">
        <f>DF16</f>
        <v>0</v>
      </c>
      <c r="DK16">
        <v>1</v>
      </c>
      <c r="DL16" t="s">
        <v>3</v>
      </c>
      <c r="DM16">
        <v>0</v>
      </c>
      <c r="DN16" t="s">
        <v>3</v>
      </c>
      <c r="DO16">
        <v>0</v>
      </c>
    </row>
    <row r="17" spans="1:119">
      <c r="A17">
        <f>ROW(Source!A37)</f>
        <v>37</v>
      </c>
      <c r="B17">
        <v>55146176</v>
      </c>
      <c r="C17">
        <v>55146333</v>
      </c>
      <c r="D17">
        <v>54143508</v>
      </c>
      <c r="E17">
        <v>1</v>
      </c>
      <c r="F17">
        <v>1</v>
      </c>
      <c r="G17">
        <v>1</v>
      </c>
      <c r="H17">
        <v>3</v>
      </c>
      <c r="I17" t="s">
        <v>341</v>
      </c>
      <c r="J17" t="s">
        <v>342</v>
      </c>
      <c r="K17" t="s">
        <v>343</v>
      </c>
      <c r="L17">
        <v>1425</v>
      </c>
      <c r="N17">
        <v>1013</v>
      </c>
      <c r="O17" t="s">
        <v>344</v>
      </c>
      <c r="P17" t="s">
        <v>344</v>
      </c>
      <c r="Q17">
        <v>1</v>
      </c>
      <c r="W17">
        <v>0</v>
      </c>
      <c r="X17">
        <v>482570552</v>
      </c>
      <c r="Y17">
        <f t="shared" si="0"/>
        <v>0.04</v>
      </c>
      <c r="AA17">
        <v>978.09</v>
      </c>
      <c r="AB17">
        <v>0</v>
      </c>
      <c r="AC17">
        <v>0</v>
      </c>
      <c r="AD17">
        <v>0</v>
      </c>
      <c r="AE17">
        <v>978.09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0.04</v>
      </c>
      <c r="AU17" t="s">
        <v>3</v>
      </c>
      <c r="AV17">
        <v>0</v>
      </c>
      <c r="AW17">
        <v>2</v>
      </c>
      <c r="AX17">
        <v>55146343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39.123600000000003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39.123600000000003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CV17">
        <v>0</v>
      </c>
      <c r="CW17">
        <v>0</v>
      </c>
      <c r="CX17">
        <f>ROUND(Y17*Source!I37,7)</f>
        <v>0</v>
      </c>
      <c r="CY17">
        <f>AA17</f>
        <v>978.09</v>
      </c>
      <c r="CZ17">
        <f>AE17</f>
        <v>978.09</v>
      </c>
      <c r="DA17">
        <f>AI17</f>
        <v>1</v>
      </c>
      <c r="DB17">
        <f t="shared" si="1"/>
        <v>39.119999999999997</v>
      </c>
      <c r="DC17">
        <f t="shared" si="2"/>
        <v>0</v>
      </c>
      <c r="DD17" t="s">
        <v>3</v>
      </c>
      <c r="DE17" t="s">
        <v>3</v>
      </c>
      <c r="DF17">
        <f t="shared" si="3"/>
        <v>0</v>
      </c>
      <c r="DG17">
        <f t="shared" si="4"/>
        <v>0</v>
      </c>
      <c r="DH17">
        <f t="shared" si="5"/>
        <v>0</v>
      </c>
      <c r="DI17">
        <f t="shared" si="6"/>
        <v>0</v>
      </c>
      <c r="DJ17">
        <f>DF17</f>
        <v>0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>
      <c r="A18">
        <f>ROW(Source!A37)</f>
        <v>37</v>
      </c>
      <c r="B18">
        <v>55146176</v>
      </c>
      <c r="C18">
        <v>55146333</v>
      </c>
      <c r="D18">
        <v>54152750</v>
      </c>
      <c r="E18">
        <v>1</v>
      </c>
      <c r="F18">
        <v>1</v>
      </c>
      <c r="G18">
        <v>1</v>
      </c>
      <c r="H18">
        <v>3</v>
      </c>
      <c r="I18" t="s">
        <v>345</v>
      </c>
      <c r="J18" t="s">
        <v>346</v>
      </c>
      <c r="K18" t="s">
        <v>347</v>
      </c>
      <c r="L18">
        <v>1346</v>
      </c>
      <c r="N18">
        <v>1009</v>
      </c>
      <c r="O18" t="s">
        <v>336</v>
      </c>
      <c r="P18" t="s">
        <v>336</v>
      </c>
      <c r="Q18">
        <v>1</v>
      </c>
      <c r="W18">
        <v>0</v>
      </c>
      <c r="X18">
        <v>1107207883</v>
      </c>
      <c r="Y18">
        <f t="shared" si="0"/>
        <v>0.12</v>
      </c>
      <c r="AA18">
        <v>899.56</v>
      </c>
      <c r="AB18">
        <v>0</v>
      </c>
      <c r="AC18">
        <v>0</v>
      </c>
      <c r="AD18">
        <v>0</v>
      </c>
      <c r="AE18">
        <v>899.56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0.12</v>
      </c>
      <c r="AU18" t="s">
        <v>3</v>
      </c>
      <c r="AV18">
        <v>0</v>
      </c>
      <c r="AW18">
        <v>2</v>
      </c>
      <c r="AX18">
        <v>55146344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107.9472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107.9472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CV18">
        <v>0</v>
      </c>
      <c r="CW18">
        <v>0</v>
      </c>
      <c r="CX18">
        <f>ROUND(Y18*Source!I37,7)</f>
        <v>0</v>
      </c>
      <c r="CY18">
        <f>AA18</f>
        <v>899.56</v>
      </c>
      <c r="CZ18">
        <f>AE18</f>
        <v>899.56</v>
      </c>
      <c r="DA18">
        <f>AI18</f>
        <v>1</v>
      </c>
      <c r="DB18">
        <f t="shared" si="1"/>
        <v>107.95</v>
      </c>
      <c r="DC18">
        <f t="shared" si="2"/>
        <v>0</v>
      </c>
      <c r="DD18" t="s">
        <v>3</v>
      </c>
      <c r="DE18" t="s">
        <v>3</v>
      </c>
      <c r="DF18">
        <f t="shared" si="3"/>
        <v>0</v>
      </c>
      <c r="DG18">
        <f t="shared" si="4"/>
        <v>0</v>
      </c>
      <c r="DH18">
        <f t="shared" si="5"/>
        <v>0</v>
      </c>
      <c r="DI18">
        <f t="shared" si="6"/>
        <v>0</v>
      </c>
      <c r="DJ18">
        <f>DF18</f>
        <v>0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>
      <c r="A19">
        <f>ROW(Source!A37)</f>
        <v>37</v>
      </c>
      <c r="B19">
        <v>55146176</v>
      </c>
      <c r="C19">
        <v>55146333</v>
      </c>
      <c r="D19">
        <v>54072308</v>
      </c>
      <c r="E19">
        <v>117</v>
      </c>
      <c r="F19">
        <v>1</v>
      </c>
      <c r="G19">
        <v>1</v>
      </c>
      <c r="H19">
        <v>3</v>
      </c>
      <c r="I19" t="s">
        <v>29</v>
      </c>
      <c r="J19" t="s">
        <v>3</v>
      </c>
      <c r="K19" t="s">
        <v>30</v>
      </c>
      <c r="L19">
        <v>3277935</v>
      </c>
      <c r="N19">
        <v>1013</v>
      </c>
      <c r="O19" t="s">
        <v>31</v>
      </c>
      <c r="P19" t="s">
        <v>31</v>
      </c>
      <c r="Q19">
        <v>1</v>
      </c>
      <c r="W19">
        <v>0</v>
      </c>
      <c r="X19">
        <v>274903907</v>
      </c>
      <c r="Y19">
        <f t="shared" si="0"/>
        <v>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s">
        <v>3</v>
      </c>
      <c r="AT19">
        <v>2</v>
      </c>
      <c r="AU19" t="s">
        <v>3</v>
      </c>
      <c r="AV19">
        <v>0</v>
      </c>
      <c r="AW19">
        <v>2</v>
      </c>
      <c r="AX19">
        <v>55146345</v>
      </c>
      <c r="AY19">
        <v>1</v>
      </c>
      <c r="AZ19">
        <v>0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ROUND(Y19*Source!I37,7)</f>
        <v>0</v>
      </c>
      <c r="CY19">
        <f>AA19</f>
        <v>0</v>
      </c>
      <c r="CZ19">
        <f>AE19</f>
        <v>0</v>
      </c>
      <c r="DA19">
        <f>AI19</f>
        <v>1</v>
      </c>
      <c r="DB19">
        <f t="shared" si="1"/>
        <v>0</v>
      </c>
      <c r="DC19">
        <f t="shared" si="2"/>
        <v>0</v>
      </c>
      <c r="DD19" t="s">
        <v>3</v>
      </c>
      <c r="DE19" t="s">
        <v>3</v>
      </c>
      <c r="DF19">
        <f t="shared" si="3"/>
        <v>0</v>
      </c>
      <c r="DG19">
        <f t="shared" si="4"/>
        <v>0</v>
      </c>
      <c r="DH19">
        <f t="shared" si="5"/>
        <v>0</v>
      </c>
      <c r="DI19">
        <f t="shared" si="6"/>
        <v>0</v>
      </c>
      <c r="DJ19">
        <f>DF19</f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>
      <c r="A20">
        <f>ROW(Source!A41)</f>
        <v>41</v>
      </c>
      <c r="B20">
        <v>55146176</v>
      </c>
      <c r="C20">
        <v>55146349</v>
      </c>
      <c r="D20">
        <v>54066233</v>
      </c>
      <c r="E20">
        <v>117</v>
      </c>
      <c r="F20">
        <v>1</v>
      </c>
      <c r="G20">
        <v>1</v>
      </c>
      <c r="H20">
        <v>1</v>
      </c>
      <c r="I20" t="s">
        <v>348</v>
      </c>
      <c r="J20" t="s">
        <v>3</v>
      </c>
      <c r="K20" t="s">
        <v>349</v>
      </c>
      <c r="L20">
        <v>1191</v>
      </c>
      <c r="N20">
        <v>1013</v>
      </c>
      <c r="O20" t="s">
        <v>332</v>
      </c>
      <c r="P20" t="s">
        <v>332</v>
      </c>
      <c r="Q20">
        <v>1</v>
      </c>
      <c r="W20">
        <v>0</v>
      </c>
      <c r="X20">
        <v>1903532093</v>
      </c>
      <c r="Y20">
        <f t="shared" si="0"/>
        <v>5.76</v>
      </c>
      <c r="AA20">
        <v>0</v>
      </c>
      <c r="AB20">
        <v>0</v>
      </c>
      <c r="AC20">
        <v>0</v>
      </c>
      <c r="AD20">
        <v>426.4</v>
      </c>
      <c r="AE20">
        <v>0</v>
      </c>
      <c r="AF20">
        <v>0</v>
      </c>
      <c r="AG20">
        <v>0</v>
      </c>
      <c r="AH20">
        <v>426.4</v>
      </c>
      <c r="AI20">
        <v>1</v>
      </c>
      <c r="AJ20">
        <v>1</v>
      </c>
      <c r="AK20">
        <v>1</v>
      </c>
      <c r="AL20">
        <v>1</v>
      </c>
      <c r="AM20">
        <v>-2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3</v>
      </c>
      <c r="AT20">
        <v>5.76</v>
      </c>
      <c r="AU20" t="s">
        <v>3</v>
      </c>
      <c r="AV20">
        <v>1</v>
      </c>
      <c r="AW20">
        <v>2</v>
      </c>
      <c r="AX20">
        <v>55146357</v>
      </c>
      <c r="AY20">
        <v>1</v>
      </c>
      <c r="AZ20">
        <v>0</v>
      </c>
      <c r="BA20">
        <v>20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2456.0639999999999</v>
      </c>
      <c r="BN20">
        <v>5.76</v>
      </c>
      <c r="BO20">
        <v>0</v>
      </c>
      <c r="BP20">
        <v>1</v>
      </c>
      <c r="BQ20">
        <v>0</v>
      </c>
      <c r="BR20">
        <v>0</v>
      </c>
      <c r="BS20">
        <v>0</v>
      </c>
      <c r="BT20">
        <v>2456.0639999999999</v>
      </c>
      <c r="BU20">
        <v>5.76</v>
      </c>
      <c r="BV20">
        <v>0</v>
      </c>
      <c r="BW20">
        <v>1</v>
      </c>
      <c r="CU20">
        <f>ROUND(AT20*Source!I41*AH20*AL20,2)</f>
        <v>0</v>
      </c>
      <c r="CV20">
        <f>ROUND(Y20*Source!I41,7)</f>
        <v>0</v>
      </c>
      <c r="CW20">
        <v>0</v>
      </c>
      <c r="CX20">
        <f>ROUND(Y20*Source!I41,7)</f>
        <v>0</v>
      </c>
      <c r="CY20">
        <f>AD20</f>
        <v>426.4</v>
      </c>
      <c r="CZ20">
        <f>AH20</f>
        <v>426.4</v>
      </c>
      <c r="DA20">
        <f>AL20</f>
        <v>1</v>
      </c>
      <c r="DB20">
        <f t="shared" si="1"/>
        <v>2456.06</v>
      </c>
      <c r="DC20">
        <f t="shared" si="2"/>
        <v>0</v>
      </c>
      <c r="DD20" t="s">
        <v>3</v>
      </c>
      <c r="DE20" t="s">
        <v>3</v>
      </c>
      <c r="DF20">
        <f t="shared" si="3"/>
        <v>0</v>
      </c>
      <c r="DG20">
        <f t="shared" si="4"/>
        <v>0</v>
      </c>
      <c r="DH20">
        <f t="shared" si="5"/>
        <v>0</v>
      </c>
      <c r="DI20">
        <f t="shared" si="6"/>
        <v>0</v>
      </c>
      <c r="DJ20">
        <f>DI20</f>
        <v>0</v>
      </c>
      <c r="DK20">
        <v>1</v>
      </c>
      <c r="DL20" t="s">
        <v>3</v>
      </c>
      <c r="DM20">
        <v>0</v>
      </c>
      <c r="DN20" t="s">
        <v>3</v>
      </c>
      <c r="DO20">
        <v>0</v>
      </c>
    </row>
    <row r="21" spans="1:119">
      <c r="A21">
        <f>ROW(Source!A41)</f>
        <v>41</v>
      </c>
      <c r="B21">
        <v>55146176</v>
      </c>
      <c r="C21">
        <v>55146349</v>
      </c>
      <c r="D21">
        <v>54139577</v>
      </c>
      <c r="E21">
        <v>1</v>
      </c>
      <c r="F21">
        <v>1</v>
      </c>
      <c r="G21">
        <v>1</v>
      </c>
      <c r="H21">
        <v>3</v>
      </c>
      <c r="I21" t="s">
        <v>333</v>
      </c>
      <c r="J21" t="s">
        <v>334</v>
      </c>
      <c r="K21" t="s">
        <v>335</v>
      </c>
      <c r="L21">
        <v>1346</v>
      </c>
      <c r="N21">
        <v>1009</v>
      </c>
      <c r="O21" t="s">
        <v>336</v>
      </c>
      <c r="P21" t="s">
        <v>336</v>
      </c>
      <c r="Q21">
        <v>1</v>
      </c>
      <c r="W21">
        <v>0</v>
      </c>
      <c r="X21">
        <v>-1746966143</v>
      </c>
      <c r="Y21">
        <f t="shared" si="0"/>
        <v>3.8E-3</v>
      </c>
      <c r="AA21">
        <v>284.14999999999998</v>
      </c>
      <c r="AB21">
        <v>0</v>
      </c>
      <c r="AC21">
        <v>0</v>
      </c>
      <c r="AD21">
        <v>0</v>
      </c>
      <c r="AE21">
        <v>284.14999999999998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3</v>
      </c>
      <c r="AT21">
        <v>3.8E-3</v>
      </c>
      <c r="AU21" t="s">
        <v>3</v>
      </c>
      <c r="AV21">
        <v>0</v>
      </c>
      <c r="AW21">
        <v>2</v>
      </c>
      <c r="AX21">
        <v>55146358</v>
      </c>
      <c r="AY21">
        <v>1</v>
      </c>
      <c r="AZ21">
        <v>0</v>
      </c>
      <c r="BA21">
        <v>21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1.0797699999999999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1.0797699999999999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</v>
      </c>
      <c r="CV21">
        <v>0</v>
      </c>
      <c r="CW21">
        <v>0</v>
      </c>
      <c r="CX21">
        <f>ROUND(Y21*Source!I41,7)</f>
        <v>0</v>
      </c>
      <c r="CY21">
        <f t="shared" ref="CY21:CY26" si="11">AA21</f>
        <v>284.14999999999998</v>
      </c>
      <c r="CZ21">
        <f t="shared" ref="CZ21:CZ26" si="12">AE21</f>
        <v>284.14999999999998</v>
      </c>
      <c r="DA21">
        <f t="shared" ref="DA21:DA26" si="13">AI21</f>
        <v>1</v>
      </c>
      <c r="DB21">
        <f t="shared" si="1"/>
        <v>1.08</v>
      </c>
      <c r="DC21">
        <f t="shared" si="2"/>
        <v>0</v>
      </c>
      <c r="DD21" t="s">
        <v>3</v>
      </c>
      <c r="DE21" t="s">
        <v>3</v>
      </c>
      <c r="DF21">
        <f t="shared" si="3"/>
        <v>0</v>
      </c>
      <c r="DG21">
        <f t="shared" si="4"/>
        <v>0</v>
      </c>
      <c r="DH21">
        <f t="shared" si="5"/>
        <v>0</v>
      </c>
      <c r="DI21">
        <f t="shared" si="6"/>
        <v>0</v>
      </c>
      <c r="DJ21">
        <f t="shared" ref="DJ21:DJ26" si="14">DF21</f>
        <v>0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>
      <c r="A22">
        <f>ROW(Source!A41)</f>
        <v>41</v>
      </c>
      <c r="B22">
        <v>55146176</v>
      </c>
      <c r="C22">
        <v>55146349</v>
      </c>
      <c r="D22">
        <v>54141922</v>
      </c>
      <c r="E22">
        <v>1</v>
      </c>
      <c r="F22">
        <v>1</v>
      </c>
      <c r="G22">
        <v>1</v>
      </c>
      <c r="H22">
        <v>3</v>
      </c>
      <c r="I22" t="s">
        <v>337</v>
      </c>
      <c r="J22" t="s">
        <v>338</v>
      </c>
      <c r="K22" t="s">
        <v>339</v>
      </c>
      <c r="L22">
        <v>1383</v>
      </c>
      <c r="N22">
        <v>1013</v>
      </c>
      <c r="O22" t="s">
        <v>340</v>
      </c>
      <c r="P22" t="s">
        <v>340</v>
      </c>
      <c r="Q22">
        <v>1</v>
      </c>
      <c r="W22">
        <v>0</v>
      </c>
      <c r="X22">
        <v>1840299850</v>
      </c>
      <c r="Y22">
        <f t="shared" si="0"/>
        <v>8.8400000000000006E-2</v>
      </c>
      <c r="AA22">
        <v>8.7899999999999991</v>
      </c>
      <c r="AB22">
        <v>0</v>
      </c>
      <c r="AC22">
        <v>0</v>
      </c>
      <c r="AD22">
        <v>0</v>
      </c>
      <c r="AE22">
        <v>8.7899999999999991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3</v>
      </c>
      <c r="AT22">
        <v>8.8400000000000006E-2</v>
      </c>
      <c r="AU22" t="s">
        <v>3</v>
      </c>
      <c r="AV22">
        <v>0</v>
      </c>
      <c r="AW22">
        <v>2</v>
      </c>
      <c r="AX22">
        <v>55146359</v>
      </c>
      <c r="AY22">
        <v>1</v>
      </c>
      <c r="AZ22">
        <v>0</v>
      </c>
      <c r="BA22">
        <v>22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0.77703599999999995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0.77703599999999995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CV22">
        <v>0</v>
      </c>
      <c r="CW22">
        <v>0</v>
      </c>
      <c r="CX22">
        <f>ROUND(Y22*Source!I41,7)</f>
        <v>0</v>
      </c>
      <c r="CY22">
        <f t="shared" si="11"/>
        <v>8.7899999999999991</v>
      </c>
      <c r="CZ22">
        <f t="shared" si="12"/>
        <v>8.7899999999999991</v>
      </c>
      <c r="DA22">
        <f t="shared" si="13"/>
        <v>1</v>
      </c>
      <c r="DB22">
        <f t="shared" si="1"/>
        <v>0.78</v>
      </c>
      <c r="DC22">
        <f t="shared" si="2"/>
        <v>0</v>
      </c>
      <c r="DD22" t="s">
        <v>3</v>
      </c>
      <c r="DE22" t="s">
        <v>3</v>
      </c>
      <c r="DF22">
        <f t="shared" si="3"/>
        <v>0</v>
      </c>
      <c r="DG22">
        <f t="shared" si="4"/>
        <v>0</v>
      </c>
      <c r="DH22">
        <f t="shared" si="5"/>
        <v>0</v>
      </c>
      <c r="DI22">
        <f t="shared" si="6"/>
        <v>0</v>
      </c>
      <c r="DJ22">
        <f t="shared" si="14"/>
        <v>0</v>
      </c>
      <c r="DK22">
        <v>1</v>
      </c>
      <c r="DL22" t="s">
        <v>3</v>
      </c>
      <c r="DM22">
        <v>0</v>
      </c>
      <c r="DN22" t="s">
        <v>3</v>
      </c>
      <c r="DO22">
        <v>0</v>
      </c>
    </row>
    <row r="23" spans="1:119">
      <c r="A23">
        <f>ROW(Source!A41)</f>
        <v>41</v>
      </c>
      <c r="B23">
        <v>55146176</v>
      </c>
      <c r="C23">
        <v>55146349</v>
      </c>
      <c r="D23">
        <v>54143508</v>
      </c>
      <c r="E23">
        <v>1</v>
      </c>
      <c r="F23">
        <v>1</v>
      </c>
      <c r="G23">
        <v>1</v>
      </c>
      <c r="H23">
        <v>3</v>
      </c>
      <c r="I23" t="s">
        <v>341</v>
      </c>
      <c r="J23" t="s">
        <v>342</v>
      </c>
      <c r="K23" t="s">
        <v>343</v>
      </c>
      <c r="L23">
        <v>1425</v>
      </c>
      <c r="N23">
        <v>1013</v>
      </c>
      <c r="O23" t="s">
        <v>344</v>
      </c>
      <c r="P23" t="s">
        <v>344</v>
      </c>
      <c r="Q23">
        <v>1</v>
      </c>
      <c r="W23">
        <v>0</v>
      </c>
      <c r="X23">
        <v>482570552</v>
      </c>
      <c r="Y23">
        <f t="shared" si="0"/>
        <v>0.04</v>
      </c>
      <c r="AA23">
        <v>978.09</v>
      </c>
      <c r="AB23">
        <v>0</v>
      </c>
      <c r="AC23">
        <v>0</v>
      </c>
      <c r="AD23">
        <v>0</v>
      </c>
      <c r="AE23">
        <v>978.09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3</v>
      </c>
      <c r="AT23">
        <v>0.04</v>
      </c>
      <c r="AU23" t="s">
        <v>3</v>
      </c>
      <c r="AV23">
        <v>0</v>
      </c>
      <c r="AW23">
        <v>2</v>
      </c>
      <c r="AX23">
        <v>55146360</v>
      </c>
      <c r="AY23">
        <v>1</v>
      </c>
      <c r="AZ23">
        <v>0</v>
      </c>
      <c r="BA23">
        <v>23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39.123600000000003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39.123600000000003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</v>
      </c>
      <c r="CV23">
        <v>0</v>
      </c>
      <c r="CW23">
        <v>0</v>
      </c>
      <c r="CX23">
        <f>ROUND(Y23*Source!I41,7)</f>
        <v>0</v>
      </c>
      <c r="CY23">
        <f t="shared" si="11"/>
        <v>978.09</v>
      </c>
      <c r="CZ23">
        <f t="shared" si="12"/>
        <v>978.09</v>
      </c>
      <c r="DA23">
        <f t="shared" si="13"/>
        <v>1</v>
      </c>
      <c r="DB23">
        <f t="shared" si="1"/>
        <v>39.119999999999997</v>
      </c>
      <c r="DC23">
        <f t="shared" si="2"/>
        <v>0</v>
      </c>
      <c r="DD23" t="s">
        <v>3</v>
      </c>
      <c r="DE23" t="s">
        <v>3</v>
      </c>
      <c r="DF23">
        <f t="shared" si="3"/>
        <v>0</v>
      </c>
      <c r="DG23">
        <f t="shared" si="4"/>
        <v>0</v>
      </c>
      <c r="DH23">
        <f t="shared" si="5"/>
        <v>0</v>
      </c>
      <c r="DI23">
        <f t="shared" si="6"/>
        <v>0</v>
      </c>
      <c r="DJ23">
        <f t="shared" si="14"/>
        <v>0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>
      <c r="A24">
        <f>ROW(Source!A41)</f>
        <v>41</v>
      </c>
      <c r="B24">
        <v>55146176</v>
      </c>
      <c r="C24">
        <v>55146349</v>
      </c>
      <c r="D24">
        <v>54145351</v>
      </c>
      <c r="E24">
        <v>1</v>
      </c>
      <c r="F24">
        <v>1</v>
      </c>
      <c r="G24">
        <v>1</v>
      </c>
      <c r="H24">
        <v>3</v>
      </c>
      <c r="I24" t="s">
        <v>350</v>
      </c>
      <c r="J24" t="s">
        <v>351</v>
      </c>
      <c r="K24" t="s">
        <v>352</v>
      </c>
      <c r="L24">
        <v>1348</v>
      </c>
      <c r="N24">
        <v>1009</v>
      </c>
      <c r="O24" t="s">
        <v>132</v>
      </c>
      <c r="P24" t="s">
        <v>132</v>
      </c>
      <c r="Q24">
        <v>1000</v>
      </c>
      <c r="W24">
        <v>0</v>
      </c>
      <c r="X24">
        <v>-290124041</v>
      </c>
      <c r="Y24">
        <f t="shared" si="0"/>
        <v>2.0000000000000002E-5</v>
      </c>
      <c r="AA24">
        <v>4338.2700000000004</v>
      </c>
      <c r="AB24">
        <v>0</v>
      </c>
      <c r="AC24">
        <v>0</v>
      </c>
      <c r="AD24">
        <v>0</v>
      </c>
      <c r="AE24">
        <v>4338.2700000000004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3</v>
      </c>
      <c r="AT24">
        <v>2.0000000000000002E-5</v>
      </c>
      <c r="AU24" t="s">
        <v>3</v>
      </c>
      <c r="AV24">
        <v>0</v>
      </c>
      <c r="AW24">
        <v>2</v>
      </c>
      <c r="AX24">
        <v>55146361</v>
      </c>
      <c r="AY24">
        <v>1</v>
      </c>
      <c r="AZ24">
        <v>0</v>
      </c>
      <c r="BA24">
        <v>24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8.676540000000002E-2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8.676540000000002E-2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CV24">
        <v>0</v>
      </c>
      <c r="CW24">
        <v>0</v>
      </c>
      <c r="CX24">
        <f>ROUND(Y24*Source!I41,7)</f>
        <v>0</v>
      </c>
      <c r="CY24">
        <f t="shared" si="11"/>
        <v>4338.2700000000004</v>
      </c>
      <c r="CZ24">
        <f t="shared" si="12"/>
        <v>4338.2700000000004</v>
      </c>
      <c r="DA24">
        <f t="shared" si="13"/>
        <v>1</v>
      </c>
      <c r="DB24">
        <f t="shared" si="1"/>
        <v>0.09</v>
      </c>
      <c r="DC24">
        <f t="shared" si="2"/>
        <v>0</v>
      </c>
      <c r="DD24" t="s">
        <v>3</v>
      </c>
      <c r="DE24" t="s">
        <v>3</v>
      </c>
      <c r="DF24">
        <f t="shared" si="3"/>
        <v>0</v>
      </c>
      <c r="DG24">
        <f t="shared" si="4"/>
        <v>0</v>
      </c>
      <c r="DH24">
        <f t="shared" si="5"/>
        <v>0</v>
      </c>
      <c r="DI24">
        <f t="shared" si="6"/>
        <v>0</v>
      </c>
      <c r="DJ24">
        <f t="shared" si="14"/>
        <v>0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>
      <c r="A25">
        <f>ROW(Source!A41)</f>
        <v>41</v>
      </c>
      <c r="B25">
        <v>55146176</v>
      </c>
      <c r="C25">
        <v>55146349</v>
      </c>
      <c r="D25">
        <v>54152750</v>
      </c>
      <c r="E25">
        <v>1</v>
      </c>
      <c r="F25">
        <v>1</v>
      </c>
      <c r="G25">
        <v>1</v>
      </c>
      <c r="H25">
        <v>3</v>
      </c>
      <c r="I25" t="s">
        <v>345</v>
      </c>
      <c r="J25" t="s">
        <v>346</v>
      </c>
      <c r="K25" t="s">
        <v>347</v>
      </c>
      <c r="L25">
        <v>1346</v>
      </c>
      <c r="N25">
        <v>1009</v>
      </c>
      <c r="O25" t="s">
        <v>336</v>
      </c>
      <c r="P25" t="s">
        <v>336</v>
      </c>
      <c r="Q25">
        <v>1</v>
      </c>
      <c r="W25">
        <v>0</v>
      </c>
      <c r="X25">
        <v>1107207883</v>
      </c>
      <c r="Y25">
        <f t="shared" si="0"/>
        <v>0.04</v>
      </c>
      <c r="AA25">
        <v>899.56</v>
      </c>
      <c r="AB25">
        <v>0</v>
      </c>
      <c r="AC25">
        <v>0</v>
      </c>
      <c r="AD25">
        <v>0</v>
      </c>
      <c r="AE25">
        <v>899.56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0.04</v>
      </c>
      <c r="AU25" t="s">
        <v>3</v>
      </c>
      <c r="AV25">
        <v>0</v>
      </c>
      <c r="AW25">
        <v>2</v>
      </c>
      <c r="AX25">
        <v>55146362</v>
      </c>
      <c r="AY25">
        <v>1</v>
      </c>
      <c r="AZ25">
        <v>0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35.982399999999998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35.982399999999998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1</v>
      </c>
      <c r="CV25">
        <v>0</v>
      </c>
      <c r="CW25">
        <v>0</v>
      </c>
      <c r="CX25">
        <f>ROUND(Y25*Source!I41,7)</f>
        <v>0</v>
      </c>
      <c r="CY25">
        <f t="shared" si="11"/>
        <v>899.56</v>
      </c>
      <c r="CZ25">
        <f t="shared" si="12"/>
        <v>899.56</v>
      </c>
      <c r="DA25">
        <f t="shared" si="13"/>
        <v>1</v>
      </c>
      <c r="DB25">
        <f t="shared" si="1"/>
        <v>35.979999999999997</v>
      </c>
      <c r="DC25">
        <f t="shared" si="2"/>
        <v>0</v>
      </c>
      <c r="DD25" t="s">
        <v>3</v>
      </c>
      <c r="DE25" t="s">
        <v>3</v>
      </c>
      <c r="DF25">
        <f t="shared" si="3"/>
        <v>0</v>
      </c>
      <c r="DG25">
        <f t="shared" si="4"/>
        <v>0</v>
      </c>
      <c r="DH25">
        <f t="shared" si="5"/>
        <v>0</v>
      </c>
      <c r="DI25">
        <f t="shared" si="6"/>
        <v>0</v>
      </c>
      <c r="DJ25">
        <f t="shared" si="14"/>
        <v>0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>
      <c r="A26">
        <f>ROW(Source!A41)</f>
        <v>41</v>
      </c>
      <c r="B26">
        <v>55146176</v>
      </c>
      <c r="C26">
        <v>55146349</v>
      </c>
      <c r="D26">
        <v>54072308</v>
      </c>
      <c r="E26">
        <v>117</v>
      </c>
      <c r="F26">
        <v>1</v>
      </c>
      <c r="G26">
        <v>1</v>
      </c>
      <c r="H26">
        <v>3</v>
      </c>
      <c r="I26" t="s">
        <v>29</v>
      </c>
      <c r="J26" t="s">
        <v>3</v>
      </c>
      <c r="K26" t="s">
        <v>30</v>
      </c>
      <c r="L26">
        <v>3277935</v>
      </c>
      <c r="N26">
        <v>1013</v>
      </c>
      <c r="O26" t="s">
        <v>31</v>
      </c>
      <c r="P26" t="s">
        <v>31</v>
      </c>
      <c r="Q26">
        <v>1</v>
      </c>
      <c r="W26">
        <v>0</v>
      </c>
      <c r="X26">
        <v>274903907</v>
      </c>
      <c r="Y26">
        <f t="shared" si="0"/>
        <v>2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 t="s">
        <v>3</v>
      </c>
      <c r="AT26">
        <v>2</v>
      </c>
      <c r="AU26" t="s">
        <v>3</v>
      </c>
      <c r="AV26">
        <v>0</v>
      </c>
      <c r="AW26">
        <v>2</v>
      </c>
      <c r="AX26">
        <v>55146363</v>
      </c>
      <c r="AY26">
        <v>1</v>
      </c>
      <c r="AZ26">
        <v>0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ROUND(Y26*Source!I41,7)</f>
        <v>0</v>
      </c>
      <c r="CY26">
        <f t="shared" si="11"/>
        <v>0</v>
      </c>
      <c r="CZ26">
        <f t="shared" si="12"/>
        <v>0</v>
      </c>
      <c r="DA26">
        <f t="shared" si="13"/>
        <v>1</v>
      </c>
      <c r="DB26">
        <f t="shared" si="1"/>
        <v>0</v>
      </c>
      <c r="DC26">
        <f t="shared" si="2"/>
        <v>0</v>
      </c>
      <c r="DD26" t="s">
        <v>3</v>
      </c>
      <c r="DE26" t="s">
        <v>3</v>
      </c>
      <c r="DF26">
        <f t="shared" si="3"/>
        <v>0</v>
      </c>
      <c r="DG26">
        <f t="shared" si="4"/>
        <v>0</v>
      </c>
      <c r="DH26">
        <f t="shared" si="5"/>
        <v>0</v>
      </c>
      <c r="DI26">
        <f t="shared" si="6"/>
        <v>0</v>
      </c>
      <c r="DJ26">
        <f t="shared" si="14"/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>
      <c r="A27">
        <f>ROW(Source!A45)</f>
        <v>45</v>
      </c>
      <c r="B27">
        <v>55146176</v>
      </c>
      <c r="C27">
        <v>55146367</v>
      </c>
      <c r="D27">
        <v>54066198</v>
      </c>
      <c r="E27">
        <v>117</v>
      </c>
      <c r="F27">
        <v>1</v>
      </c>
      <c r="G27">
        <v>1</v>
      </c>
      <c r="H27">
        <v>1</v>
      </c>
      <c r="I27" t="s">
        <v>355</v>
      </c>
      <c r="J27" t="s">
        <v>3</v>
      </c>
      <c r="K27" t="s">
        <v>356</v>
      </c>
      <c r="L27">
        <v>1191</v>
      </c>
      <c r="N27">
        <v>1013</v>
      </c>
      <c r="O27" t="s">
        <v>332</v>
      </c>
      <c r="P27" t="s">
        <v>332</v>
      </c>
      <c r="Q27">
        <v>1</v>
      </c>
      <c r="W27">
        <v>0</v>
      </c>
      <c r="X27">
        <v>1426738182</v>
      </c>
      <c r="Y27">
        <f t="shared" si="0"/>
        <v>1.03</v>
      </c>
      <c r="AA27">
        <v>0</v>
      </c>
      <c r="AB27">
        <v>0</v>
      </c>
      <c r="AC27">
        <v>0</v>
      </c>
      <c r="AD27">
        <v>356.81</v>
      </c>
      <c r="AE27">
        <v>0</v>
      </c>
      <c r="AF27">
        <v>0</v>
      </c>
      <c r="AG27">
        <v>0</v>
      </c>
      <c r="AH27">
        <v>356.81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1.03</v>
      </c>
      <c r="AU27" t="s">
        <v>3</v>
      </c>
      <c r="AV27">
        <v>1</v>
      </c>
      <c r="AW27">
        <v>2</v>
      </c>
      <c r="AX27">
        <v>55146372</v>
      </c>
      <c r="AY27">
        <v>1</v>
      </c>
      <c r="AZ27">
        <v>0</v>
      </c>
      <c r="BA27">
        <v>27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367.51429999999999</v>
      </c>
      <c r="BN27">
        <v>1.03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367.51429999999999</v>
      </c>
      <c r="BU27">
        <v>1.03</v>
      </c>
      <c r="BV27">
        <v>0</v>
      </c>
      <c r="BW27">
        <v>1</v>
      </c>
      <c r="CU27">
        <f>ROUND(AT27*Source!I45*AH27*AL27,2)</f>
        <v>0</v>
      </c>
      <c r="CV27">
        <f>ROUND(Y27*Source!I45,7)</f>
        <v>0</v>
      </c>
      <c r="CW27">
        <v>0</v>
      </c>
      <c r="CX27">
        <f>ROUND(Y27*Source!I45,7)</f>
        <v>0</v>
      </c>
      <c r="CY27">
        <f>AD27</f>
        <v>356.81</v>
      </c>
      <c r="CZ27">
        <f>AH27</f>
        <v>356.81</v>
      </c>
      <c r="DA27">
        <f>AL27</f>
        <v>1</v>
      </c>
      <c r="DB27">
        <f t="shared" si="1"/>
        <v>367.51</v>
      </c>
      <c r="DC27">
        <f t="shared" si="2"/>
        <v>0</v>
      </c>
      <c r="DD27" t="s">
        <v>3</v>
      </c>
      <c r="DE27" t="s">
        <v>3</v>
      </c>
      <c r="DF27">
        <f t="shared" si="3"/>
        <v>0</v>
      </c>
      <c r="DG27">
        <f t="shared" si="4"/>
        <v>0</v>
      </c>
      <c r="DH27">
        <f t="shared" si="5"/>
        <v>0</v>
      </c>
      <c r="DI27">
        <f t="shared" si="6"/>
        <v>0</v>
      </c>
      <c r="DJ27">
        <f>DI27</f>
        <v>0</v>
      </c>
      <c r="DK27">
        <v>1</v>
      </c>
      <c r="DL27" t="s">
        <v>3</v>
      </c>
      <c r="DM27">
        <v>0</v>
      </c>
      <c r="DN27" t="s">
        <v>3</v>
      </c>
      <c r="DO27">
        <v>0</v>
      </c>
    </row>
    <row r="28" spans="1:119">
      <c r="A28">
        <f>ROW(Source!A45)</f>
        <v>45</v>
      </c>
      <c r="B28">
        <v>55146176</v>
      </c>
      <c r="C28">
        <v>55146367</v>
      </c>
      <c r="D28">
        <v>54066391</v>
      </c>
      <c r="E28">
        <v>117</v>
      </c>
      <c r="F28">
        <v>1</v>
      </c>
      <c r="G28">
        <v>1</v>
      </c>
      <c r="H28">
        <v>1</v>
      </c>
      <c r="I28" t="s">
        <v>357</v>
      </c>
      <c r="J28" t="s">
        <v>3</v>
      </c>
      <c r="K28" t="s">
        <v>358</v>
      </c>
      <c r="L28">
        <v>1191</v>
      </c>
      <c r="N28">
        <v>1013</v>
      </c>
      <c r="O28" t="s">
        <v>332</v>
      </c>
      <c r="P28" t="s">
        <v>332</v>
      </c>
      <c r="Q28">
        <v>1</v>
      </c>
      <c r="W28">
        <v>0</v>
      </c>
      <c r="X28">
        <v>-1417349443</v>
      </c>
      <c r="Y28">
        <f t="shared" si="0"/>
        <v>0.01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0.01</v>
      </c>
      <c r="AU28" t="s">
        <v>3</v>
      </c>
      <c r="AV28">
        <v>2</v>
      </c>
      <c r="AW28">
        <v>2</v>
      </c>
      <c r="AX28">
        <v>55146373</v>
      </c>
      <c r="AY28">
        <v>1</v>
      </c>
      <c r="AZ28">
        <v>0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ROUND(Y28*Source!I45,7)</f>
        <v>0</v>
      </c>
      <c r="CY28">
        <f>AD28</f>
        <v>0</v>
      </c>
      <c r="CZ28">
        <f>AH28</f>
        <v>0</v>
      </c>
      <c r="DA28">
        <f>AL28</f>
        <v>1</v>
      </c>
      <c r="DB28">
        <f t="shared" si="1"/>
        <v>0</v>
      </c>
      <c r="DC28">
        <f t="shared" si="2"/>
        <v>0</v>
      </c>
      <c r="DD28" t="s">
        <v>3</v>
      </c>
      <c r="DE28" t="s">
        <v>3</v>
      </c>
      <c r="DF28">
        <f t="shared" si="3"/>
        <v>0</v>
      </c>
      <c r="DG28">
        <f t="shared" si="4"/>
        <v>0</v>
      </c>
      <c r="DH28">
        <f t="shared" si="5"/>
        <v>0</v>
      </c>
      <c r="DI28">
        <f t="shared" si="6"/>
        <v>0</v>
      </c>
      <c r="DJ28">
        <f>DI28</f>
        <v>0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>
      <c r="A29">
        <f>ROW(Source!A45)</f>
        <v>45</v>
      </c>
      <c r="B29">
        <v>55146176</v>
      </c>
      <c r="C29">
        <v>55146367</v>
      </c>
      <c r="D29">
        <v>54073873</v>
      </c>
      <c r="E29">
        <v>1</v>
      </c>
      <c r="F29">
        <v>1</v>
      </c>
      <c r="G29">
        <v>1</v>
      </c>
      <c r="H29">
        <v>2</v>
      </c>
      <c r="I29" t="s">
        <v>359</v>
      </c>
      <c r="J29" t="s">
        <v>360</v>
      </c>
      <c r="K29" t="s">
        <v>361</v>
      </c>
      <c r="L29">
        <v>1368</v>
      </c>
      <c r="N29">
        <v>1011</v>
      </c>
      <c r="O29" t="s">
        <v>362</v>
      </c>
      <c r="P29" t="s">
        <v>362</v>
      </c>
      <c r="Q29">
        <v>1</v>
      </c>
      <c r="W29">
        <v>0</v>
      </c>
      <c r="X29">
        <v>-849950259</v>
      </c>
      <c r="Y29">
        <f t="shared" si="0"/>
        <v>0.01</v>
      </c>
      <c r="AA29">
        <v>0</v>
      </c>
      <c r="AB29">
        <v>680.88</v>
      </c>
      <c r="AC29">
        <v>396.79</v>
      </c>
      <c r="AD29">
        <v>0</v>
      </c>
      <c r="AE29">
        <v>0</v>
      </c>
      <c r="AF29">
        <v>680.88</v>
      </c>
      <c r="AG29">
        <v>396.79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0.01</v>
      </c>
      <c r="AU29" t="s">
        <v>3</v>
      </c>
      <c r="AV29">
        <v>1</v>
      </c>
      <c r="AW29">
        <v>2</v>
      </c>
      <c r="AX29">
        <v>55146374</v>
      </c>
      <c r="AY29">
        <v>1</v>
      </c>
      <c r="AZ29">
        <v>0</v>
      </c>
      <c r="BA29">
        <v>29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6.8087999999999997</v>
      </c>
      <c r="BL29">
        <v>3.9679000000000002</v>
      </c>
      <c r="BM29">
        <v>0</v>
      </c>
      <c r="BN29">
        <v>0</v>
      </c>
      <c r="BO29">
        <v>0.01</v>
      </c>
      <c r="BP29">
        <v>1</v>
      </c>
      <c r="BQ29">
        <v>0</v>
      </c>
      <c r="BR29">
        <v>6.8087999999999997</v>
      </c>
      <c r="BS29">
        <v>3.9679000000000002</v>
      </c>
      <c r="BT29">
        <v>0</v>
      </c>
      <c r="BU29">
        <v>0</v>
      </c>
      <c r="BV29">
        <v>0.01</v>
      </c>
      <c r="BW29">
        <v>1</v>
      </c>
      <c r="CV29">
        <v>0</v>
      </c>
      <c r="CW29">
        <f>ROUND(Y29*Source!I45*DO29,7)</f>
        <v>0</v>
      </c>
      <c r="CX29">
        <f>ROUND(Y29*Source!I45,7)</f>
        <v>0</v>
      </c>
      <c r="CY29">
        <f>AB29</f>
        <v>680.88</v>
      </c>
      <c r="CZ29">
        <f>AF29</f>
        <v>680.88</v>
      </c>
      <c r="DA29">
        <f>AJ29</f>
        <v>1</v>
      </c>
      <c r="DB29">
        <f t="shared" si="1"/>
        <v>6.81</v>
      </c>
      <c r="DC29">
        <f t="shared" si="2"/>
        <v>3.97</v>
      </c>
      <c r="DD29" t="s">
        <v>3</v>
      </c>
      <c r="DE29" t="s">
        <v>3</v>
      </c>
      <c r="DF29">
        <f t="shared" si="3"/>
        <v>0</v>
      </c>
      <c r="DG29">
        <f t="shared" si="4"/>
        <v>0</v>
      </c>
      <c r="DH29">
        <f t="shared" si="5"/>
        <v>0</v>
      </c>
      <c r="DI29">
        <f t="shared" si="6"/>
        <v>0</v>
      </c>
      <c r="DJ29">
        <f>DG29+DH29</f>
        <v>0</v>
      </c>
      <c r="DK29">
        <v>1</v>
      </c>
      <c r="DL29" t="s">
        <v>363</v>
      </c>
      <c r="DM29">
        <v>4</v>
      </c>
      <c r="DN29" t="s">
        <v>332</v>
      </c>
      <c r="DO29">
        <v>1</v>
      </c>
    </row>
    <row r="30" spans="1:119">
      <c r="A30">
        <f>ROW(Source!A45)</f>
        <v>45</v>
      </c>
      <c r="B30">
        <v>55146176</v>
      </c>
      <c r="C30">
        <v>55146367</v>
      </c>
      <c r="D30">
        <v>54072308</v>
      </c>
      <c r="E30">
        <v>117</v>
      </c>
      <c r="F30">
        <v>1</v>
      </c>
      <c r="G30">
        <v>1</v>
      </c>
      <c r="H30">
        <v>3</v>
      </c>
      <c r="I30" t="s">
        <v>29</v>
      </c>
      <c r="J30" t="s">
        <v>3</v>
      </c>
      <c r="K30" t="s">
        <v>30</v>
      </c>
      <c r="L30">
        <v>3277935</v>
      </c>
      <c r="N30">
        <v>1013</v>
      </c>
      <c r="O30" t="s">
        <v>31</v>
      </c>
      <c r="P30" t="s">
        <v>31</v>
      </c>
      <c r="Q30">
        <v>1</v>
      </c>
      <c r="W30">
        <v>0</v>
      </c>
      <c r="X30">
        <v>274903907</v>
      </c>
      <c r="Y30">
        <f t="shared" si="0"/>
        <v>2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 t="s">
        <v>3</v>
      </c>
      <c r="AT30">
        <v>2</v>
      </c>
      <c r="AU30" t="s">
        <v>3</v>
      </c>
      <c r="AV30">
        <v>0</v>
      </c>
      <c r="AW30">
        <v>2</v>
      </c>
      <c r="AX30">
        <v>55146375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V30">
        <v>0</v>
      </c>
      <c r="CW30">
        <v>0</v>
      </c>
      <c r="CX30">
        <f>ROUND(Y30*Source!I45,7)</f>
        <v>0</v>
      </c>
      <c r="CY30">
        <f>AA30</f>
        <v>0</v>
      </c>
      <c r="CZ30">
        <f>AE30</f>
        <v>0</v>
      </c>
      <c r="DA30">
        <f>AI30</f>
        <v>1</v>
      </c>
      <c r="DB30">
        <f t="shared" si="1"/>
        <v>0</v>
      </c>
      <c r="DC30">
        <f t="shared" si="2"/>
        <v>0</v>
      </c>
      <c r="DD30" t="s">
        <v>3</v>
      </c>
      <c r="DE30" t="s">
        <v>3</v>
      </c>
      <c r="DF30">
        <f t="shared" si="3"/>
        <v>0</v>
      </c>
      <c r="DG30">
        <f t="shared" si="4"/>
        <v>0</v>
      </c>
      <c r="DH30">
        <f t="shared" si="5"/>
        <v>0</v>
      </c>
      <c r="DI30">
        <f t="shared" si="6"/>
        <v>0</v>
      </c>
      <c r="DJ30">
        <f>DF30</f>
        <v>0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>
      <c r="A31">
        <f>ROW(Source!A49)</f>
        <v>49</v>
      </c>
      <c r="B31">
        <v>55146176</v>
      </c>
      <c r="C31">
        <v>55146379</v>
      </c>
      <c r="D31">
        <v>54066220</v>
      </c>
      <c r="E31">
        <v>117</v>
      </c>
      <c r="F31">
        <v>1</v>
      </c>
      <c r="G31">
        <v>1</v>
      </c>
      <c r="H31">
        <v>1</v>
      </c>
      <c r="I31" t="s">
        <v>364</v>
      </c>
      <c r="J31" t="s">
        <v>3</v>
      </c>
      <c r="K31" t="s">
        <v>365</v>
      </c>
      <c r="L31">
        <v>1191</v>
      </c>
      <c r="N31">
        <v>1013</v>
      </c>
      <c r="O31" t="s">
        <v>332</v>
      </c>
      <c r="P31" t="s">
        <v>332</v>
      </c>
      <c r="Q31">
        <v>1</v>
      </c>
      <c r="W31">
        <v>0</v>
      </c>
      <c r="X31">
        <v>888410196</v>
      </c>
      <c r="Y31">
        <f t="shared" si="0"/>
        <v>5.76</v>
      </c>
      <c r="AA31">
        <v>0</v>
      </c>
      <c r="AB31">
        <v>0</v>
      </c>
      <c r="AC31">
        <v>0</v>
      </c>
      <c r="AD31">
        <v>396.79</v>
      </c>
      <c r="AE31">
        <v>0</v>
      </c>
      <c r="AF31">
        <v>0</v>
      </c>
      <c r="AG31">
        <v>0</v>
      </c>
      <c r="AH31">
        <v>396.79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5.76</v>
      </c>
      <c r="AU31" t="s">
        <v>3</v>
      </c>
      <c r="AV31">
        <v>1</v>
      </c>
      <c r="AW31">
        <v>2</v>
      </c>
      <c r="AX31">
        <v>55146387</v>
      </c>
      <c r="AY31">
        <v>1</v>
      </c>
      <c r="AZ31">
        <v>0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2285.5104000000001</v>
      </c>
      <c r="BN31">
        <v>5.76</v>
      </c>
      <c r="BO31">
        <v>0</v>
      </c>
      <c r="BP31">
        <v>1</v>
      </c>
      <c r="BQ31">
        <v>0</v>
      </c>
      <c r="BR31">
        <v>0</v>
      </c>
      <c r="BS31">
        <v>0</v>
      </c>
      <c r="BT31">
        <v>2285.5104000000001</v>
      </c>
      <c r="BU31">
        <v>5.76</v>
      </c>
      <c r="BV31">
        <v>0</v>
      </c>
      <c r="BW31">
        <v>1</v>
      </c>
      <c r="CU31">
        <f>ROUND(AT31*Source!I49*AH31*AL31,2)</f>
        <v>82278.37</v>
      </c>
      <c r="CV31">
        <f>ROUND(Y31*Source!I49,7)</f>
        <v>207.36</v>
      </c>
      <c r="CW31">
        <v>0</v>
      </c>
      <c r="CX31">
        <f>ROUND(Y31*Source!I49,7)</f>
        <v>207.36</v>
      </c>
      <c r="CY31">
        <f>AD31</f>
        <v>396.79</v>
      </c>
      <c r="CZ31">
        <f>AH31</f>
        <v>396.79</v>
      </c>
      <c r="DA31">
        <f>AL31</f>
        <v>1</v>
      </c>
      <c r="DB31">
        <f t="shared" si="1"/>
        <v>2285.5100000000002</v>
      </c>
      <c r="DC31">
        <f t="shared" si="2"/>
        <v>0</v>
      </c>
      <c r="DD31" t="s">
        <v>3</v>
      </c>
      <c r="DE31" t="s">
        <v>3</v>
      </c>
      <c r="DF31">
        <f t="shared" si="3"/>
        <v>0</v>
      </c>
      <c r="DG31">
        <f t="shared" si="4"/>
        <v>0</v>
      </c>
      <c r="DH31">
        <f t="shared" si="5"/>
        <v>0</v>
      </c>
      <c r="DI31">
        <f t="shared" si="6"/>
        <v>82278.37</v>
      </c>
      <c r="DJ31">
        <f>DI31</f>
        <v>82278.37</v>
      </c>
      <c r="DK31">
        <v>1</v>
      </c>
      <c r="DL31" t="s">
        <v>3</v>
      </c>
      <c r="DM31">
        <v>0</v>
      </c>
      <c r="DN31" t="s">
        <v>3</v>
      </c>
      <c r="DO31">
        <v>0</v>
      </c>
    </row>
    <row r="32" spans="1:119">
      <c r="A32">
        <f>ROW(Source!A49)</f>
        <v>49</v>
      </c>
      <c r="B32">
        <v>55146176</v>
      </c>
      <c r="C32">
        <v>55146379</v>
      </c>
      <c r="D32">
        <v>54139577</v>
      </c>
      <c r="E32">
        <v>1</v>
      </c>
      <c r="F32">
        <v>1</v>
      </c>
      <c r="G32">
        <v>1</v>
      </c>
      <c r="H32">
        <v>3</v>
      </c>
      <c r="I32" t="s">
        <v>333</v>
      </c>
      <c r="J32" t="s">
        <v>334</v>
      </c>
      <c r="K32" t="s">
        <v>335</v>
      </c>
      <c r="L32">
        <v>1346</v>
      </c>
      <c r="N32">
        <v>1009</v>
      </c>
      <c r="O32" t="s">
        <v>336</v>
      </c>
      <c r="P32" t="s">
        <v>336</v>
      </c>
      <c r="Q32">
        <v>1</v>
      </c>
      <c r="W32">
        <v>0</v>
      </c>
      <c r="X32">
        <v>-1746966143</v>
      </c>
      <c r="Y32">
        <f t="shared" si="0"/>
        <v>1.1999999999999999E-3</v>
      </c>
      <c r="AA32">
        <v>284.14999999999998</v>
      </c>
      <c r="AB32">
        <v>0</v>
      </c>
      <c r="AC32">
        <v>0</v>
      </c>
      <c r="AD32">
        <v>0</v>
      </c>
      <c r="AE32">
        <v>284.14999999999998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-2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3</v>
      </c>
      <c r="AT32">
        <v>1.1999999999999999E-3</v>
      </c>
      <c r="AU32" t="s">
        <v>3</v>
      </c>
      <c r="AV32">
        <v>0</v>
      </c>
      <c r="AW32">
        <v>2</v>
      </c>
      <c r="AX32">
        <v>55146388</v>
      </c>
      <c r="AY32">
        <v>1</v>
      </c>
      <c r="AZ32">
        <v>0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0.34097999999999995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0.34097999999999995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CV32">
        <v>0</v>
      </c>
      <c r="CW32">
        <v>0</v>
      </c>
      <c r="CX32">
        <f>ROUND(Y32*Source!I49,7)</f>
        <v>4.3200000000000002E-2</v>
      </c>
      <c r="CY32">
        <f t="shared" ref="CY32:CY37" si="15">AA32</f>
        <v>284.14999999999998</v>
      </c>
      <c r="CZ32">
        <f t="shared" ref="CZ32:CZ37" si="16">AE32</f>
        <v>284.14999999999998</v>
      </c>
      <c r="DA32">
        <f t="shared" ref="DA32:DA37" si="17">AI32</f>
        <v>1</v>
      </c>
      <c r="DB32">
        <f t="shared" si="1"/>
        <v>0.34</v>
      </c>
      <c r="DC32">
        <f t="shared" si="2"/>
        <v>0</v>
      </c>
      <c r="DD32" t="s">
        <v>3</v>
      </c>
      <c r="DE32" t="s">
        <v>3</v>
      </c>
      <c r="DF32">
        <f t="shared" si="3"/>
        <v>12.28</v>
      </c>
      <c r="DG32">
        <f t="shared" si="4"/>
        <v>0</v>
      </c>
      <c r="DH32">
        <f t="shared" si="5"/>
        <v>0</v>
      </c>
      <c r="DI32">
        <f t="shared" si="6"/>
        <v>0</v>
      </c>
      <c r="DJ32">
        <f t="shared" ref="DJ32:DJ37" si="18">DF32</f>
        <v>12.28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>
      <c r="A33">
        <f>ROW(Source!A49)</f>
        <v>49</v>
      </c>
      <c r="B33">
        <v>55146176</v>
      </c>
      <c r="C33">
        <v>55146379</v>
      </c>
      <c r="D33">
        <v>54141922</v>
      </c>
      <c r="E33">
        <v>1</v>
      </c>
      <c r="F33">
        <v>1</v>
      </c>
      <c r="G33">
        <v>1</v>
      </c>
      <c r="H33">
        <v>3</v>
      </c>
      <c r="I33" t="s">
        <v>337</v>
      </c>
      <c r="J33" t="s">
        <v>338</v>
      </c>
      <c r="K33" t="s">
        <v>339</v>
      </c>
      <c r="L33">
        <v>1383</v>
      </c>
      <c r="N33">
        <v>1013</v>
      </c>
      <c r="O33" t="s">
        <v>340</v>
      </c>
      <c r="P33" t="s">
        <v>340</v>
      </c>
      <c r="Q33">
        <v>1</v>
      </c>
      <c r="W33">
        <v>0</v>
      </c>
      <c r="X33">
        <v>1840299850</v>
      </c>
      <c r="Y33">
        <f t="shared" ref="Y33:Y64" si="19">AT33</f>
        <v>6.7599999999999993E-2</v>
      </c>
      <c r="AA33">
        <v>8.7899999999999991</v>
      </c>
      <c r="AB33">
        <v>0</v>
      </c>
      <c r="AC33">
        <v>0</v>
      </c>
      <c r="AD33">
        <v>0</v>
      </c>
      <c r="AE33">
        <v>8.7899999999999991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-2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3</v>
      </c>
      <c r="AT33">
        <v>6.7599999999999993E-2</v>
      </c>
      <c r="AU33" t="s">
        <v>3</v>
      </c>
      <c r="AV33">
        <v>0</v>
      </c>
      <c r="AW33">
        <v>2</v>
      </c>
      <c r="AX33">
        <v>55146389</v>
      </c>
      <c r="AY33">
        <v>1</v>
      </c>
      <c r="AZ33">
        <v>0</v>
      </c>
      <c r="BA33">
        <v>33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0.59420399999999984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0.59420399999999984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CV33">
        <v>0</v>
      </c>
      <c r="CW33">
        <v>0</v>
      </c>
      <c r="CX33">
        <f>ROUND(Y33*Source!I49,7)</f>
        <v>2.4336000000000002</v>
      </c>
      <c r="CY33">
        <f t="shared" si="15"/>
        <v>8.7899999999999991</v>
      </c>
      <c r="CZ33">
        <f t="shared" si="16"/>
        <v>8.7899999999999991</v>
      </c>
      <c r="DA33">
        <f t="shared" si="17"/>
        <v>1</v>
      </c>
      <c r="DB33">
        <f t="shared" ref="DB33:DB64" si="20">ROUND(ROUND(AT33*CZ33,2),2)</f>
        <v>0.59</v>
      </c>
      <c r="DC33">
        <f t="shared" ref="DC33:DC64" si="21">ROUND(ROUND(AT33*AG33,2),2)</f>
        <v>0</v>
      </c>
      <c r="DD33" t="s">
        <v>3</v>
      </c>
      <c r="DE33" t="s">
        <v>3</v>
      </c>
      <c r="DF33">
        <f t="shared" ref="DF33:DF64" si="22">ROUND(ROUND(AE33,2)*CX33,2)</f>
        <v>21.39</v>
      </c>
      <c r="DG33">
        <f t="shared" ref="DG33:DG64" si="23">ROUND(ROUND(AF33,2)*CX33,2)</f>
        <v>0</v>
      </c>
      <c r="DH33">
        <f t="shared" ref="DH33:DH64" si="24">ROUND(ROUND(AG33,2)*CX33,2)</f>
        <v>0</v>
      </c>
      <c r="DI33">
        <f t="shared" ref="DI33:DI64" si="25">ROUND(ROUND(AH33,2)*CX33,2)</f>
        <v>0</v>
      </c>
      <c r="DJ33">
        <f t="shared" si="18"/>
        <v>21.39</v>
      </c>
      <c r="DK33">
        <v>1</v>
      </c>
      <c r="DL33" t="s">
        <v>3</v>
      </c>
      <c r="DM33">
        <v>0</v>
      </c>
      <c r="DN33" t="s">
        <v>3</v>
      </c>
      <c r="DO33">
        <v>0</v>
      </c>
    </row>
    <row r="34" spans="1:119">
      <c r="A34">
        <f>ROW(Source!A49)</f>
        <v>49</v>
      </c>
      <c r="B34">
        <v>55146176</v>
      </c>
      <c r="C34">
        <v>55146379</v>
      </c>
      <c r="D34">
        <v>54143508</v>
      </c>
      <c r="E34">
        <v>1</v>
      </c>
      <c r="F34">
        <v>1</v>
      </c>
      <c r="G34">
        <v>1</v>
      </c>
      <c r="H34">
        <v>3</v>
      </c>
      <c r="I34" t="s">
        <v>341</v>
      </c>
      <c r="J34" t="s">
        <v>342</v>
      </c>
      <c r="K34" t="s">
        <v>343</v>
      </c>
      <c r="L34">
        <v>1425</v>
      </c>
      <c r="N34">
        <v>1013</v>
      </c>
      <c r="O34" t="s">
        <v>344</v>
      </c>
      <c r="P34" t="s">
        <v>344</v>
      </c>
      <c r="Q34">
        <v>1</v>
      </c>
      <c r="W34">
        <v>0</v>
      </c>
      <c r="X34">
        <v>482570552</v>
      </c>
      <c r="Y34">
        <f t="shared" si="19"/>
        <v>0.03</v>
      </c>
      <c r="AA34">
        <v>978.09</v>
      </c>
      <c r="AB34">
        <v>0</v>
      </c>
      <c r="AC34">
        <v>0</v>
      </c>
      <c r="AD34">
        <v>0</v>
      </c>
      <c r="AE34">
        <v>978.09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0</v>
      </c>
      <c r="AP34">
        <v>1</v>
      </c>
      <c r="AQ34">
        <v>1</v>
      </c>
      <c r="AR34">
        <v>0</v>
      </c>
      <c r="AS34" t="s">
        <v>3</v>
      </c>
      <c r="AT34">
        <v>0.03</v>
      </c>
      <c r="AU34" t="s">
        <v>3</v>
      </c>
      <c r="AV34">
        <v>0</v>
      </c>
      <c r="AW34">
        <v>2</v>
      </c>
      <c r="AX34">
        <v>55146390</v>
      </c>
      <c r="AY34">
        <v>1</v>
      </c>
      <c r="AZ34">
        <v>0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29.342700000000001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29.342700000000001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CV34">
        <v>0</v>
      </c>
      <c r="CW34">
        <v>0</v>
      </c>
      <c r="CX34">
        <f>ROUND(Y34*Source!I49,7)</f>
        <v>1.08</v>
      </c>
      <c r="CY34">
        <f t="shared" si="15"/>
        <v>978.09</v>
      </c>
      <c r="CZ34">
        <f t="shared" si="16"/>
        <v>978.09</v>
      </c>
      <c r="DA34">
        <f t="shared" si="17"/>
        <v>1</v>
      </c>
      <c r="DB34">
        <f t="shared" si="20"/>
        <v>29.34</v>
      </c>
      <c r="DC34">
        <f t="shared" si="21"/>
        <v>0</v>
      </c>
      <c r="DD34" t="s">
        <v>3</v>
      </c>
      <c r="DE34" t="s">
        <v>3</v>
      </c>
      <c r="DF34">
        <f t="shared" si="22"/>
        <v>1056.3399999999999</v>
      </c>
      <c r="DG34">
        <f t="shared" si="23"/>
        <v>0</v>
      </c>
      <c r="DH34">
        <f t="shared" si="24"/>
        <v>0</v>
      </c>
      <c r="DI34">
        <f t="shared" si="25"/>
        <v>0</v>
      </c>
      <c r="DJ34">
        <f t="shared" si="18"/>
        <v>1056.3399999999999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>
      <c r="A35">
        <f>ROW(Source!A49)</f>
        <v>49</v>
      </c>
      <c r="B35">
        <v>55146176</v>
      </c>
      <c r="C35">
        <v>55146379</v>
      </c>
      <c r="D35">
        <v>54145351</v>
      </c>
      <c r="E35">
        <v>1</v>
      </c>
      <c r="F35">
        <v>1</v>
      </c>
      <c r="G35">
        <v>1</v>
      </c>
      <c r="H35">
        <v>3</v>
      </c>
      <c r="I35" t="s">
        <v>350</v>
      </c>
      <c r="J35" t="s">
        <v>351</v>
      </c>
      <c r="K35" t="s">
        <v>352</v>
      </c>
      <c r="L35">
        <v>1348</v>
      </c>
      <c r="N35">
        <v>1009</v>
      </c>
      <c r="O35" t="s">
        <v>132</v>
      </c>
      <c r="P35" t="s">
        <v>132</v>
      </c>
      <c r="Q35">
        <v>1000</v>
      </c>
      <c r="W35">
        <v>0</v>
      </c>
      <c r="X35">
        <v>-290124041</v>
      </c>
      <c r="Y35">
        <f t="shared" si="19"/>
        <v>2.0000000000000002E-5</v>
      </c>
      <c r="AA35">
        <v>4338.2700000000004</v>
      </c>
      <c r="AB35">
        <v>0</v>
      </c>
      <c r="AC35">
        <v>0</v>
      </c>
      <c r="AD35">
        <v>0</v>
      </c>
      <c r="AE35">
        <v>4338.2700000000004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0</v>
      </c>
      <c r="AP35">
        <v>1</v>
      </c>
      <c r="AQ35">
        <v>1</v>
      </c>
      <c r="AR35">
        <v>0</v>
      </c>
      <c r="AS35" t="s">
        <v>3</v>
      </c>
      <c r="AT35">
        <v>2.0000000000000002E-5</v>
      </c>
      <c r="AU35" t="s">
        <v>3</v>
      </c>
      <c r="AV35">
        <v>0</v>
      </c>
      <c r="AW35">
        <v>2</v>
      </c>
      <c r="AX35">
        <v>55146391</v>
      </c>
      <c r="AY35">
        <v>1</v>
      </c>
      <c r="AZ35">
        <v>0</v>
      </c>
      <c r="BA35">
        <v>35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8.676540000000002E-2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8.676540000000002E-2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CV35">
        <v>0</v>
      </c>
      <c r="CW35">
        <v>0</v>
      </c>
      <c r="CX35">
        <f>ROUND(Y35*Source!I49,7)</f>
        <v>7.2000000000000005E-4</v>
      </c>
      <c r="CY35">
        <f t="shared" si="15"/>
        <v>4338.2700000000004</v>
      </c>
      <c r="CZ35">
        <f t="shared" si="16"/>
        <v>4338.2700000000004</v>
      </c>
      <c r="DA35">
        <f t="shared" si="17"/>
        <v>1</v>
      </c>
      <c r="DB35">
        <f t="shared" si="20"/>
        <v>0.09</v>
      </c>
      <c r="DC35">
        <f t="shared" si="21"/>
        <v>0</v>
      </c>
      <c r="DD35" t="s">
        <v>3</v>
      </c>
      <c r="DE35" t="s">
        <v>3</v>
      </c>
      <c r="DF35">
        <f t="shared" si="22"/>
        <v>3.12</v>
      </c>
      <c r="DG35">
        <f t="shared" si="23"/>
        <v>0</v>
      </c>
      <c r="DH35">
        <f t="shared" si="24"/>
        <v>0</v>
      </c>
      <c r="DI35">
        <f t="shared" si="25"/>
        <v>0</v>
      </c>
      <c r="DJ35">
        <f t="shared" si="18"/>
        <v>3.12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>
      <c r="A36">
        <f>ROW(Source!A49)</f>
        <v>49</v>
      </c>
      <c r="B36">
        <v>55146176</v>
      </c>
      <c r="C36">
        <v>55146379</v>
      </c>
      <c r="D36">
        <v>54152750</v>
      </c>
      <c r="E36">
        <v>1</v>
      </c>
      <c r="F36">
        <v>1</v>
      </c>
      <c r="G36">
        <v>1</v>
      </c>
      <c r="H36">
        <v>3</v>
      </c>
      <c r="I36" t="s">
        <v>345</v>
      </c>
      <c r="J36" t="s">
        <v>346</v>
      </c>
      <c r="K36" t="s">
        <v>347</v>
      </c>
      <c r="L36">
        <v>1346</v>
      </c>
      <c r="N36">
        <v>1009</v>
      </c>
      <c r="O36" t="s">
        <v>336</v>
      </c>
      <c r="P36" t="s">
        <v>336</v>
      </c>
      <c r="Q36">
        <v>1</v>
      </c>
      <c r="W36">
        <v>0</v>
      </c>
      <c r="X36">
        <v>1107207883</v>
      </c>
      <c r="Y36">
        <f t="shared" si="19"/>
        <v>0.01</v>
      </c>
      <c r="AA36">
        <v>899.56</v>
      </c>
      <c r="AB36">
        <v>0</v>
      </c>
      <c r="AC36">
        <v>0</v>
      </c>
      <c r="AD36">
        <v>0</v>
      </c>
      <c r="AE36">
        <v>899.56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-2</v>
      </c>
      <c r="AN36">
        <v>0</v>
      </c>
      <c r="AO36">
        <v>0</v>
      </c>
      <c r="AP36">
        <v>1</v>
      </c>
      <c r="AQ36">
        <v>1</v>
      </c>
      <c r="AR36">
        <v>0</v>
      </c>
      <c r="AS36" t="s">
        <v>3</v>
      </c>
      <c r="AT36">
        <v>0.01</v>
      </c>
      <c r="AU36" t="s">
        <v>3</v>
      </c>
      <c r="AV36">
        <v>0</v>
      </c>
      <c r="AW36">
        <v>2</v>
      </c>
      <c r="AX36">
        <v>55146392</v>
      </c>
      <c r="AY36">
        <v>1</v>
      </c>
      <c r="AZ36">
        <v>0</v>
      </c>
      <c r="BA36">
        <v>36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8.9955999999999996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8.9955999999999996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CV36">
        <v>0</v>
      </c>
      <c r="CW36">
        <v>0</v>
      </c>
      <c r="CX36">
        <f>ROUND(Y36*Source!I49,7)</f>
        <v>0.36</v>
      </c>
      <c r="CY36">
        <f t="shared" si="15"/>
        <v>899.56</v>
      </c>
      <c r="CZ36">
        <f t="shared" si="16"/>
        <v>899.56</v>
      </c>
      <c r="DA36">
        <f t="shared" si="17"/>
        <v>1</v>
      </c>
      <c r="DB36">
        <f t="shared" si="20"/>
        <v>9</v>
      </c>
      <c r="DC36">
        <f t="shared" si="21"/>
        <v>0</v>
      </c>
      <c r="DD36" t="s">
        <v>3</v>
      </c>
      <c r="DE36" t="s">
        <v>3</v>
      </c>
      <c r="DF36">
        <f t="shared" si="22"/>
        <v>323.83999999999997</v>
      </c>
      <c r="DG36">
        <f t="shared" si="23"/>
        <v>0</v>
      </c>
      <c r="DH36">
        <f t="shared" si="24"/>
        <v>0</v>
      </c>
      <c r="DI36">
        <f t="shared" si="25"/>
        <v>0</v>
      </c>
      <c r="DJ36">
        <f t="shared" si="18"/>
        <v>323.83999999999997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>
      <c r="A37">
        <f>ROW(Source!A49)</f>
        <v>49</v>
      </c>
      <c r="B37">
        <v>55146176</v>
      </c>
      <c r="C37">
        <v>55146379</v>
      </c>
      <c r="D37">
        <v>54072308</v>
      </c>
      <c r="E37">
        <v>117</v>
      </c>
      <c r="F37">
        <v>1</v>
      </c>
      <c r="G37">
        <v>1</v>
      </c>
      <c r="H37">
        <v>3</v>
      </c>
      <c r="I37" t="s">
        <v>29</v>
      </c>
      <c r="J37" t="s">
        <v>3</v>
      </c>
      <c r="K37" t="s">
        <v>30</v>
      </c>
      <c r="L37">
        <v>3277935</v>
      </c>
      <c r="N37">
        <v>1013</v>
      </c>
      <c r="O37" t="s">
        <v>31</v>
      </c>
      <c r="P37" t="s">
        <v>31</v>
      </c>
      <c r="Q37">
        <v>1</v>
      </c>
      <c r="W37">
        <v>0</v>
      </c>
      <c r="X37">
        <v>274903907</v>
      </c>
      <c r="Y37">
        <f t="shared" si="19"/>
        <v>2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1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 t="s">
        <v>3</v>
      </c>
      <c r="AT37">
        <v>2</v>
      </c>
      <c r="AU37" t="s">
        <v>3</v>
      </c>
      <c r="AV37">
        <v>0</v>
      </c>
      <c r="AW37">
        <v>2</v>
      </c>
      <c r="AX37">
        <v>55146393</v>
      </c>
      <c r="AY37">
        <v>1</v>
      </c>
      <c r="AZ37">
        <v>0</v>
      </c>
      <c r="BA37">
        <v>37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ROUND(Y37*Source!I49,7)</f>
        <v>72</v>
      </c>
      <c r="CY37">
        <f t="shared" si="15"/>
        <v>0</v>
      </c>
      <c r="CZ37">
        <f t="shared" si="16"/>
        <v>0</v>
      </c>
      <c r="DA37">
        <f t="shared" si="17"/>
        <v>1</v>
      </c>
      <c r="DB37">
        <f t="shared" si="20"/>
        <v>0</v>
      </c>
      <c r="DC37">
        <f t="shared" si="21"/>
        <v>0</v>
      </c>
      <c r="DD37" t="s">
        <v>3</v>
      </c>
      <c r="DE37" t="s">
        <v>3</v>
      </c>
      <c r="DF37">
        <f t="shared" si="22"/>
        <v>0</v>
      </c>
      <c r="DG37">
        <f t="shared" si="23"/>
        <v>0</v>
      </c>
      <c r="DH37">
        <f t="shared" si="24"/>
        <v>0</v>
      </c>
      <c r="DI37">
        <f t="shared" si="25"/>
        <v>0</v>
      </c>
      <c r="DJ37">
        <f t="shared" si="18"/>
        <v>0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>
      <c r="A38">
        <f>ROW(Source!A54)</f>
        <v>54</v>
      </c>
      <c r="B38">
        <v>55146176</v>
      </c>
      <c r="C38">
        <v>55146398</v>
      </c>
      <c r="D38">
        <v>54066220</v>
      </c>
      <c r="E38">
        <v>117</v>
      </c>
      <c r="F38">
        <v>1</v>
      </c>
      <c r="G38">
        <v>1</v>
      </c>
      <c r="H38">
        <v>1</v>
      </c>
      <c r="I38" t="s">
        <v>364</v>
      </c>
      <c r="J38" t="s">
        <v>3</v>
      </c>
      <c r="K38" t="s">
        <v>365</v>
      </c>
      <c r="L38">
        <v>1191</v>
      </c>
      <c r="N38">
        <v>1013</v>
      </c>
      <c r="O38" t="s">
        <v>332</v>
      </c>
      <c r="P38" t="s">
        <v>332</v>
      </c>
      <c r="Q38">
        <v>1</v>
      </c>
      <c r="W38">
        <v>0</v>
      </c>
      <c r="X38">
        <v>888410196</v>
      </c>
      <c r="Y38">
        <f t="shared" si="19"/>
        <v>0.84</v>
      </c>
      <c r="AA38">
        <v>0</v>
      </c>
      <c r="AB38">
        <v>0</v>
      </c>
      <c r="AC38">
        <v>0</v>
      </c>
      <c r="AD38">
        <v>396.79</v>
      </c>
      <c r="AE38">
        <v>0</v>
      </c>
      <c r="AF38">
        <v>0</v>
      </c>
      <c r="AG38">
        <v>0</v>
      </c>
      <c r="AH38">
        <v>396.79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1</v>
      </c>
      <c r="AQ38">
        <v>1</v>
      </c>
      <c r="AR38">
        <v>0</v>
      </c>
      <c r="AS38" t="s">
        <v>3</v>
      </c>
      <c r="AT38">
        <v>0.84</v>
      </c>
      <c r="AU38" t="s">
        <v>3</v>
      </c>
      <c r="AV38">
        <v>1</v>
      </c>
      <c r="AW38">
        <v>2</v>
      </c>
      <c r="AX38">
        <v>55146406</v>
      </c>
      <c r="AY38">
        <v>1</v>
      </c>
      <c r="AZ38">
        <v>0</v>
      </c>
      <c r="BA38">
        <v>38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333.30360000000002</v>
      </c>
      <c r="BN38">
        <v>0.84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333.30360000000002</v>
      </c>
      <c r="BU38">
        <v>0.84</v>
      </c>
      <c r="BV38">
        <v>0</v>
      </c>
      <c r="BW38">
        <v>1</v>
      </c>
      <c r="CU38">
        <f>ROUND(AT38*Source!I54*AH38*AL38,2)</f>
        <v>0</v>
      </c>
      <c r="CV38">
        <f>ROUND(Y38*Source!I54,7)</f>
        <v>0</v>
      </c>
      <c r="CW38">
        <v>0</v>
      </c>
      <c r="CX38">
        <f>ROUND(Y38*Source!I54,7)</f>
        <v>0</v>
      </c>
      <c r="CY38">
        <f>AD38</f>
        <v>396.79</v>
      </c>
      <c r="CZ38">
        <f>AH38</f>
        <v>396.79</v>
      </c>
      <c r="DA38">
        <f>AL38</f>
        <v>1</v>
      </c>
      <c r="DB38">
        <f t="shared" si="20"/>
        <v>333.3</v>
      </c>
      <c r="DC38">
        <f t="shared" si="21"/>
        <v>0</v>
      </c>
      <c r="DD38" t="s">
        <v>3</v>
      </c>
      <c r="DE38" t="s">
        <v>3</v>
      </c>
      <c r="DF38">
        <f t="shared" si="22"/>
        <v>0</v>
      </c>
      <c r="DG38">
        <f t="shared" si="23"/>
        <v>0</v>
      </c>
      <c r="DH38">
        <f t="shared" si="24"/>
        <v>0</v>
      </c>
      <c r="DI38">
        <f t="shared" si="25"/>
        <v>0</v>
      </c>
      <c r="DJ38">
        <f>DI38</f>
        <v>0</v>
      </c>
      <c r="DK38">
        <v>1</v>
      </c>
      <c r="DL38" t="s">
        <v>3</v>
      </c>
      <c r="DM38">
        <v>0</v>
      </c>
      <c r="DN38" t="s">
        <v>3</v>
      </c>
      <c r="DO38">
        <v>0</v>
      </c>
    </row>
    <row r="39" spans="1:119">
      <c r="A39">
        <f>ROW(Source!A54)</f>
        <v>54</v>
      </c>
      <c r="B39">
        <v>55146176</v>
      </c>
      <c r="C39">
        <v>55146398</v>
      </c>
      <c r="D39">
        <v>54139577</v>
      </c>
      <c r="E39">
        <v>1</v>
      </c>
      <c r="F39">
        <v>1</v>
      </c>
      <c r="G39">
        <v>1</v>
      </c>
      <c r="H39">
        <v>3</v>
      </c>
      <c r="I39" t="s">
        <v>333</v>
      </c>
      <c r="J39" t="s">
        <v>334</v>
      </c>
      <c r="K39" t="s">
        <v>335</v>
      </c>
      <c r="L39">
        <v>1346</v>
      </c>
      <c r="N39">
        <v>1009</v>
      </c>
      <c r="O39" t="s">
        <v>336</v>
      </c>
      <c r="P39" t="s">
        <v>336</v>
      </c>
      <c r="Q39">
        <v>1</v>
      </c>
      <c r="W39">
        <v>0</v>
      </c>
      <c r="X39">
        <v>-1746966143</v>
      </c>
      <c r="Y39">
        <f t="shared" si="19"/>
        <v>2.0000000000000001E-4</v>
      </c>
      <c r="AA39">
        <v>284.14999999999998</v>
      </c>
      <c r="AB39">
        <v>0</v>
      </c>
      <c r="AC39">
        <v>0</v>
      </c>
      <c r="AD39">
        <v>0</v>
      </c>
      <c r="AE39">
        <v>284.14999999999998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0</v>
      </c>
      <c r="AP39">
        <v>1</v>
      </c>
      <c r="AQ39">
        <v>1</v>
      </c>
      <c r="AR39">
        <v>0</v>
      </c>
      <c r="AS39" t="s">
        <v>3</v>
      </c>
      <c r="AT39">
        <v>2.0000000000000001E-4</v>
      </c>
      <c r="AU39" t="s">
        <v>3</v>
      </c>
      <c r="AV39">
        <v>0</v>
      </c>
      <c r="AW39">
        <v>2</v>
      </c>
      <c r="AX39">
        <v>55146407</v>
      </c>
      <c r="AY39">
        <v>1</v>
      </c>
      <c r="AZ39">
        <v>0</v>
      </c>
      <c r="BA39">
        <v>39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5.6829999999999999E-2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5.6829999999999999E-2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</v>
      </c>
      <c r="CV39">
        <v>0</v>
      </c>
      <c r="CW39">
        <v>0</v>
      </c>
      <c r="CX39">
        <f>ROUND(Y39*Source!I54,7)</f>
        <v>0</v>
      </c>
      <c r="CY39">
        <f t="shared" ref="CY39:CY44" si="26">AA39</f>
        <v>284.14999999999998</v>
      </c>
      <c r="CZ39">
        <f t="shared" ref="CZ39:CZ44" si="27">AE39</f>
        <v>284.14999999999998</v>
      </c>
      <c r="DA39">
        <f t="shared" ref="DA39:DA44" si="28">AI39</f>
        <v>1</v>
      </c>
      <c r="DB39">
        <f t="shared" si="20"/>
        <v>0.06</v>
      </c>
      <c r="DC39">
        <f t="shared" si="21"/>
        <v>0</v>
      </c>
      <c r="DD39" t="s">
        <v>3</v>
      </c>
      <c r="DE39" t="s">
        <v>3</v>
      </c>
      <c r="DF39">
        <f t="shared" si="22"/>
        <v>0</v>
      </c>
      <c r="DG39">
        <f t="shared" si="23"/>
        <v>0</v>
      </c>
      <c r="DH39">
        <f t="shared" si="24"/>
        <v>0</v>
      </c>
      <c r="DI39">
        <f t="shared" si="25"/>
        <v>0</v>
      </c>
      <c r="DJ39">
        <f t="shared" ref="DJ39:DJ44" si="29">DF39</f>
        <v>0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>
      <c r="A40">
        <f>ROW(Source!A54)</f>
        <v>54</v>
      </c>
      <c r="B40">
        <v>55146176</v>
      </c>
      <c r="C40">
        <v>55146398</v>
      </c>
      <c r="D40">
        <v>54143793</v>
      </c>
      <c r="E40">
        <v>1</v>
      </c>
      <c r="F40">
        <v>1</v>
      </c>
      <c r="G40">
        <v>1</v>
      </c>
      <c r="H40">
        <v>3</v>
      </c>
      <c r="I40" t="s">
        <v>366</v>
      </c>
      <c r="J40" t="s">
        <v>367</v>
      </c>
      <c r="K40" t="s">
        <v>368</v>
      </c>
      <c r="L40">
        <v>1348</v>
      </c>
      <c r="N40">
        <v>1009</v>
      </c>
      <c r="O40" t="s">
        <v>132</v>
      </c>
      <c r="P40" t="s">
        <v>132</v>
      </c>
      <c r="Q40">
        <v>1000</v>
      </c>
      <c r="W40">
        <v>0</v>
      </c>
      <c r="X40">
        <v>1998363484</v>
      </c>
      <c r="Y40">
        <f t="shared" si="19"/>
        <v>1E-4</v>
      </c>
      <c r="AA40">
        <v>110308.96</v>
      </c>
      <c r="AB40">
        <v>0</v>
      </c>
      <c r="AC40">
        <v>0</v>
      </c>
      <c r="AD40">
        <v>0</v>
      </c>
      <c r="AE40">
        <v>110308.96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1</v>
      </c>
      <c r="AQ40">
        <v>1</v>
      </c>
      <c r="AR40">
        <v>0</v>
      </c>
      <c r="AS40" t="s">
        <v>3</v>
      </c>
      <c r="AT40">
        <v>1E-4</v>
      </c>
      <c r="AU40" t="s">
        <v>3</v>
      </c>
      <c r="AV40">
        <v>0</v>
      </c>
      <c r="AW40">
        <v>2</v>
      </c>
      <c r="AX40">
        <v>55146408</v>
      </c>
      <c r="AY40">
        <v>1</v>
      </c>
      <c r="AZ40">
        <v>0</v>
      </c>
      <c r="BA40">
        <v>40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11.030896000000002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11.030896000000002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CV40">
        <v>0</v>
      </c>
      <c r="CW40">
        <v>0</v>
      </c>
      <c r="CX40">
        <f>ROUND(Y40*Source!I54,7)</f>
        <v>0</v>
      </c>
      <c r="CY40">
        <f t="shared" si="26"/>
        <v>110308.96</v>
      </c>
      <c r="CZ40">
        <f t="shared" si="27"/>
        <v>110308.96</v>
      </c>
      <c r="DA40">
        <f t="shared" si="28"/>
        <v>1</v>
      </c>
      <c r="DB40">
        <f t="shared" si="20"/>
        <v>11.03</v>
      </c>
      <c r="DC40">
        <f t="shared" si="21"/>
        <v>0</v>
      </c>
      <c r="DD40" t="s">
        <v>3</v>
      </c>
      <c r="DE40" t="s">
        <v>3</v>
      </c>
      <c r="DF40">
        <f t="shared" si="22"/>
        <v>0</v>
      </c>
      <c r="DG40">
        <f t="shared" si="23"/>
        <v>0</v>
      </c>
      <c r="DH40">
        <f t="shared" si="24"/>
        <v>0</v>
      </c>
      <c r="DI40">
        <f t="shared" si="25"/>
        <v>0</v>
      </c>
      <c r="DJ40">
        <f t="shared" si="29"/>
        <v>0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>
      <c r="A41">
        <f>ROW(Source!A54)</f>
        <v>54</v>
      </c>
      <c r="B41">
        <v>55146176</v>
      </c>
      <c r="C41">
        <v>55146398</v>
      </c>
      <c r="D41">
        <v>54152750</v>
      </c>
      <c r="E41">
        <v>1</v>
      </c>
      <c r="F41">
        <v>1</v>
      </c>
      <c r="G41">
        <v>1</v>
      </c>
      <c r="H41">
        <v>3</v>
      </c>
      <c r="I41" t="s">
        <v>345</v>
      </c>
      <c r="J41" t="s">
        <v>346</v>
      </c>
      <c r="K41" t="s">
        <v>347</v>
      </c>
      <c r="L41">
        <v>1346</v>
      </c>
      <c r="N41">
        <v>1009</v>
      </c>
      <c r="O41" t="s">
        <v>336</v>
      </c>
      <c r="P41" t="s">
        <v>336</v>
      </c>
      <c r="Q41">
        <v>1</v>
      </c>
      <c r="W41">
        <v>0</v>
      </c>
      <c r="X41">
        <v>1107207883</v>
      </c>
      <c r="Y41">
        <f t="shared" si="19"/>
        <v>2E-3</v>
      </c>
      <c r="AA41">
        <v>899.56</v>
      </c>
      <c r="AB41">
        <v>0</v>
      </c>
      <c r="AC41">
        <v>0</v>
      </c>
      <c r="AD41">
        <v>0</v>
      </c>
      <c r="AE41">
        <v>899.56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0</v>
      </c>
      <c r="AP41">
        <v>1</v>
      </c>
      <c r="AQ41">
        <v>1</v>
      </c>
      <c r="AR41">
        <v>0</v>
      </c>
      <c r="AS41" t="s">
        <v>3</v>
      </c>
      <c r="AT41">
        <v>2E-3</v>
      </c>
      <c r="AU41" t="s">
        <v>3</v>
      </c>
      <c r="AV41">
        <v>0</v>
      </c>
      <c r="AW41">
        <v>2</v>
      </c>
      <c r="AX41">
        <v>55146409</v>
      </c>
      <c r="AY41">
        <v>1</v>
      </c>
      <c r="AZ41">
        <v>0</v>
      </c>
      <c r="BA41">
        <v>41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1.7991199999999998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1.7991199999999998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</v>
      </c>
      <c r="CV41">
        <v>0</v>
      </c>
      <c r="CW41">
        <v>0</v>
      </c>
      <c r="CX41">
        <f>ROUND(Y41*Source!I54,7)</f>
        <v>0</v>
      </c>
      <c r="CY41">
        <f t="shared" si="26"/>
        <v>899.56</v>
      </c>
      <c r="CZ41">
        <f t="shared" si="27"/>
        <v>899.56</v>
      </c>
      <c r="DA41">
        <f t="shared" si="28"/>
        <v>1</v>
      </c>
      <c r="DB41">
        <f t="shared" si="20"/>
        <v>1.8</v>
      </c>
      <c r="DC41">
        <f t="shared" si="21"/>
        <v>0</v>
      </c>
      <c r="DD41" t="s">
        <v>3</v>
      </c>
      <c r="DE41" t="s">
        <v>3</v>
      </c>
      <c r="DF41">
        <f t="shared" si="22"/>
        <v>0</v>
      </c>
      <c r="DG41">
        <f t="shared" si="23"/>
        <v>0</v>
      </c>
      <c r="DH41">
        <f t="shared" si="24"/>
        <v>0</v>
      </c>
      <c r="DI41">
        <f t="shared" si="25"/>
        <v>0</v>
      </c>
      <c r="DJ41">
        <f t="shared" si="29"/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>
      <c r="A42">
        <f>ROW(Source!A54)</f>
        <v>54</v>
      </c>
      <c r="B42">
        <v>55146176</v>
      </c>
      <c r="C42">
        <v>55146398</v>
      </c>
      <c r="D42">
        <v>54160783</v>
      </c>
      <c r="E42">
        <v>1</v>
      </c>
      <c r="F42">
        <v>1</v>
      </c>
      <c r="G42">
        <v>1</v>
      </c>
      <c r="H42">
        <v>3</v>
      </c>
      <c r="I42" t="s">
        <v>369</v>
      </c>
      <c r="J42" t="s">
        <v>370</v>
      </c>
      <c r="K42" t="s">
        <v>371</v>
      </c>
      <c r="L42">
        <v>1346</v>
      </c>
      <c r="N42">
        <v>1009</v>
      </c>
      <c r="O42" t="s">
        <v>336</v>
      </c>
      <c r="P42" t="s">
        <v>336</v>
      </c>
      <c r="Q42">
        <v>1</v>
      </c>
      <c r="W42">
        <v>0</v>
      </c>
      <c r="X42">
        <v>-1676393202</v>
      </c>
      <c r="Y42">
        <f t="shared" si="19"/>
        <v>0.01</v>
      </c>
      <c r="AA42">
        <v>303.48</v>
      </c>
      <c r="AB42">
        <v>0</v>
      </c>
      <c r="AC42">
        <v>0</v>
      </c>
      <c r="AD42">
        <v>0</v>
      </c>
      <c r="AE42">
        <v>303.48</v>
      </c>
      <c r="AF42">
        <v>0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3</v>
      </c>
      <c r="AT42">
        <v>0.01</v>
      </c>
      <c r="AU42" t="s">
        <v>3</v>
      </c>
      <c r="AV42">
        <v>0</v>
      </c>
      <c r="AW42">
        <v>2</v>
      </c>
      <c r="AX42">
        <v>55146410</v>
      </c>
      <c r="AY42">
        <v>1</v>
      </c>
      <c r="AZ42">
        <v>0</v>
      </c>
      <c r="BA42">
        <v>42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3.0348000000000002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3.0348000000000002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1</v>
      </c>
      <c r="CV42">
        <v>0</v>
      </c>
      <c r="CW42">
        <v>0</v>
      </c>
      <c r="CX42">
        <f>ROUND(Y42*Source!I54,7)</f>
        <v>0</v>
      </c>
      <c r="CY42">
        <f t="shared" si="26"/>
        <v>303.48</v>
      </c>
      <c r="CZ42">
        <f t="shared" si="27"/>
        <v>303.48</v>
      </c>
      <c r="DA42">
        <f t="shared" si="28"/>
        <v>1</v>
      </c>
      <c r="DB42">
        <f t="shared" si="20"/>
        <v>3.03</v>
      </c>
      <c r="DC42">
        <f t="shared" si="21"/>
        <v>0</v>
      </c>
      <c r="DD42" t="s">
        <v>3</v>
      </c>
      <c r="DE42" t="s">
        <v>3</v>
      </c>
      <c r="DF42">
        <f t="shared" si="22"/>
        <v>0</v>
      </c>
      <c r="DG42">
        <f t="shared" si="23"/>
        <v>0</v>
      </c>
      <c r="DH42">
        <f t="shared" si="24"/>
        <v>0</v>
      </c>
      <c r="DI42">
        <f t="shared" si="25"/>
        <v>0</v>
      </c>
      <c r="DJ42">
        <f t="shared" si="29"/>
        <v>0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>
      <c r="A43">
        <f>ROW(Source!A54)</f>
        <v>54</v>
      </c>
      <c r="B43">
        <v>55146176</v>
      </c>
      <c r="C43">
        <v>55146398</v>
      </c>
      <c r="D43">
        <v>54184436</v>
      </c>
      <c r="E43">
        <v>1</v>
      </c>
      <c r="F43">
        <v>1</v>
      </c>
      <c r="G43">
        <v>1</v>
      </c>
      <c r="H43">
        <v>3</v>
      </c>
      <c r="I43" t="s">
        <v>372</v>
      </c>
      <c r="J43" t="s">
        <v>373</v>
      </c>
      <c r="K43" t="s">
        <v>374</v>
      </c>
      <c r="L43">
        <v>1346</v>
      </c>
      <c r="N43">
        <v>1009</v>
      </c>
      <c r="O43" t="s">
        <v>336</v>
      </c>
      <c r="P43" t="s">
        <v>336</v>
      </c>
      <c r="Q43">
        <v>1</v>
      </c>
      <c r="W43">
        <v>0</v>
      </c>
      <c r="X43">
        <v>-1766257417</v>
      </c>
      <c r="Y43">
        <f t="shared" si="19"/>
        <v>1.42E-3</v>
      </c>
      <c r="AA43">
        <v>189.97</v>
      </c>
      <c r="AB43">
        <v>0</v>
      </c>
      <c r="AC43">
        <v>0</v>
      </c>
      <c r="AD43">
        <v>0</v>
      </c>
      <c r="AE43">
        <v>189.97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-2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1.42E-3</v>
      </c>
      <c r="AU43" t="s">
        <v>3</v>
      </c>
      <c r="AV43">
        <v>0</v>
      </c>
      <c r="AW43">
        <v>2</v>
      </c>
      <c r="AX43">
        <v>55146411</v>
      </c>
      <c r="AY43">
        <v>1</v>
      </c>
      <c r="AZ43">
        <v>0</v>
      </c>
      <c r="BA43">
        <v>43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0.26975739999999998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0.26975739999999998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</v>
      </c>
      <c r="CV43">
        <v>0</v>
      </c>
      <c r="CW43">
        <v>0</v>
      </c>
      <c r="CX43">
        <f>ROUND(Y43*Source!I54,7)</f>
        <v>0</v>
      </c>
      <c r="CY43">
        <f t="shared" si="26"/>
        <v>189.97</v>
      </c>
      <c r="CZ43">
        <f t="shared" si="27"/>
        <v>189.97</v>
      </c>
      <c r="DA43">
        <f t="shared" si="28"/>
        <v>1</v>
      </c>
      <c r="DB43">
        <f t="shared" si="20"/>
        <v>0.27</v>
      </c>
      <c r="DC43">
        <f t="shared" si="21"/>
        <v>0</v>
      </c>
      <c r="DD43" t="s">
        <v>3</v>
      </c>
      <c r="DE43" t="s">
        <v>3</v>
      </c>
      <c r="DF43">
        <f t="shared" si="22"/>
        <v>0</v>
      </c>
      <c r="DG43">
        <f t="shared" si="23"/>
        <v>0</v>
      </c>
      <c r="DH43">
        <f t="shared" si="24"/>
        <v>0</v>
      </c>
      <c r="DI43">
        <f t="shared" si="25"/>
        <v>0</v>
      </c>
      <c r="DJ43">
        <f t="shared" si="29"/>
        <v>0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>
      <c r="A44">
        <f>ROW(Source!A54)</f>
        <v>54</v>
      </c>
      <c r="B44">
        <v>55146176</v>
      </c>
      <c r="C44">
        <v>55146398</v>
      </c>
      <c r="D44">
        <v>54072308</v>
      </c>
      <c r="E44">
        <v>117</v>
      </c>
      <c r="F44">
        <v>1</v>
      </c>
      <c r="G44">
        <v>1</v>
      </c>
      <c r="H44">
        <v>3</v>
      </c>
      <c r="I44" t="s">
        <v>29</v>
      </c>
      <c r="J44" t="s">
        <v>3</v>
      </c>
      <c r="K44" t="s">
        <v>30</v>
      </c>
      <c r="L44">
        <v>3277935</v>
      </c>
      <c r="N44">
        <v>1013</v>
      </c>
      <c r="O44" t="s">
        <v>31</v>
      </c>
      <c r="P44" t="s">
        <v>31</v>
      </c>
      <c r="Q44">
        <v>1</v>
      </c>
      <c r="W44">
        <v>0</v>
      </c>
      <c r="X44">
        <v>274903907</v>
      </c>
      <c r="Y44">
        <f t="shared" si="19"/>
        <v>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 t="s">
        <v>3</v>
      </c>
      <c r="AT44">
        <v>2</v>
      </c>
      <c r="AU44" t="s">
        <v>3</v>
      </c>
      <c r="AV44">
        <v>0</v>
      </c>
      <c r="AW44">
        <v>2</v>
      </c>
      <c r="AX44">
        <v>55146412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V44">
        <v>0</v>
      </c>
      <c r="CW44">
        <v>0</v>
      </c>
      <c r="CX44">
        <f>ROUND(Y44*Source!I54,7)</f>
        <v>0</v>
      </c>
      <c r="CY44">
        <f t="shared" si="26"/>
        <v>0</v>
      </c>
      <c r="CZ44">
        <f t="shared" si="27"/>
        <v>0</v>
      </c>
      <c r="DA44">
        <f t="shared" si="28"/>
        <v>1</v>
      </c>
      <c r="DB44">
        <f t="shared" si="20"/>
        <v>0</v>
      </c>
      <c r="DC44">
        <f t="shared" si="21"/>
        <v>0</v>
      </c>
      <c r="DD44" t="s">
        <v>3</v>
      </c>
      <c r="DE44" t="s">
        <v>3</v>
      </c>
      <c r="DF44">
        <f t="shared" si="22"/>
        <v>0</v>
      </c>
      <c r="DG44">
        <f t="shared" si="23"/>
        <v>0</v>
      </c>
      <c r="DH44">
        <f t="shared" si="24"/>
        <v>0</v>
      </c>
      <c r="DI44">
        <f t="shared" si="25"/>
        <v>0</v>
      </c>
      <c r="DJ44">
        <f t="shared" si="29"/>
        <v>0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>
      <c r="A45">
        <f>ROW(Source!A58)</f>
        <v>58</v>
      </c>
      <c r="B45">
        <v>55146176</v>
      </c>
      <c r="C45">
        <v>55146416</v>
      </c>
      <c r="D45">
        <v>54066230</v>
      </c>
      <c r="E45">
        <v>117</v>
      </c>
      <c r="F45">
        <v>1</v>
      </c>
      <c r="G45">
        <v>1</v>
      </c>
      <c r="H45">
        <v>1</v>
      </c>
      <c r="I45" t="s">
        <v>375</v>
      </c>
      <c r="J45" t="s">
        <v>3</v>
      </c>
      <c r="K45" t="s">
        <v>376</v>
      </c>
      <c r="L45">
        <v>1191</v>
      </c>
      <c r="N45">
        <v>1013</v>
      </c>
      <c r="O45" t="s">
        <v>332</v>
      </c>
      <c r="P45" t="s">
        <v>332</v>
      </c>
      <c r="Q45">
        <v>1</v>
      </c>
      <c r="W45">
        <v>0</v>
      </c>
      <c r="X45">
        <v>854221438</v>
      </c>
      <c r="Y45">
        <f t="shared" si="19"/>
        <v>1.2</v>
      </c>
      <c r="AA45">
        <v>0</v>
      </c>
      <c r="AB45">
        <v>0</v>
      </c>
      <c r="AC45">
        <v>0</v>
      </c>
      <c r="AD45">
        <v>420.48</v>
      </c>
      <c r="AE45">
        <v>0</v>
      </c>
      <c r="AF45">
        <v>0</v>
      </c>
      <c r="AG45">
        <v>0</v>
      </c>
      <c r="AH45">
        <v>420.48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3</v>
      </c>
      <c r="AT45">
        <v>1.2</v>
      </c>
      <c r="AU45" t="s">
        <v>3</v>
      </c>
      <c r="AV45">
        <v>1</v>
      </c>
      <c r="AW45">
        <v>2</v>
      </c>
      <c r="AX45">
        <v>55146424</v>
      </c>
      <c r="AY45">
        <v>1</v>
      </c>
      <c r="AZ45">
        <v>0</v>
      </c>
      <c r="BA45">
        <v>45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504.57600000000002</v>
      </c>
      <c r="BN45">
        <v>1.2</v>
      </c>
      <c r="BO45">
        <v>0</v>
      </c>
      <c r="BP45">
        <v>1</v>
      </c>
      <c r="BQ45">
        <v>0</v>
      </c>
      <c r="BR45">
        <v>0</v>
      </c>
      <c r="BS45">
        <v>0</v>
      </c>
      <c r="BT45">
        <v>504.57600000000002</v>
      </c>
      <c r="BU45">
        <v>1.2</v>
      </c>
      <c r="BV45">
        <v>0</v>
      </c>
      <c r="BW45">
        <v>1</v>
      </c>
      <c r="CU45">
        <f>ROUND(AT45*Source!I58*AH45*AL45,2)</f>
        <v>0</v>
      </c>
      <c r="CV45">
        <f>ROUND(Y45*Source!I58,7)</f>
        <v>0</v>
      </c>
      <c r="CW45">
        <v>0</v>
      </c>
      <c r="CX45">
        <f>ROUND(Y45*Source!I58,7)</f>
        <v>0</v>
      </c>
      <c r="CY45">
        <f>AD45</f>
        <v>420.48</v>
      </c>
      <c r="CZ45">
        <f>AH45</f>
        <v>420.48</v>
      </c>
      <c r="DA45">
        <f>AL45</f>
        <v>1</v>
      </c>
      <c r="DB45">
        <f t="shared" si="20"/>
        <v>504.58</v>
      </c>
      <c r="DC45">
        <f t="shared" si="21"/>
        <v>0</v>
      </c>
      <c r="DD45" t="s">
        <v>3</v>
      </c>
      <c r="DE45" t="s">
        <v>3</v>
      </c>
      <c r="DF45">
        <f t="shared" si="22"/>
        <v>0</v>
      </c>
      <c r="DG45">
        <f t="shared" si="23"/>
        <v>0</v>
      </c>
      <c r="DH45">
        <f t="shared" si="24"/>
        <v>0</v>
      </c>
      <c r="DI45">
        <f t="shared" si="25"/>
        <v>0</v>
      </c>
      <c r="DJ45">
        <f>DI45</f>
        <v>0</v>
      </c>
      <c r="DK45">
        <v>1</v>
      </c>
      <c r="DL45" t="s">
        <v>3</v>
      </c>
      <c r="DM45">
        <v>0</v>
      </c>
      <c r="DN45" t="s">
        <v>3</v>
      </c>
      <c r="DO45">
        <v>0</v>
      </c>
    </row>
    <row r="46" spans="1:119">
      <c r="A46">
        <f>ROW(Source!A58)</f>
        <v>58</v>
      </c>
      <c r="B46">
        <v>55146176</v>
      </c>
      <c r="C46">
        <v>55146416</v>
      </c>
      <c r="D46">
        <v>54139577</v>
      </c>
      <c r="E46">
        <v>1</v>
      </c>
      <c r="F46">
        <v>1</v>
      </c>
      <c r="G46">
        <v>1</v>
      </c>
      <c r="H46">
        <v>3</v>
      </c>
      <c r="I46" t="s">
        <v>333</v>
      </c>
      <c r="J46" t="s">
        <v>334</v>
      </c>
      <c r="K46" t="s">
        <v>335</v>
      </c>
      <c r="L46">
        <v>1346</v>
      </c>
      <c r="N46">
        <v>1009</v>
      </c>
      <c r="O46" t="s">
        <v>336</v>
      </c>
      <c r="P46" t="s">
        <v>336</v>
      </c>
      <c r="Q46">
        <v>1</v>
      </c>
      <c r="W46">
        <v>0</v>
      </c>
      <c r="X46">
        <v>-1746966143</v>
      </c>
      <c r="Y46">
        <f t="shared" si="19"/>
        <v>1E-3</v>
      </c>
      <c r="AA46">
        <v>284.14999999999998</v>
      </c>
      <c r="AB46">
        <v>0</v>
      </c>
      <c r="AC46">
        <v>0</v>
      </c>
      <c r="AD46">
        <v>0</v>
      </c>
      <c r="AE46">
        <v>284.14999999999998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1E-3</v>
      </c>
      <c r="AU46" t="s">
        <v>3</v>
      </c>
      <c r="AV46">
        <v>0</v>
      </c>
      <c r="AW46">
        <v>2</v>
      </c>
      <c r="AX46">
        <v>55146425</v>
      </c>
      <c r="AY46">
        <v>1</v>
      </c>
      <c r="AZ46">
        <v>0</v>
      </c>
      <c r="BA46">
        <v>46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0.28414999999999996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0.28414999999999996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</v>
      </c>
      <c r="CV46">
        <v>0</v>
      </c>
      <c r="CW46">
        <v>0</v>
      </c>
      <c r="CX46">
        <f>ROUND(Y46*Source!I58,7)</f>
        <v>0</v>
      </c>
      <c r="CY46">
        <f t="shared" ref="CY46:CY51" si="30">AA46</f>
        <v>284.14999999999998</v>
      </c>
      <c r="CZ46">
        <f t="shared" ref="CZ46:CZ51" si="31">AE46</f>
        <v>284.14999999999998</v>
      </c>
      <c r="DA46">
        <f t="shared" ref="DA46:DA51" si="32">AI46</f>
        <v>1</v>
      </c>
      <c r="DB46">
        <f t="shared" si="20"/>
        <v>0.28000000000000003</v>
      </c>
      <c r="DC46">
        <f t="shared" si="21"/>
        <v>0</v>
      </c>
      <c r="DD46" t="s">
        <v>3</v>
      </c>
      <c r="DE46" t="s">
        <v>3</v>
      </c>
      <c r="DF46">
        <f t="shared" si="22"/>
        <v>0</v>
      </c>
      <c r="DG46">
        <f t="shared" si="23"/>
        <v>0</v>
      </c>
      <c r="DH46">
        <f t="shared" si="24"/>
        <v>0</v>
      </c>
      <c r="DI46">
        <f t="shared" si="25"/>
        <v>0</v>
      </c>
      <c r="DJ46">
        <f t="shared" ref="DJ46:DJ51" si="33">DF46</f>
        <v>0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>
      <c r="A47">
        <f>ROW(Source!A58)</f>
        <v>58</v>
      </c>
      <c r="B47">
        <v>55146176</v>
      </c>
      <c r="C47">
        <v>55146416</v>
      </c>
      <c r="D47">
        <v>54141922</v>
      </c>
      <c r="E47">
        <v>1</v>
      </c>
      <c r="F47">
        <v>1</v>
      </c>
      <c r="G47">
        <v>1</v>
      </c>
      <c r="H47">
        <v>3</v>
      </c>
      <c r="I47" t="s">
        <v>337</v>
      </c>
      <c r="J47" t="s">
        <v>338</v>
      </c>
      <c r="K47" t="s">
        <v>339</v>
      </c>
      <c r="L47">
        <v>1383</v>
      </c>
      <c r="N47">
        <v>1013</v>
      </c>
      <c r="O47" t="s">
        <v>340</v>
      </c>
      <c r="P47" t="s">
        <v>340</v>
      </c>
      <c r="Q47">
        <v>1</v>
      </c>
      <c r="W47">
        <v>0</v>
      </c>
      <c r="X47">
        <v>1840299850</v>
      </c>
      <c r="Y47">
        <f t="shared" si="19"/>
        <v>6.7599999999999993E-2</v>
      </c>
      <c r="AA47">
        <v>8.7899999999999991</v>
      </c>
      <c r="AB47">
        <v>0</v>
      </c>
      <c r="AC47">
        <v>0</v>
      </c>
      <c r="AD47">
        <v>0</v>
      </c>
      <c r="AE47">
        <v>8.7899999999999991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-2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6.7599999999999993E-2</v>
      </c>
      <c r="AU47" t="s">
        <v>3</v>
      </c>
      <c r="AV47">
        <v>0</v>
      </c>
      <c r="AW47">
        <v>2</v>
      </c>
      <c r="AX47">
        <v>55146426</v>
      </c>
      <c r="AY47">
        <v>1</v>
      </c>
      <c r="AZ47">
        <v>0</v>
      </c>
      <c r="BA47">
        <v>47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0.59420399999999984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0.59420399999999984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CV47">
        <v>0</v>
      </c>
      <c r="CW47">
        <v>0</v>
      </c>
      <c r="CX47">
        <f>ROUND(Y47*Source!I58,7)</f>
        <v>0</v>
      </c>
      <c r="CY47">
        <f t="shared" si="30"/>
        <v>8.7899999999999991</v>
      </c>
      <c r="CZ47">
        <f t="shared" si="31"/>
        <v>8.7899999999999991</v>
      </c>
      <c r="DA47">
        <f t="shared" si="32"/>
        <v>1</v>
      </c>
      <c r="DB47">
        <f t="shared" si="20"/>
        <v>0.59</v>
      </c>
      <c r="DC47">
        <f t="shared" si="21"/>
        <v>0</v>
      </c>
      <c r="DD47" t="s">
        <v>3</v>
      </c>
      <c r="DE47" t="s">
        <v>3</v>
      </c>
      <c r="DF47">
        <f t="shared" si="22"/>
        <v>0</v>
      </c>
      <c r="DG47">
        <f t="shared" si="23"/>
        <v>0</v>
      </c>
      <c r="DH47">
        <f t="shared" si="24"/>
        <v>0</v>
      </c>
      <c r="DI47">
        <f t="shared" si="25"/>
        <v>0</v>
      </c>
      <c r="DJ47">
        <f t="shared" si="33"/>
        <v>0</v>
      </c>
      <c r="DK47">
        <v>1</v>
      </c>
      <c r="DL47" t="s">
        <v>3</v>
      </c>
      <c r="DM47">
        <v>0</v>
      </c>
      <c r="DN47" t="s">
        <v>3</v>
      </c>
      <c r="DO47">
        <v>0</v>
      </c>
    </row>
    <row r="48" spans="1:119">
      <c r="A48">
        <f>ROW(Source!A58)</f>
        <v>58</v>
      </c>
      <c r="B48">
        <v>55146176</v>
      </c>
      <c r="C48">
        <v>55146416</v>
      </c>
      <c r="D48">
        <v>54143508</v>
      </c>
      <c r="E48">
        <v>1</v>
      </c>
      <c r="F48">
        <v>1</v>
      </c>
      <c r="G48">
        <v>1</v>
      </c>
      <c r="H48">
        <v>3</v>
      </c>
      <c r="I48" t="s">
        <v>341</v>
      </c>
      <c r="J48" t="s">
        <v>342</v>
      </c>
      <c r="K48" t="s">
        <v>343</v>
      </c>
      <c r="L48">
        <v>1425</v>
      </c>
      <c r="N48">
        <v>1013</v>
      </c>
      <c r="O48" t="s">
        <v>344</v>
      </c>
      <c r="P48" t="s">
        <v>344</v>
      </c>
      <c r="Q48">
        <v>1</v>
      </c>
      <c r="W48">
        <v>0</v>
      </c>
      <c r="X48">
        <v>482570552</v>
      </c>
      <c r="Y48">
        <f t="shared" si="19"/>
        <v>0.03</v>
      </c>
      <c r="AA48">
        <v>978.09</v>
      </c>
      <c r="AB48">
        <v>0</v>
      </c>
      <c r="AC48">
        <v>0</v>
      </c>
      <c r="AD48">
        <v>0</v>
      </c>
      <c r="AE48">
        <v>978.09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-2</v>
      </c>
      <c r="AN48">
        <v>0</v>
      </c>
      <c r="AO48">
        <v>0</v>
      </c>
      <c r="AP48">
        <v>1</v>
      </c>
      <c r="AQ48">
        <v>1</v>
      </c>
      <c r="AR48">
        <v>0</v>
      </c>
      <c r="AS48" t="s">
        <v>3</v>
      </c>
      <c r="AT48">
        <v>0.03</v>
      </c>
      <c r="AU48" t="s">
        <v>3</v>
      </c>
      <c r="AV48">
        <v>0</v>
      </c>
      <c r="AW48">
        <v>2</v>
      </c>
      <c r="AX48">
        <v>55146427</v>
      </c>
      <c r="AY48">
        <v>1</v>
      </c>
      <c r="AZ48">
        <v>0</v>
      </c>
      <c r="BA48">
        <v>48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29.342700000000001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29.342700000000001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1</v>
      </c>
      <c r="CV48">
        <v>0</v>
      </c>
      <c r="CW48">
        <v>0</v>
      </c>
      <c r="CX48">
        <f>ROUND(Y48*Source!I58,7)</f>
        <v>0</v>
      </c>
      <c r="CY48">
        <f t="shared" si="30"/>
        <v>978.09</v>
      </c>
      <c r="CZ48">
        <f t="shared" si="31"/>
        <v>978.09</v>
      </c>
      <c r="DA48">
        <f t="shared" si="32"/>
        <v>1</v>
      </c>
      <c r="DB48">
        <f t="shared" si="20"/>
        <v>29.34</v>
      </c>
      <c r="DC48">
        <f t="shared" si="21"/>
        <v>0</v>
      </c>
      <c r="DD48" t="s">
        <v>3</v>
      </c>
      <c r="DE48" t="s">
        <v>3</v>
      </c>
      <c r="DF48">
        <f t="shared" si="22"/>
        <v>0</v>
      </c>
      <c r="DG48">
        <f t="shared" si="23"/>
        <v>0</v>
      </c>
      <c r="DH48">
        <f t="shared" si="24"/>
        <v>0</v>
      </c>
      <c r="DI48">
        <f t="shared" si="25"/>
        <v>0</v>
      </c>
      <c r="DJ48">
        <f t="shared" si="33"/>
        <v>0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>
      <c r="A49">
        <f>ROW(Source!A58)</f>
        <v>58</v>
      </c>
      <c r="B49">
        <v>55146176</v>
      </c>
      <c r="C49">
        <v>55146416</v>
      </c>
      <c r="D49">
        <v>54145351</v>
      </c>
      <c r="E49">
        <v>1</v>
      </c>
      <c r="F49">
        <v>1</v>
      </c>
      <c r="G49">
        <v>1</v>
      </c>
      <c r="H49">
        <v>3</v>
      </c>
      <c r="I49" t="s">
        <v>350</v>
      </c>
      <c r="J49" t="s">
        <v>351</v>
      </c>
      <c r="K49" t="s">
        <v>352</v>
      </c>
      <c r="L49">
        <v>1348</v>
      </c>
      <c r="N49">
        <v>1009</v>
      </c>
      <c r="O49" t="s">
        <v>132</v>
      </c>
      <c r="P49" t="s">
        <v>132</v>
      </c>
      <c r="Q49">
        <v>1000</v>
      </c>
      <c r="W49">
        <v>0</v>
      </c>
      <c r="X49">
        <v>-290124041</v>
      </c>
      <c r="Y49">
        <f t="shared" si="19"/>
        <v>2.0000000000000002E-5</v>
      </c>
      <c r="AA49">
        <v>4338.2700000000004</v>
      </c>
      <c r="AB49">
        <v>0</v>
      </c>
      <c r="AC49">
        <v>0</v>
      </c>
      <c r="AD49">
        <v>0</v>
      </c>
      <c r="AE49">
        <v>4338.2700000000004</v>
      </c>
      <c r="AF49">
        <v>0</v>
      </c>
      <c r="AG49">
        <v>0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0</v>
      </c>
      <c r="AP49">
        <v>1</v>
      </c>
      <c r="AQ49">
        <v>1</v>
      </c>
      <c r="AR49">
        <v>0</v>
      </c>
      <c r="AS49" t="s">
        <v>3</v>
      </c>
      <c r="AT49">
        <v>2.0000000000000002E-5</v>
      </c>
      <c r="AU49" t="s">
        <v>3</v>
      </c>
      <c r="AV49">
        <v>0</v>
      </c>
      <c r="AW49">
        <v>2</v>
      </c>
      <c r="AX49">
        <v>55146428</v>
      </c>
      <c r="AY49">
        <v>1</v>
      </c>
      <c r="AZ49">
        <v>0</v>
      </c>
      <c r="BA49">
        <v>49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8.676540000000002E-2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8.676540000000002E-2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1</v>
      </c>
      <c r="CV49">
        <v>0</v>
      </c>
      <c r="CW49">
        <v>0</v>
      </c>
      <c r="CX49">
        <f>ROUND(Y49*Source!I58,7)</f>
        <v>0</v>
      </c>
      <c r="CY49">
        <f t="shared" si="30"/>
        <v>4338.2700000000004</v>
      </c>
      <c r="CZ49">
        <f t="shared" si="31"/>
        <v>4338.2700000000004</v>
      </c>
      <c r="DA49">
        <f t="shared" si="32"/>
        <v>1</v>
      </c>
      <c r="DB49">
        <f t="shared" si="20"/>
        <v>0.09</v>
      </c>
      <c r="DC49">
        <f t="shared" si="21"/>
        <v>0</v>
      </c>
      <c r="DD49" t="s">
        <v>3</v>
      </c>
      <c r="DE49" t="s">
        <v>3</v>
      </c>
      <c r="DF49">
        <f t="shared" si="22"/>
        <v>0</v>
      </c>
      <c r="DG49">
        <f t="shared" si="23"/>
        <v>0</v>
      </c>
      <c r="DH49">
        <f t="shared" si="24"/>
        <v>0</v>
      </c>
      <c r="DI49">
        <f t="shared" si="25"/>
        <v>0</v>
      </c>
      <c r="DJ49">
        <f t="shared" si="33"/>
        <v>0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>
      <c r="A50">
        <f>ROW(Source!A58)</f>
        <v>58</v>
      </c>
      <c r="B50">
        <v>55146176</v>
      </c>
      <c r="C50">
        <v>55146416</v>
      </c>
      <c r="D50">
        <v>54152750</v>
      </c>
      <c r="E50">
        <v>1</v>
      </c>
      <c r="F50">
        <v>1</v>
      </c>
      <c r="G50">
        <v>1</v>
      </c>
      <c r="H50">
        <v>3</v>
      </c>
      <c r="I50" t="s">
        <v>345</v>
      </c>
      <c r="J50" t="s">
        <v>346</v>
      </c>
      <c r="K50" t="s">
        <v>347</v>
      </c>
      <c r="L50">
        <v>1346</v>
      </c>
      <c r="N50">
        <v>1009</v>
      </c>
      <c r="O50" t="s">
        <v>336</v>
      </c>
      <c r="P50" t="s">
        <v>336</v>
      </c>
      <c r="Q50">
        <v>1</v>
      </c>
      <c r="W50">
        <v>0</v>
      </c>
      <c r="X50">
        <v>1107207883</v>
      </c>
      <c r="Y50">
        <f t="shared" si="19"/>
        <v>0.01</v>
      </c>
      <c r="AA50">
        <v>899.56</v>
      </c>
      <c r="AB50">
        <v>0</v>
      </c>
      <c r="AC50">
        <v>0</v>
      </c>
      <c r="AD50">
        <v>0</v>
      </c>
      <c r="AE50">
        <v>899.56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-2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0.01</v>
      </c>
      <c r="AU50" t="s">
        <v>3</v>
      </c>
      <c r="AV50">
        <v>0</v>
      </c>
      <c r="AW50">
        <v>2</v>
      </c>
      <c r="AX50">
        <v>55146429</v>
      </c>
      <c r="AY50">
        <v>1</v>
      </c>
      <c r="AZ50">
        <v>0</v>
      </c>
      <c r="BA50">
        <v>50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8.9955999999999996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8.9955999999999996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CV50">
        <v>0</v>
      </c>
      <c r="CW50">
        <v>0</v>
      </c>
      <c r="CX50">
        <f>ROUND(Y50*Source!I58,7)</f>
        <v>0</v>
      </c>
      <c r="CY50">
        <f t="shared" si="30"/>
        <v>899.56</v>
      </c>
      <c r="CZ50">
        <f t="shared" si="31"/>
        <v>899.56</v>
      </c>
      <c r="DA50">
        <f t="shared" si="32"/>
        <v>1</v>
      </c>
      <c r="DB50">
        <f t="shared" si="20"/>
        <v>9</v>
      </c>
      <c r="DC50">
        <f t="shared" si="21"/>
        <v>0</v>
      </c>
      <c r="DD50" t="s">
        <v>3</v>
      </c>
      <c r="DE50" t="s">
        <v>3</v>
      </c>
      <c r="DF50">
        <f t="shared" si="22"/>
        <v>0</v>
      </c>
      <c r="DG50">
        <f t="shared" si="23"/>
        <v>0</v>
      </c>
      <c r="DH50">
        <f t="shared" si="24"/>
        <v>0</v>
      </c>
      <c r="DI50">
        <f t="shared" si="25"/>
        <v>0</v>
      </c>
      <c r="DJ50">
        <f t="shared" si="33"/>
        <v>0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>
      <c r="A51">
        <f>ROW(Source!A58)</f>
        <v>58</v>
      </c>
      <c r="B51">
        <v>55146176</v>
      </c>
      <c r="C51">
        <v>55146416</v>
      </c>
      <c r="D51">
        <v>54072308</v>
      </c>
      <c r="E51">
        <v>117</v>
      </c>
      <c r="F51">
        <v>1</v>
      </c>
      <c r="G51">
        <v>1</v>
      </c>
      <c r="H51">
        <v>3</v>
      </c>
      <c r="I51" t="s">
        <v>29</v>
      </c>
      <c r="J51" t="s">
        <v>3</v>
      </c>
      <c r="K51" t="s">
        <v>30</v>
      </c>
      <c r="L51">
        <v>3277935</v>
      </c>
      <c r="N51">
        <v>1013</v>
      </c>
      <c r="O51" t="s">
        <v>31</v>
      </c>
      <c r="P51" t="s">
        <v>31</v>
      </c>
      <c r="Q51">
        <v>1</v>
      </c>
      <c r="W51">
        <v>0</v>
      </c>
      <c r="X51">
        <v>274903907</v>
      </c>
      <c r="Y51">
        <f t="shared" si="19"/>
        <v>2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 t="s">
        <v>3</v>
      </c>
      <c r="AT51">
        <v>2</v>
      </c>
      <c r="AU51" t="s">
        <v>3</v>
      </c>
      <c r="AV51">
        <v>0</v>
      </c>
      <c r="AW51">
        <v>2</v>
      </c>
      <c r="AX51">
        <v>55146430</v>
      </c>
      <c r="AY51">
        <v>1</v>
      </c>
      <c r="AZ51">
        <v>0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ROUND(Y51*Source!I58,7)</f>
        <v>0</v>
      </c>
      <c r="CY51">
        <f t="shared" si="30"/>
        <v>0</v>
      </c>
      <c r="CZ51">
        <f t="shared" si="31"/>
        <v>0</v>
      </c>
      <c r="DA51">
        <f t="shared" si="32"/>
        <v>1</v>
      </c>
      <c r="DB51">
        <f t="shared" si="20"/>
        <v>0</v>
      </c>
      <c r="DC51">
        <f t="shared" si="21"/>
        <v>0</v>
      </c>
      <c r="DD51" t="s">
        <v>3</v>
      </c>
      <c r="DE51" t="s">
        <v>3</v>
      </c>
      <c r="DF51">
        <f t="shared" si="22"/>
        <v>0</v>
      </c>
      <c r="DG51">
        <f t="shared" si="23"/>
        <v>0</v>
      </c>
      <c r="DH51">
        <f t="shared" si="24"/>
        <v>0</v>
      </c>
      <c r="DI51">
        <f t="shared" si="25"/>
        <v>0</v>
      </c>
      <c r="DJ51">
        <f t="shared" si="33"/>
        <v>0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>
      <c r="A52">
        <f>ROW(Source!A62)</f>
        <v>62</v>
      </c>
      <c r="B52">
        <v>55146176</v>
      </c>
      <c r="C52">
        <v>55146434</v>
      </c>
      <c r="D52">
        <v>54066220</v>
      </c>
      <c r="E52">
        <v>117</v>
      </c>
      <c r="F52">
        <v>1</v>
      </c>
      <c r="G52">
        <v>1</v>
      </c>
      <c r="H52">
        <v>1</v>
      </c>
      <c r="I52" t="s">
        <v>364</v>
      </c>
      <c r="J52" t="s">
        <v>3</v>
      </c>
      <c r="K52" t="s">
        <v>365</v>
      </c>
      <c r="L52">
        <v>1191</v>
      </c>
      <c r="N52">
        <v>1013</v>
      </c>
      <c r="O52" t="s">
        <v>332</v>
      </c>
      <c r="P52" t="s">
        <v>332</v>
      </c>
      <c r="Q52">
        <v>1</v>
      </c>
      <c r="W52">
        <v>0</v>
      </c>
      <c r="X52">
        <v>888410196</v>
      </c>
      <c r="Y52">
        <f t="shared" si="19"/>
        <v>1.68</v>
      </c>
      <c r="AA52">
        <v>0</v>
      </c>
      <c r="AB52">
        <v>0</v>
      </c>
      <c r="AC52">
        <v>0</v>
      </c>
      <c r="AD52">
        <v>396.79</v>
      </c>
      <c r="AE52">
        <v>0</v>
      </c>
      <c r="AF52">
        <v>0</v>
      </c>
      <c r="AG52">
        <v>0</v>
      </c>
      <c r="AH52">
        <v>396.79</v>
      </c>
      <c r="AI52">
        <v>1</v>
      </c>
      <c r="AJ52">
        <v>1</v>
      </c>
      <c r="AK52">
        <v>1</v>
      </c>
      <c r="AL52">
        <v>1</v>
      </c>
      <c r="AM52">
        <v>-2</v>
      </c>
      <c r="AN52">
        <v>0</v>
      </c>
      <c r="AO52">
        <v>0</v>
      </c>
      <c r="AP52">
        <v>1</v>
      </c>
      <c r="AQ52">
        <v>1</v>
      </c>
      <c r="AR52">
        <v>0</v>
      </c>
      <c r="AS52" t="s">
        <v>3</v>
      </c>
      <c r="AT52">
        <v>1.68</v>
      </c>
      <c r="AU52" t="s">
        <v>3</v>
      </c>
      <c r="AV52">
        <v>1</v>
      </c>
      <c r="AW52">
        <v>2</v>
      </c>
      <c r="AX52">
        <v>55146442</v>
      </c>
      <c r="AY52">
        <v>1</v>
      </c>
      <c r="AZ52">
        <v>0</v>
      </c>
      <c r="BA52">
        <v>52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666.60720000000003</v>
      </c>
      <c r="BN52">
        <v>1.68</v>
      </c>
      <c r="BO52">
        <v>0</v>
      </c>
      <c r="BP52">
        <v>1</v>
      </c>
      <c r="BQ52">
        <v>0</v>
      </c>
      <c r="BR52">
        <v>0</v>
      </c>
      <c r="BS52">
        <v>0</v>
      </c>
      <c r="BT52">
        <v>666.60720000000003</v>
      </c>
      <c r="BU52">
        <v>1.68</v>
      </c>
      <c r="BV52">
        <v>0</v>
      </c>
      <c r="BW52">
        <v>1</v>
      </c>
      <c r="CU52">
        <f>ROUND(AT52*Source!I62*AH52*AL52,2)</f>
        <v>0</v>
      </c>
      <c r="CV52">
        <f>ROUND(Y52*Source!I62,7)</f>
        <v>0</v>
      </c>
      <c r="CW52">
        <v>0</v>
      </c>
      <c r="CX52">
        <f>ROUND(Y52*Source!I62,7)</f>
        <v>0</v>
      </c>
      <c r="CY52">
        <f>AD52</f>
        <v>396.79</v>
      </c>
      <c r="CZ52">
        <f>AH52</f>
        <v>396.79</v>
      </c>
      <c r="DA52">
        <f>AL52</f>
        <v>1</v>
      </c>
      <c r="DB52">
        <f t="shared" si="20"/>
        <v>666.61</v>
      </c>
      <c r="DC52">
        <f t="shared" si="21"/>
        <v>0</v>
      </c>
      <c r="DD52" t="s">
        <v>3</v>
      </c>
      <c r="DE52" t="s">
        <v>3</v>
      </c>
      <c r="DF52">
        <f t="shared" si="22"/>
        <v>0</v>
      </c>
      <c r="DG52">
        <f t="shared" si="23"/>
        <v>0</v>
      </c>
      <c r="DH52">
        <f t="shared" si="24"/>
        <v>0</v>
      </c>
      <c r="DI52">
        <f t="shared" si="25"/>
        <v>0</v>
      </c>
      <c r="DJ52">
        <f>DI52</f>
        <v>0</v>
      </c>
      <c r="DK52">
        <v>1</v>
      </c>
      <c r="DL52" t="s">
        <v>3</v>
      </c>
      <c r="DM52">
        <v>0</v>
      </c>
      <c r="DN52" t="s">
        <v>3</v>
      </c>
      <c r="DO52">
        <v>0</v>
      </c>
    </row>
    <row r="53" spans="1:119">
      <c r="A53">
        <f>ROW(Source!A62)</f>
        <v>62</v>
      </c>
      <c r="B53">
        <v>55146176</v>
      </c>
      <c r="C53">
        <v>55146434</v>
      </c>
      <c r="D53">
        <v>54139577</v>
      </c>
      <c r="E53">
        <v>1</v>
      </c>
      <c r="F53">
        <v>1</v>
      </c>
      <c r="G53">
        <v>1</v>
      </c>
      <c r="H53">
        <v>3</v>
      </c>
      <c r="I53" t="s">
        <v>333</v>
      </c>
      <c r="J53" t="s">
        <v>334</v>
      </c>
      <c r="K53" t="s">
        <v>335</v>
      </c>
      <c r="L53">
        <v>1346</v>
      </c>
      <c r="N53">
        <v>1009</v>
      </c>
      <c r="O53" t="s">
        <v>336</v>
      </c>
      <c r="P53" t="s">
        <v>336</v>
      </c>
      <c r="Q53">
        <v>1</v>
      </c>
      <c r="W53">
        <v>0</v>
      </c>
      <c r="X53">
        <v>-1746966143</v>
      </c>
      <c r="Y53">
        <f t="shared" si="19"/>
        <v>5.0000000000000001E-4</v>
      </c>
      <c r="AA53">
        <v>284.14999999999998</v>
      </c>
      <c r="AB53">
        <v>0</v>
      </c>
      <c r="AC53">
        <v>0</v>
      </c>
      <c r="AD53">
        <v>0</v>
      </c>
      <c r="AE53">
        <v>284.14999999999998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0</v>
      </c>
      <c r="AP53">
        <v>1</v>
      </c>
      <c r="AQ53">
        <v>1</v>
      </c>
      <c r="AR53">
        <v>0</v>
      </c>
      <c r="AS53" t="s">
        <v>3</v>
      </c>
      <c r="AT53">
        <v>5.0000000000000001E-4</v>
      </c>
      <c r="AU53" t="s">
        <v>3</v>
      </c>
      <c r="AV53">
        <v>0</v>
      </c>
      <c r="AW53">
        <v>2</v>
      </c>
      <c r="AX53">
        <v>55146443</v>
      </c>
      <c r="AY53">
        <v>1</v>
      </c>
      <c r="AZ53">
        <v>0</v>
      </c>
      <c r="BA53">
        <v>53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0.14207499999999998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0.14207499999999998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CV53">
        <v>0</v>
      </c>
      <c r="CW53">
        <v>0</v>
      </c>
      <c r="CX53">
        <f>ROUND(Y53*Source!I62,7)</f>
        <v>0</v>
      </c>
      <c r="CY53">
        <f t="shared" ref="CY53:CY58" si="34">AA53</f>
        <v>284.14999999999998</v>
      </c>
      <c r="CZ53">
        <f t="shared" ref="CZ53:CZ58" si="35">AE53</f>
        <v>284.14999999999998</v>
      </c>
      <c r="DA53">
        <f t="shared" ref="DA53:DA58" si="36">AI53</f>
        <v>1</v>
      </c>
      <c r="DB53">
        <f t="shared" si="20"/>
        <v>0.14000000000000001</v>
      </c>
      <c r="DC53">
        <f t="shared" si="21"/>
        <v>0</v>
      </c>
      <c r="DD53" t="s">
        <v>3</v>
      </c>
      <c r="DE53" t="s">
        <v>3</v>
      </c>
      <c r="DF53">
        <f t="shared" si="22"/>
        <v>0</v>
      </c>
      <c r="DG53">
        <f t="shared" si="23"/>
        <v>0</v>
      </c>
      <c r="DH53">
        <f t="shared" si="24"/>
        <v>0</v>
      </c>
      <c r="DI53">
        <f t="shared" si="25"/>
        <v>0</v>
      </c>
      <c r="DJ53">
        <f t="shared" ref="DJ53:DJ58" si="37">DF53</f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>
      <c r="A54">
        <f>ROW(Source!A62)</f>
        <v>62</v>
      </c>
      <c r="B54">
        <v>55146176</v>
      </c>
      <c r="C54">
        <v>55146434</v>
      </c>
      <c r="D54">
        <v>54141922</v>
      </c>
      <c r="E54">
        <v>1</v>
      </c>
      <c r="F54">
        <v>1</v>
      </c>
      <c r="G54">
        <v>1</v>
      </c>
      <c r="H54">
        <v>3</v>
      </c>
      <c r="I54" t="s">
        <v>337</v>
      </c>
      <c r="J54" t="s">
        <v>338</v>
      </c>
      <c r="K54" t="s">
        <v>339</v>
      </c>
      <c r="L54">
        <v>1383</v>
      </c>
      <c r="N54">
        <v>1013</v>
      </c>
      <c r="O54" t="s">
        <v>340</v>
      </c>
      <c r="P54" t="s">
        <v>340</v>
      </c>
      <c r="Q54">
        <v>1</v>
      </c>
      <c r="W54">
        <v>0</v>
      </c>
      <c r="X54">
        <v>1840299850</v>
      </c>
      <c r="Y54">
        <f t="shared" si="19"/>
        <v>8.3199999999999996E-2</v>
      </c>
      <c r="AA54">
        <v>8.7899999999999991</v>
      </c>
      <c r="AB54">
        <v>0</v>
      </c>
      <c r="AC54">
        <v>0</v>
      </c>
      <c r="AD54">
        <v>0</v>
      </c>
      <c r="AE54">
        <v>8.7899999999999991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0</v>
      </c>
      <c r="AP54">
        <v>1</v>
      </c>
      <c r="AQ54">
        <v>1</v>
      </c>
      <c r="AR54">
        <v>0</v>
      </c>
      <c r="AS54" t="s">
        <v>3</v>
      </c>
      <c r="AT54">
        <v>8.3199999999999996E-2</v>
      </c>
      <c r="AU54" t="s">
        <v>3</v>
      </c>
      <c r="AV54">
        <v>0</v>
      </c>
      <c r="AW54">
        <v>2</v>
      </c>
      <c r="AX54">
        <v>55146444</v>
      </c>
      <c r="AY54">
        <v>1</v>
      </c>
      <c r="AZ54">
        <v>0</v>
      </c>
      <c r="BA54">
        <v>54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0.73132799999999987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</v>
      </c>
      <c r="BQ54">
        <v>0.73132799999999987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1</v>
      </c>
      <c r="CV54">
        <v>0</v>
      </c>
      <c r="CW54">
        <v>0</v>
      </c>
      <c r="CX54">
        <f>ROUND(Y54*Source!I62,7)</f>
        <v>0</v>
      </c>
      <c r="CY54">
        <f t="shared" si="34"/>
        <v>8.7899999999999991</v>
      </c>
      <c r="CZ54">
        <f t="shared" si="35"/>
        <v>8.7899999999999991</v>
      </c>
      <c r="DA54">
        <f t="shared" si="36"/>
        <v>1</v>
      </c>
      <c r="DB54">
        <f t="shared" si="20"/>
        <v>0.73</v>
      </c>
      <c r="DC54">
        <f t="shared" si="21"/>
        <v>0</v>
      </c>
      <c r="DD54" t="s">
        <v>3</v>
      </c>
      <c r="DE54" t="s">
        <v>3</v>
      </c>
      <c r="DF54">
        <f t="shared" si="22"/>
        <v>0</v>
      </c>
      <c r="DG54">
        <f t="shared" si="23"/>
        <v>0</v>
      </c>
      <c r="DH54">
        <f t="shared" si="24"/>
        <v>0</v>
      </c>
      <c r="DI54">
        <f t="shared" si="25"/>
        <v>0</v>
      </c>
      <c r="DJ54">
        <f t="shared" si="37"/>
        <v>0</v>
      </c>
      <c r="DK54">
        <v>1</v>
      </c>
      <c r="DL54" t="s">
        <v>3</v>
      </c>
      <c r="DM54">
        <v>0</v>
      </c>
      <c r="DN54" t="s">
        <v>3</v>
      </c>
      <c r="DO54">
        <v>0</v>
      </c>
    </row>
    <row r="55" spans="1:119">
      <c r="A55">
        <f>ROW(Source!A62)</f>
        <v>62</v>
      </c>
      <c r="B55">
        <v>55146176</v>
      </c>
      <c r="C55">
        <v>55146434</v>
      </c>
      <c r="D55">
        <v>54143508</v>
      </c>
      <c r="E55">
        <v>1</v>
      </c>
      <c r="F55">
        <v>1</v>
      </c>
      <c r="G55">
        <v>1</v>
      </c>
      <c r="H55">
        <v>3</v>
      </c>
      <c r="I55" t="s">
        <v>341</v>
      </c>
      <c r="J55" t="s">
        <v>342</v>
      </c>
      <c r="K55" t="s">
        <v>343</v>
      </c>
      <c r="L55">
        <v>1425</v>
      </c>
      <c r="N55">
        <v>1013</v>
      </c>
      <c r="O55" t="s">
        <v>344</v>
      </c>
      <c r="P55" t="s">
        <v>344</v>
      </c>
      <c r="Q55">
        <v>1</v>
      </c>
      <c r="W55">
        <v>0</v>
      </c>
      <c r="X55">
        <v>482570552</v>
      </c>
      <c r="Y55">
        <f t="shared" si="19"/>
        <v>2.5000000000000001E-2</v>
      </c>
      <c r="AA55">
        <v>978.09</v>
      </c>
      <c r="AB55">
        <v>0</v>
      </c>
      <c r="AC55">
        <v>0</v>
      </c>
      <c r="AD55">
        <v>0</v>
      </c>
      <c r="AE55">
        <v>978.09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2.5000000000000001E-2</v>
      </c>
      <c r="AU55" t="s">
        <v>3</v>
      </c>
      <c r="AV55">
        <v>0</v>
      </c>
      <c r="AW55">
        <v>2</v>
      </c>
      <c r="AX55">
        <v>55146445</v>
      </c>
      <c r="AY55">
        <v>1</v>
      </c>
      <c r="AZ55">
        <v>0</v>
      </c>
      <c r="BA55">
        <v>55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24.452250000000003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</v>
      </c>
      <c r="BQ55">
        <v>24.452250000000003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1</v>
      </c>
      <c r="CV55">
        <v>0</v>
      </c>
      <c r="CW55">
        <v>0</v>
      </c>
      <c r="CX55">
        <f>ROUND(Y55*Source!I62,7)</f>
        <v>0</v>
      </c>
      <c r="CY55">
        <f t="shared" si="34"/>
        <v>978.09</v>
      </c>
      <c r="CZ55">
        <f t="shared" si="35"/>
        <v>978.09</v>
      </c>
      <c r="DA55">
        <f t="shared" si="36"/>
        <v>1</v>
      </c>
      <c r="DB55">
        <f t="shared" si="20"/>
        <v>24.45</v>
      </c>
      <c r="DC55">
        <f t="shared" si="21"/>
        <v>0</v>
      </c>
      <c r="DD55" t="s">
        <v>3</v>
      </c>
      <c r="DE55" t="s">
        <v>3</v>
      </c>
      <c r="DF55">
        <f t="shared" si="22"/>
        <v>0</v>
      </c>
      <c r="DG55">
        <f t="shared" si="23"/>
        <v>0</v>
      </c>
      <c r="DH55">
        <f t="shared" si="24"/>
        <v>0</v>
      </c>
      <c r="DI55">
        <f t="shared" si="25"/>
        <v>0</v>
      </c>
      <c r="DJ55">
        <f t="shared" si="37"/>
        <v>0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>
      <c r="A56">
        <f>ROW(Source!A62)</f>
        <v>62</v>
      </c>
      <c r="B56">
        <v>55146176</v>
      </c>
      <c r="C56">
        <v>55146434</v>
      </c>
      <c r="D56">
        <v>54145351</v>
      </c>
      <c r="E56">
        <v>1</v>
      </c>
      <c r="F56">
        <v>1</v>
      </c>
      <c r="G56">
        <v>1</v>
      </c>
      <c r="H56">
        <v>3</v>
      </c>
      <c r="I56" t="s">
        <v>350</v>
      </c>
      <c r="J56" t="s">
        <v>351</v>
      </c>
      <c r="K56" t="s">
        <v>352</v>
      </c>
      <c r="L56">
        <v>1348</v>
      </c>
      <c r="N56">
        <v>1009</v>
      </c>
      <c r="O56" t="s">
        <v>132</v>
      </c>
      <c r="P56" t="s">
        <v>132</v>
      </c>
      <c r="Q56">
        <v>1000</v>
      </c>
      <c r="W56">
        <v>0</v>
      </c>
      <c r="X56">
        <v>-290124041</v>
      </c>
      <c r="Y56">
        <f t="shared" si="19"/>
        <v>1.0000000000000001E-5</v>
      </c>
      <c r="AA56">
        <v>4338.2700000000004</v>
      </c>
      <c r="AB56">
        <v>0</v>
      </c>
      <c r="AC56">
        <v>0</v>
      </c>
      <c r="AD56">
        <v>0</v>
      </c>
      <c r="AE56">
        <v>4338.2700000000004</v>
      </c>
      <c r="AF56">
        <v>0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1.0000000000000001E-5</v>
      </c>
      <c r="AU56" t="s">
        <v>3</v>
      </c>
      <c r="AV56">
        <v>0</v>
      </c>
      <c r="AW56">
        <v>2</v>
      </c>
      <c r="AX56">
        <v>55146446</v>
      </c>
      <c r="AY56">
        <v>1</v>
      </c>
      <c r="AZ56">
        <v>0</v>
      </c>
      <c r="BA56">
        <v>56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4.338270000000001E-2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4.338270000000001E-2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1</v>
      </c>
      <c r="CV56">
        <v>0</v>
      </c>
      <c r="CW56">
        <v>0</v>
      </c>
      <c r="CX56">
        <f>ROUND(Y56*Source!I62,7)</f>
        <v>0</v>
      </c>
      <c r="CY56">
        <f t="shared" si="34"/>
        <v>4338.2700000000004</v>
      </c>
      <c r="CZ56">
        <f t="shared" si="35"/>
        <v>4338.2700000000004</v>
      </c>
      <c r="DA56">
        <f t="shared" si="36"/>
        <v>1</v>
      </c>
      <c r="DB56">
        <f t="shared" si="20"/>
        <v>0.04</v>
      </c>
      <c r="DC56">
        <f t="shared" si="21"/>
        <v>0</v>
      </c>
      <c r="DD56" t="s">
        <v>3</v>
      </c>
      <c r="DE56" t="s">
        <v>3</v>
      </c>
      <c r="DF56">
        <f t="shared" si="22"/>
        <v>0</v>
      </c>
      <c r="DG56">
        <f t="shared" si="23"/>
        <v>0</v>
      </c>
      <c r="DH56">
        <f t="shared" si="24"/>
        <v>0</v>
      </c>
      <c r="DI56">
        <f t="shared" si="25"/>
        <v>0</v>
      </c>
      <c r="DJ56">
        <f t="shared" si="37"/>
        <v>0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>
      <c r="A57">
        <f>ROW(Source!A62)</f>
        <v>62</v>
      </c>
      <c r="B57">
        <v>55146176</v>
      </c>
      <c r="C57">
        <v>55146434</v>
      </c>
      <c r="D57">
        <v>54152750</v>
      </c>
      <c r="E57">
        <v>1</v>
      </c>
      <c r="F57">
        <v>1</v>
      </c>
      <c r="G57">
        <v>1</v>
      </c>
      <c r="H57">
        <v>3</v>
      </c>
      <c r="I57" t="s">
        <v>345</v>
      </c>
      <c r="J57" t="s">
        <v>346</v>
      </c>
      <c r="K57" t="s">
        <v>347</v>
      </c>
      <c r="L57">
        <v>1346</v>
      </c>
      <c r="N57">
        <v>1009</v>
      </c>
      <c r="O57" t="s">
        <v>336</v>
      </c>
      <c r="P57" t="s">
        <v>336</v>
      </c>
      <c r="Q57">
        <v>1</v>
      </c>
      <c r="W57">
        <v>0</v>
      </c>
      <c r="X57">
        <v>1107207883</v>
      </c>
      <c r="Y57">
        <f t="shared" si="19"/>
        <v>0.01</v>
      </c>
      <c r="AA57">
        <v>899.56</v>
      </c>
      <c r="AB57">
        <v>0</v>
      </c>
      <c r="AC57">
        <v>0</v>
      </c>
      <c r="AD57">
        <v>0</v>
      </c>
      <c r="AE57">
        <v>899.56</v>
      </c>
      <c r="AF57">
        <v>0</v>
      </c>
      <c r="AG57">
        <v>0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0.01</v>
      </c>
      <c r="AU57" t="s">
        <v>3</v>
      </c>
      <c r="AV57">
        <v>0</v>
      </c>
      <c r="AW57">
        <v>2</v>
      </c>
      <c r="AX57">
        <v>55146447</v>
      </c>
      <c r="AY57">
        <v>1</v>
      </c>
      <c r="AZ57">
        <v>0</v>
      </c>
      <c r="BA57">
        <v>57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8.9955999999999996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8.9955999999999996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CV57">
        <v>0</v>
      </c>
      <c r="CW57">
        <v>0</v>
      </c>
      <c r="CX57">
        <f>ROUND(Y57*Source!I62,7)</f>
        <v>0</v>
      </c>
      <c r="CY57">
        <f t="shared" si="34"/>
        <v>899.56</v>
      </c>
      <c r="CZ57">
        <f t="shared" si="35"/>
        <v>899.56</v>
      </c>
      <c r="DA57">
        <f t="shared" si="36"/>
        <v>1</v>
      </c>
      <c r="DB57">
        <f t="shared" si="20"/>
        <v>9</v>
      </c>
      <c r="DC57">
        <f t="shared" si="21"/>
        <v>0</v>
      </c>
      <c r="DD57" t="s">
        <v>3</v>
      </c>
      <c r="DE57" t="s">
        <v>3</v>
      </c>
      <c r="DF57">
        <f t="shared" si="22"/>
        <v>0</v>
      </c>
      <c r="DG57">
        <f t="shared" si="23"/>
        <v>0</v>
      </c>
      <c r="DH57">
        <f t="shared" si="24"/>
        <v>0</v>
      </c>
      <c r="DI57">
        <f t="shared" si="25"/>
        <v>0</v>
      </c>
      <c r="DJ57">
        <f t="shared" si="37"/>
        <v>0</v>
      </c>
      <c r="DK57">
        <v>0</v>
      </c>
      <c r="DL57" t="s">
        <v>3</v>
      </c>
      <c r="DM57">
        <v>0</v>
      </c>
      <c r="DN57" t="s">
        <v>3</v>
      </c>
      <c r="DO57">
        <v>0</v>
      </c>
    </row>
    <row r="58" spans="1:119">
      <c r="A58">
        <f>ROW(Source!A62)</f>
        <v>62</v>
      </c>
      <c r="B58">
        <v>55146176</v>
      </c>
      <c r="C58">
        <v>55146434</v>
      </c>
      <c r="D58">
        <v>54072308</v>
      </c>
      <c r="E58">
        <v>117</v>
      </c>
      <c r="F58">
        <v>1</v>
      </c>
      <c r="G58">
        <v>1</v>
      </c>
      <c r="H58">
        <v>3</v>
      </c>
      <c r="I58" t="s">
        <v>29</v>
      </c>
      <c r="J58" t="s">
        <v>3</v>
      </c>
      <c r="K58" t="s">
        <v>30</v>
      </c>
      <c r="L58">
        <v>3277935</v>
      </c>
      <c r="N58">
        <v>1013</v>
      </c>
      <c r="O58" t="s">
        <v>31</v>
      </c>
      <c r="P58" t="s">
        <v>31</v>
      </c>
      <c r="Q58">
        <v>1</v>
      </c>
      <c r="W58">
        <v>0</v>
      </c>
      <c r="X58">
        <v>274903907</v>
      </c>
      <c r="Y58">
        <f t="shared" si="19"/>
        <v>2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 t="s">
        <v>3</v>
      </c>
      <c r="AT58">
        <v>2</v>
      </c>
      <c r="AU58" t="s">
        <v>3</v>
      </c>
      <c r="AV58">
        <v>0</v>
      </c>
      <c r="AW58">
        <v>2</v>
      </c>
      <c r="AX58">
        <v>55146448</v>
      </c>
      <c r="AY58">
        <v>1</v>
      </c>
      <c r="AZ58">
        <v>0</v>
      </c>
      <c r="BA58">
        <v>58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V58">
        <v>0</v>
      </c>
      <c r="CW58">
        <v>0</v>
      </c>
      <c r="CX58">
        <f>ROUND(Y58*Source!I62,7)</f>
        <v>0</v>
      </c>
      <c r="CY58">
        <f t="shared" si="34"/>
        <v>0</v>
      </c>
      <c r="CZ58">
        <f t="shared" si="35"/>
        <v>0</v>
      </c>
      <c r="DA58">
        <f t="shared" si="36"/>
        <v>1</v>
      </c>
      <c r="DB58">
        <f t="shared" si="20"/>
        <v>0</v>
      </c>
      <c r="DC58">
        <f t="shared" si="21"/>
        <v>0</v>
      </c>
      <c r="DD58" t="s">
        <v>3</v>
      </c>
      <c r="DE58" t="s">
        <v>3</v>
      </c>
      <c r="DF58">
        <f t="shared" si="22"/>
        <v>0</v>
      </c>
      <c r="DG58">
        <f t="shared" si="23"/>
        <v>0</v>
      </c>
      <c r="DH58">
        <f t="shared" si="24"/>
        <v>0</v>
      </c>
      <c r="DI58">
        <f t="shared" si="25"/>
        <v>0</v>
      </c>
      <c r="DJ58">
        <f t="shared" si="37"/>
        <v>0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>
      <c r="A59">
        <f>ROW(Source!A66)</f>
        <v>66</v>
      </c>
      <c r="B59">
        <v>55146176</v>
      </c>
      <c r="C59">
        <v>55146452</v>
      </c>
      <c r="D59">
        <v>54066196</v>
      </c>
      <c r="E59">
        <v>117</v>
      </c>
      <c r="F59">
        <v>1</v>
      </c>
      <c r="G59">
        <v>1</v>
      </c>
      <c r="H59">
        <v>1</v>
      </c>
      <c r="I59" t="s">
        <v>377</v>
      </c>
      <c r="J59" t="s">
        <v>3</v>
      </c>
      <c r="K59" t="s">
        <v>378</v>
      </c>
      <c r="L59">
        <v>1191</v>
      </c>
      <c r="N59">
        <v>1013</v>
      </c>
      <c r="O59" t="s">
        <v>332</v>
      </c>
      <c r="P59" t="s">
        <v>332</v>
      </c>
      <c r="Q59">
        <v>1</v>
      </c>
      <c r="W59">
        <v>0</v>
      </c>
      <c r="X59">
        <v>-1833565283</v>
      </c>
      <c r="Y59">
        <f t="shared" si="19"/>
        <v>1</v>
      </c>
      <c r="AA59">
        <v>0</v>
      </c>
      <c r="AB59">
        <v>0</v>
      </c>
      <c r="AC59">
        <v>0</v>
      </c>
      <c r="AD59">
        <v>352.37</v>
      </c>
      <c r="AE59">
        <v>0</v>
      </c>
      <c r="AF59">
        <v>0</v>
      </c>
      <c r="AG59">
        <v>0</v>
      </c>
      <c r="AH59">
        <v>352.37</v>
      </c>
      <c r="AI59">
        <v>1</v>
      </c>
      <c r="AJ59">
        <v>1</v>
      </c>
      <c r="AK59">
        <v>1</v>
      </c>
      <c r="AL59">
        <v>1</v>
      </c>
      <c r="AM59">
        <v>-2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1</v>
      </c>
      <c r="AU59" t="s">
        <v>3</v>
      </c>
      <c r="AV59">
        <v>1</v>
      </c>
      <c r="AW59">
        <v>2</v>
      </c>
      <c r="AX59">
        <v>55146459</v>
      </c>
      <c r="AY59">
        <v>1</v>
      </c>
      <c r="AZ59">
        <v>0</v>
      </c>
      <c r="BA59">
        <v>59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352.37</v>
      </c>
      <c r="BN59">
        <v>1</v>
      </c>
      <c r="BO59">
        <v>0</v>
      </c>
      <c r="BP59">
        <v>1</v>
      </c>
      <c r="BQ59">
        <v>0</v>
      </c>
      <c r="BR59">
        <v>0</v>
      </c>
      <c r="BS59">
        <v>0</v>
      </c>
      <c r="BT59">
        <v>352.37</v>
      </c>
      <c r="BU59">
        <v>1</v>
      </c>
      <c r="BV59">
        <v>0</v>
      </c>
      <c r="BW59">
        <v>1</v>
      </c>
      <c r="CU59">
        <f>ROUND(AT59*Source!I66*AH59*AL59,2)</f>
        <v>0</v>
      </c>
      <c r="CV59">
        <f>ROUND(Y59*Source!I66,7)</f>
        <v>0</v>
      </c>
      <c r="CW59">
        <v>0</v>
      </c>
      <c r="CX59">
        <f>ROUND(Y59*Source!I66,7)</f>
        <v>0</v>
      </c>
      <c r="CY59">
        <f>AD59</f>
        <v>352.37</v>
      </c>
      <c r="CZ59">
        <f>AH59</f>
        <v>352.37</v>
      </c>
      <c r="DA59">
        <f>AL59</f>
        <v>1</v>
      </c>
      <c r="DB59">
        <f t="shared" si="20"/>
        <v>352.37</v>
      </c>
      <c r="DC59">
        <f t="shared" si="21"/>
        <v>0</v>
      </c>
      <c r="DD59" t="s">
        <v>3</v>
      </c>
      <c r="DE59" t="s">
        <v>3</v>
      </c>
      <c r="DF59">
        <f t="shared" si="22"/>
        <v>0</v>
      </c>
      <c r="DG59">
        <f t="shared" si="23"/>
        <v>0</v>
      </c>
      <c r="DH59">
        <f t="shared" si="24"/>
        <v>0</v>
      </c>
      <c r="DI59">
        <f t="shared" si="25"/>
        <v>0</v>
      </c>
      <c r="DJ59">
        <f>DI59</f>
        <v>0</v>
      </c>
      <c r="DK59">
        <v>1</v>
      </c>
      <c r="DL59" t="s">
        <v>3</v>
      </c>
      <c r="DM59">
        <v>0</v>
      </c>
      <c r="DN59" t="s">
        <v>3</v>
      </c>
      <c r="DO59">
        <v>0</v>
      </c>
    </row>
    <row r="60" spans="1:119">
      <c r="A60">
        <f>ROW(Source!A66)</f>
        <v>66</v>
      </c>
      <c r="B60">
        <v>55146176</v>
      </c>
      <c r="C60">
        <v>55146452</v>
      </c>
      <c r="D60">
        <v>54073107</v>
      </c>
      <c r="E60">
        <v>1</v>
      </c>
      <c r="F60">
        <v>1</v>
      </c>
      <c r="G60">
        <v>1</v>
      </c>
      <c r="H60">
        <v>2</v>
      </c>
      <c r="I60" t="s">
        <v>379</v>
      </c>
      <c r="J60" t="s">
        <v>380</v>
      </c>
      <c r="K60" t="s">
        <v>381</v>
      </c>
      <c r="L60">
        <v>1368</v>
      </c>
      <c r="N60">
        <v>1011</v>
      </c>
      <c r="O60" t="s">
        <v>362</v>
      </c>
      <c r="P60" t="s">
        <v>362</v>
      </c>
      <c r="Q60">
        <v>1</v>
      </c>
      <c r="W60">
        <v>0</v>
      </c>
      <c r="X60">
        <v>453228636</v>
      </c>
      <c r="Y60">
        <f t="shared" si="19"/>
        <v>0.14000000000000001</v>
      </c>
      <c r="AA60">
        <v>0</v>
      </c>
      <c r="AB60">
        <v>6.62</v>
      </c>
      <c r="AC60">
        <v>0</v>
      </c>
      <c r="AD60">
        <v>0</v>
      </c>
      <c r="AE60">
        <v>0</v>
      </c>
      <c r="AF60">
        <v>6.62</v>
      </c>
      <c r="AG60">
        <v>0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-2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0.14000000000000001</v>
      </c>
      <c r="AU60" t="s">
        <v>3</v>
      </c>
      <c r="AV60">
        <v>1</v>
      </c>
      <c r="AW60">
        <v>2</v>
      </c>
      <c r="AX60">
        <v>55146460</v>
      </c>
      <c r="AY60">
        <v>1</v>
      </c>
      <c r="AZ60">
        <v>0</v>
      </c>
      <c r="BA60">
        <v>60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0.92680000000000007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0</v>
      </c>
      <c r="BR60">
        <v>0.92680000000000007</v>
      </c>
      <c r="BS60">
        <v>0</v>
      </c>
      <c r="BT60">
        <v>0</v>
      </c>
      <c r="BU60">
        <v>0</v>
      </c>
      <c r="BV60">
        <v>0</v>
      </c>
      <c r="BW60">
        <v>1</v>
      </c>
      <c r="CV60">
        <v>0</v>
      </c>
      <c r="CW60">
        <f>ROUND(Y60*Source!I66*DO60,7)</f>
        <v>0</v>
      </c>
      <c r="CX60">
        <f>ROUND(Y60*Source!I66,7)</f>
        <v>0</v>
      </c>
      <c r="CY60">
        <f>AB60</f>
        <v>6.62</v>
      </c>
      <c r="CZ60">
        <f>AF60</f>
        <v>6.62</v>
      </c>
      <c r="DA60">
        <f>AJ60</f>
        <v>1</v>
      </c>
      <c r="DB60">
        <f t="shared" si="20"/>
        <v>0.93</v>
      </c>
      <c r="DC60">
        <f t="shared" si="21"/>
        <v>0</v>
      </c>
      <c r="DD60" t="s">
        <v>3</v>
      </c>
      <c r="DE60" t="s">
        <v>3</v>
      </c>
      <c r="DF60">
        <f t="shared" si="22"/>
        <v>0</v>
      </c>
      <c r="DG60">
        <f t="shared" si="23"/>
        <v>0</v>
      </c>
      <c r="DH60">
        <f t="shared" si="24"/>
        <v>0</v>
      </c>
      <c r="DI60">
        <f t="shared" si="25"/>
        <v>0</v>
      </c>
      <c r="DJ60">
        <f>DG60+DH60</f>
        <v>0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>
      <c r="A61">
        <f>ROW(Source!A66)</f>
        <v>66</v>
      </c>
      <c r="B61">
        <v>55146176</v>
      </c>
      <c r="C61">
        <v>55146452</v>
      </c>
      <c r="D61">
        <v>54142671</v>
      </c>
      <c r="E61">
        <v>1</v>
      </c>
      <c r="F61">
        <v>1</v>
      </c>
      <c r="G61">
        <v>1</v>
      </c>
      <c r="H61">
        <v>3</v>
      </c>
      <c r="I61" t="s">
        <v>382</v>
      </c>
      <c r="J61" t="s">
        <v>383</v>
      </c>
      <c r="K61" t="s">
        <v>384</v>
      </c>
      <c r="L61">
        <v>1346</v>
      </c>
      <c r="N61">
        <v>1009</v>
      </c>
      <c r="O61" t="s">
        <v>336</v>
      </c>
      <c r="P61" t="s">
        <v>336</v>
      </c>
      <c r="Q61">
        <v>1</v>
      </c>
      <c r="W61">
        <v>0</v>
      </c>
      <c r="X61">
        <v>-163259778</v>
      </c>
      <c r="Y61">
        <f t="shared" si="19"/>
        <v>0.04</v>
      </c>
      <c r="AA61">
        <v>155.63</v>
      </c>
      <c r="AB61">
        <v>0</v>
      </c>
      <c r="AC61">
        <v>0</v>
      </c>
      <c r="AD61">
        <v>0</v>
      </c>
      <c r="AE61">
        <v>155.63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-2</v>
      </c>
      <c r="AN61">
        <v>0</v>
      </c>
      <c r="AO61">
        <v>0</v>
      </c>
      <c r="AP61">
        <v>1</v>
      </c>
      <c r="AQ61">
        <v>1</v>
      </c>
      <c r="AR61">
        <v>0</v>
      </c>
      <c r="AS61" t="s">
        <v>3</v>
      </c>
      <c r="AT61">
        <v>0.04</v>
      </c>
      <c r="AU61" t="s">
        <v>3</v>
      </c>
      <c r="AV61">
        <v>0</v>
      </c>
      <c r="AW61">
        <v>2</v>
      </c>
      <c r="AX61">
        <v>55146461</v>
      </c>
      <c r="AY61">
        <v>1</v>
      </c>
      <c r="AZ61">
        <v>0</v>
      </c>
      <c r="BA61">
        <v>61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6.2252000000000001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6.2252000000000001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CV61">
        <v>0</v>
      </c>
      <c r="CW61">
        <v>0</v>
      </c>
      <c r="CX61">
        <f>ROUND(Y61*Source!I66,7)</f>
        <v>0</v>
      </c>
      <c r="CY61">
        <f>AA61</f>
        <v>155.63</v>
      </c>
      <c r="CZ61">
        <f>AE61</f>
        <v>155.63</v>
      </c>
      <c r="DA61">
        <f>AI61</f>
        <v>1</v>
      </c>
      <c r="DB61">
        <f t="shared" si="20"/>
        <v>6.23</v>
      </c>
      <c r="DC61">
        <f t="shared" si="21"/>
        <v>0</v>
      </c>
      <c r="DD61" t="s">
        <v>3</v>
      </c>
      <c r="DE61" t="s">
        <v>3</v>
      </c>
      <c r="DF61">
        <f t="shared" si="22"/>
        <v>0</v>
      </c>
      <c r="DG61">
        <f t="shared" si="23"/>
        <v>0</v>
      </c>
      <c r="DH61">
        <f t="shared" si="24"/>
        <v>0</v>
      </c>
      <c r="DI61">
        <f t="shared" si="25"/>
        <v>0</v>
      </c>
      <c r="DJ61">
        <f>DF61</f>
        <v>0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>
      <c r="A62">
        <f>ROW(Source!A66)</f>
        <v>66</v>
      </c>
      <c r="B62">
        <v>55146176</v>
      </c>
      <c r="C62">
        <v>55146452</v>
      </c>
      <c r="D62">
        <v>54161404</v>
      </c>
      <c r="E62">
        <v>1</v>
      </c>
      <c r="F62">
        <v>1</v>
      </c>
      <c r="G62">
        <v>1</v>
      </c>
      <c r="H62">
        <v>3</v>
      </c>
      <c r="I62" t="s">
        <v>385</v>
      </c>
      <c r="J62" t="s">
        <v>386</v>
      </c>
      <c r="K62" t="s">
        <v>387</v>
      </c>
      <c r="L62">
        <v>1348</v>
      </c>
      <c r="N62">
        <v>1009</v>
      </c>
      <c r="O62" t="s">
        <v>132</v>
      </c>
      <c r="P62" t="s">
        <v>132</v>
      </c>
      <c r="Q62">
        <v>1000</v>
      </c>
      <c r="W62">
        <v>0</v>
      </c>
      <c r="X62">
        <v>1993684962</v>
      </c>
      <c r="Y62">
        <f t="shared" si="19"/>
        <v>1.0000000000000001E-5</v>
      </c>
      <c r="AA62">
        <v>292496.99</v>
      </c>
      <c r="AB62">
        <v>0</v>
      </c>
      <c r="AC62">
        <v>0</v>
      </c>
      <c r="AD62">
        <v>0</v>
      </c>
      <c r="AE62">
        <v>292496.99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M62">
        <v>-2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3</v>
      </c>
      <c r="AT62">
        <v>1.0000000000000001E-5</v>
      </c>
      <c r="AU62" t="s">
        <v>3</v>
      </c>
      <c r="AV62">
        <v>0</v>
      </c>
      <c r="AW62">
        <v>2</v>
      </c>
      <c r="AX62">
        <v>55146462</v>
      </c>
      <c r="AY62">
        <v>1</v>
      </c>
      <c r="AZ62">
        <v>0</v>
      </c>
      <c r="BA62">
        <v>62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2.9249699000000002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</v>
      </c>
      <c r="BQ62">
        <v>2.9249699000000002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CV62">
        <v>0</v>
      </c>
      <c r="CW62">
        <v>0</v>
      </c>
      <c r="CX62">
        <f>ROUND(Y62*Source!I66,7)</f>
        <v>0</v>
      </c>
      <c r="CY62">
        <f>AA62</f>
        <v>292496.99</v>
      </c>
      <c r="CZ62">
        <f>AE62</f>
        <v>292496.99</v>
      </c>
      <c r="DA62">
        <f>AI62</f>
        <v>1</v>
      </c>
      <c r="DB62">
        <f t="shared" si="20"/>
        <v>2.92</v>
      </c>
      <c r="DC62">
        <f t="shared" si="21"/>
        <v>0</v>
      </c>
      <c r="DD62" t="s">
        <v>3</v>
      </c>
      <c r="DE62" t="s">
        <v>3</v>
      </c>
      <c r="DF62">
        <f t="shared" si="22"/>
        <v>0</v>
      </c>
      <c r="DG62">
        <f t="shared" si="23"/>
        <v>0</v>
      </c>
      <c r="DH62">
        <f t="shared" si="24"/>
        <v>0</v>
      </c>
      <c r="DI62">
        <f t="shared" si="25"/>
        <v>0</v>
      </c>
      <c r="DJ62">
        <f>DF62</f>
        <v>0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>
      <c r="A63">
        <f>ROW(Source!A66)</f>
        <v>66</v>
      </c>
      <c r="B63">
        <v>55146176</v>
      </c>
      <c r="C63">
        <v>55146452</v>
      </c>
      <c r="D63">
        <v>54072308</v>
      </c>
      <c r="E63">
        <v>117</v>
      </c>
      <c r="F63">
        <v>1</v>
      </c>
      <c r="G63">
        <v>1</v>
      </c>
      <c r="H63">
        <v>3</v>
      </c>
      <c r="I63" t="s">
        <v>29</v>
      </c>
      <c r="J63" t="s">
        <v>3</v>
      </c>
      <c r="K63" t="s">
        <v>30</v>
      </c>
      <c r="L63">
        <v>3277935</v>
      </c>
      <c r="N63">
        <v>1013</v>
      </c>
      <c r="O63" t="s">
        <v>31</v>
      </c>
      <c r="P63" t="s">
        <v>31</v>
      </c>
      <c r="Q63">
        <v>1</v>
      </c>
      <c r="W63">
        <v>0</v>
      </c>
      <c r="X63">
        <v>274903907</v>
      </c>
      <c r="Y63">
        <f t="shared" si="19"/>
        <v>2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 t="s">
        <v>3</v>
      </c>
      <c r="AT63">
        <v>2</v>
      </c>
      <c r="AU63" t="s">
        <v>3</v>
      </c>
      <c r="AV63">
        <v>0</v>
      </c>
      <c r="AW63">
        <v>2</v>
      </c>
      <c r="AX63">
        <v>55146463</v>
      </c>
      <c r="AY63">
        <v>1</v>
      </c>
      <c r="AZ63">
        <v>0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V63">
        <v>0</v>
      </c>
      <c r="CW63">
        <v>0</v>
      </c>
      <c r="CX63">
        <f>ROUND(Y63*Source!I66,7)</f>
        <v>0</v>
      </c>
      <c r="CY63">
        <f>AA63</f>
        <v>0</v>
      </c>
      <c r="CZ63">
        <f>AE63</f>
        <v>0</v>
      </c>
      <c r="DA63">
        <f>AI63</f>
        <v>1</v>
      </c>
      <c r="DB63">
        <f t="shared" si="20"/>
        <v>0</v>
      </c>
      <c r="DC63">
        <f t="shared" si="21"/>
        <v>0</v>
      </c>
      <c r="DD63" t="s">
        <v>3</v>
      </c>
      <c r="DE63" t="s">
        <v>3</v>
      </c>
      <c r="DF63">
        <f t="shared" si="22"/>
        <v>0</v>
      </c>
      <c r="DG63">
        <f t="shared" si="23"/>
        <v>0</v>
      </c>
      <c r="DH63">
        <f t="shared" si="24"/>
        <v>0</v>
      </c>
      <c r="DI63">
        <f t="shared" si="25"/>
        <v>0</v>
      </c>
      <c r="DJ63">
        <f>DF63</f>
        <v>0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>
      <c r="A64">
        <f>ROW(Source!A66)</f>
        <v>66</v>
      </c>
      <c r="B64">
        <v>55146176</v>
      </c>
      <c r="C64">
        <v>55146452</v>
      </c>
      <c r="D64">
        <v>54072310</v>
      </c>
      <c r="E64">
        <v>117</v>
      </c>
      <c r="F64">
        <v>1</v>
      </c>
      <c r="G64">
        <v>1</v>
      </c>
      <c r="H64">
        <v>3</v>
      </c>
      <c r="I64" t="s">
        <v>130</v>
      </c>
      <c r="J64" t="s">
        <v>3</v>
      </c>
      <c r="K64" t="s">
        <v>131</v>
      </c>
      <c r="L64">
        <v>1348</v>
      </c>
      <c r="N64">
        <v>1009</v>
      </c>
      <c r="O64" t="s">
        <v>132</v>
      </c>
      <c r="P64" t="s">
        <v>132</v>
      </c>
      <c r="Q64">
        <v>1000</v>
      </c>
      <c r="W64">
        <v>0</v>
      </c>
      <c r="X64">
        <v>1392189009</v>
      </c>
      <c r="Y64">
        <f t="shared" si="19"/>
        <v>3.5000000000000001E-3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M64">
        <v>0</v>
      </c>
      <c r="AN64">
        <v>0</v>
      </c>
      <c r="AO64">
        <v>0</v>
      </c>
      <c r="AP64">
        <v>1</v>
      </c>
      <c r="AQ64">
        <v>0</v>
      </c>
      <c r="AR64">
        <v>0</v>
      </c>
      <c r="AS64" t="s">
        <v>3</v>
      </c>
      <c r="AT64">
        <v>3.5000000000000001E-3</v>
      </c>
      <c r="AU64" t="s">
        <v>3</v>
      </c>
      <c r="AV64">
        <v>0</v>
      </c>
      <c r="AW64">
        <v>2</v>
      </c>
      <c r="AX64">
        <v>55146464</v>
      </c>
      <c r="AY64">
        <v>1</v>
      </c>
      <c r="AZ64">
        <v>0</v>
      </c>
      <c r="BA64">
        <v>64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V64">
        <v>0</v>
      </c>
      <c r="CW64">
        <v>0</v>
      </c>
      <c r="CX64">
        <f>ROUND(Y64*Source!I66,7)</f>
        <v>0</v>
      </c>
      <c r="CY64">
        <f>AA64</f>
        <v>0</v>
      </c>
      <c r="CZ64">
        <f>AE64</f>
        <v>0</v>
      </c>
      <c r="DA64">
        <f>AI64</f>
        <v>1</v>
      </c>
      <c r="DB64">
        <f t="shared" si="20"/>
        <v>0</v>
      </c>
      <c r="DC64">
        <f t="shared" si="21"/>
        <v>0</v>
      </c>
      <c r="DD64" t="s">
        <v>3</v>
      </c>
      <c r="DE64" t="s">
        <v>3</v>
      </c>
      <c r="DF64">
        <f t="shared" si="22"/>
        <v>0</v>
      </c>
      <c r="DG64">
        <f t="shared" si="23"/>
        <v>0</v>
      </c>
      <c r="DH64">
        <f t="shared" si="24"/>
        <v>0</v>
      </c>
      <c r="DI64">
        <f t="shared" si="25"/>
        <v>0</v>
      </c>
      <c r="DJ64">
        <f>DF64</f>
        <v>0</v>
      </c>
      <c r="DK64">
        <v>0</v>
      </c>
      <c r="DL64" t="s">
        <v>3</v>
      </c>
      <c r="DM64">
        <v>0</v>
      </c>
      <c r="DN64" t="s">
        <v>3</v>
      </c>
      <c r="DO64">
        <v>0</v>
      </c>
    </row>
    <row r="65" spans="1:119">
      <c r="A65">
        <f>ROW(Source!A71)</f>
        <v>71</v>
      </c>
      <c r="B65">
        <v>55146176</v>
      </c>
      <c r="C65">
        <v>55146469</v>
      </c>
      <c r="D65">
        <v>54066226</v>
      </c>
      <c r="E65">
        <v>117</v>
      </c>
      <c r="F65">
        <v>1</v>
      </c>
      <c r="G65">
        <v>1</v>
      </c>
      <c r="H65">
        <v>1</v>
      </c>
      <c r="I65" t="s">
        <v>353</v>
      </c>
      <c r="J65" t="s">
        <v>3</v>
      </c>
      <c r="K65" t="s">
        <v>354</v>
      </c>
      <c r="L65">
        <v>1191</v>
      </c>
      <c r="N65">
        <v>1013</v>
      </c>
      <c r="O65" t="s">
        <v>332</v>
      </c>
      <c r="P65" t="s">
        <v>332</v>
      </c>
      <c r="Q65">
        <v>1</v>
      </c>
      <c r="W65">
        <v>0</v>
      </c>
      <c r="X65">
        <v>1522950421</v>
      </c>
      <c r="Y65">
        <f t="shared" ref="Y65:Y82" si="38">AT65</f>
        <v>1.03</v>
      </c>
      <c r="AA65">
        <v>0</v>
      </c>
      <c r="AB65">
        <v>0</v>
      </c>
      <c r="AC65">
        <v>0</v>
      </c>
      <c r="AD65">
        <v>408.63</v>
      </c>
      <c r="AE65">
        <v>0</v>
      </c>
      <c r="AF65">
        <v>0</v>
      </c>
      <c r="AG65">
        <v>0</v>
      </c>
      <c r="AH65">
        <v>408.63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0</v>
      </c>
      <c r="AP65">
        <v>1</v>
      </c>
      <c r="AQ65">
        <v>1</v>
      </c>
      <c r="AR65">
        <v>0</v>
      </c>
      <c r="AS65" t="s">
        <v>3</v>
      </c>
      <c r="AT65">
        <v>1.03</v>
      </c>
      <c r="AU65" t="s">
        <v>3</v>
      </c>
      <c r="AV65">
        <v>1</v>
      </c>
      <c r="AW65">
        <v>2</v>
      </c>
      <c r="AX65">
        <v>55146473</v>
      </c>
      <c r="AY65">
        <v>1</v>
      </c>
      <c r="AZ65">
        <v>0</v>
      </c>
      <c r="BA65">
        <v>65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420.88889999999998</v>
      </c>
      <c r="BN65">
        <v>1.03</v>
      </c>
      <c r="BO65">
        <v>0</v>
      </c>
      <c r="BP65">
        <v>1</v>
      </c>
      <c r="BQ65">
        <v>0</v>
      </c>
      <c r="BR65">
        <v>0</v>
      </c>
      <c r="BS65">
        <v>0</v>
      </c>
      <c r="BT65">
        <v>420.88889999999998</v>
      </c>
      <c r="BU65">
        <v>1.03</v>
      </c>
      <c r="BV65">
        <v>0</v>
      </c>
      <c r="BW65">
        <v>1</v>
      </c>
      <c r="CU65">
        <f>ROUND(AT65*Source!I71*AH65*AL65,2)</f>
        <v>0</v>
      </c>
      <c r="CV65">
        <f>ROUND(Y65*Source!I71,7)</f>
        <v>0</v>
      </c>
      <c r="CW65">
        <v>0</v>
      </c>
      <c r="CX65">
        <f>ROUND(Y65*Source!I71,7)</f>
        <v>0</v>
      </c>
      <c r="CY65">
        <f>AD65</f>
        <v>408.63</v>
      </c>
      <c r="CZ65">
        <f>AH65</f>
        <v>408.63</v>
      </c>
      <c r="DA65">
        <f>AL65</f>
        <v>1</v>
      </c>
      <c r="DB65">
        <f t="shared" ref="DB65:DB82" si="39">ROUND(ROUND(AT65*CZ65,2),2)</f>
        <v>420.89</v>
      </c>
      <c r="DC65">
        <f t="shared" ref="DC65:DC82" si="40">ROUND(ROUND(AT65*AG65,2),2)</f>
        <v>0</v>
      </c>
      <c r="DD65" t="s">
        <v>3</v>
      </c>
      <c r="DE65" t="s">
        <v>3</v>
      </c>
      <c r="DF65">
        <f t="shared" ref="DF65:DF82" si="41">ROUND(ROUND(AE65,2)*CX65,2)</f>
        <v>0</v>
      </c>
      <c r="DG65">
        <f t="shared" ref="DG65:DG82" si="42">ROUND(ROUND(AF65,2)*CX65,2)</f>
        <v>0</v>
      </c>
      <c r="DH65">
        <f t="shared" ref="DH65:DH82" si="43">ROUND(ROUND(AG65,2)*CX65,2)</f>
        <v>0</v>
      </c>
      <c r="DI65">
        <f t="shared" ref="DI65:DI82" si="44">ROUND(ROUND(AH65,2)*CX65,2)</f>
        <v>0</v>
      </c>
      <c r="DJ65">
        <f>DI65</f>
        <v>0</v>
      </c>
      <c r="DK65">
        <v>1</v>
      </c>
      <c r="DL65" t="s">
        <v>3</v>
      </c>
      <c r="DM65">
        <v>0</v>
      </c>
      <c r="DN65" t="s">
        <v>3</v>
      </c>
      <c r="DO65">
        <v>0</v>
      </c>
    </row>
    <row r="66" spans="1:119">
      <c r="A66">
        <f>ROW(Source!A71)</f>
        <v>71</v>
      </c>
      <c r="B66">
        <v>55146176</v>
      </c>
      <c r="C66">
        <v>55146469</v>
      </c>
      <c r="D66">
        <v>54143444</v>
      </c>
      <c r="E66">
        <v>1</v>
      </c>
      <c r="F66">
        <v>1</v>
      </c>
      <c r="G66">
        <v>1</v>
      </c>
      <c r="H66">
        <v>3</v>
      </c>
      <c r="I66" t="s">
        <v>388</v>
      </c>
      <c r="J66" t="s">
        <v>389</v>
      </c>
      <c r="K66" t="s">
        <v>390</v>
      </c>
      <c r="L66">
        <v>1346</v>
      </c>
      <c r="N66">
        <v>1009</v>
      </c>
      <c r="O66" t="s">
        <v>336</v>
      </c>
      <c r="P66" t="s">
        <v>336</v>
      </c>
      <c r="Q66">
        <v>1</v>
      </c>
      <c r="W66">
        <v>0</v>
      </c>
      <c r="X66">
        <v>-1131385474</v>
      </c>
      <c r="Y66">
        <f t="shared" si="38"/>
        <v>0.02</v>
      </c>
      <c r="AA66">
        <v>174.93</v>
      </c>
      <c r="AB66">
        <v>0</v>
      </c>
      <c r="AC66">
        <v>0</v>
      </c>
      <c r="AD66">
        <v>0</v>
      </c>
      <c r="AE66">
        <v>174.93</v>
      </c>
      <c r="AF66">
        <v>0</v>
      </c>
      <c r="AG66">
        <v>0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3</v>
      </c>
      <c r="AT66">
        <v>0.02</v>
      </c>
      <c r="AU66" t="s">
        <v>3</v>
      </c>
      <c r="AV66">
        <v>0</v>
      </c>
      <c r="AW66">
        <v>2</v>
      </c>
      <c r="AX66">
        <v>55146474</v>
      </c>
      <c r="AY66">
        <v>1</v>
      </c>
      <c r="AZ66">
        <v>0</v>
      </c>
      <c r="BA66">
        <v>66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3.4986000000000002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3.4986000000000002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CV66">
        <v>0</v>
      </c>
      <c r="CW66">
        <v>0</v>
      </c>
      <c r="CX66">
        <f>ROUND(Y66*Source!I71,7)</f>
        <v>0</v>
      </c>
      <c r="CY66">
        <f>AA66</f>
        <v>174.93</v>
      </c>
      <c r="CZ66">
        <f>AE66</f>
        <v>174.93</v>
      </c>
      <c r="DA66">
        <f>AI66</f>
        <v>1</v>
      </c>
      <c r="DB66">
        <f t="shared" si="39"/>
        <v>3.5</v>
      </c>
      <c r="DC66">
        <f t="shared" si="40"/>
        <v>0</v>
      </c>
      <c r="DD66" t="s">
        <v>3</v>
      </c>
      <c r="DE66" t="s">
        <v>3</v>
      </c>
      <c r="DF66">
        <f t="shared" si="41"/>
        <v>0</v>
      </c>
      <c r="DG66">
        <f t="shared" si="42"/>
        <v>0</v>
      </c>
      <c r="DH66">
        <f t="shared" si="43"/>
        <v>0</v>
      </c>
      <c r="DI66">
        <f t="shared" si="44"/>
        <v>0</v>
      </c>
      <c r="DJ66">
        <f>DF66</f>
        <v>0</v>
      </c>
      <c r="DK66">
        <v>0</v>
      </c>
      <c r="DL66" t="s">
        <v>3</v>
      </c>
      <c r="DM66">
        <v>0</v>
      </c>
      <c r="DN66" t="s">
        <v>3</v>
      </c>
      <c r="DO66">
        <v>0</v>
      </c>
    </row>
    <row r="67" spans="1:119">
      <c r="A67">
        <f>ROW(Source!A71)</f>
        <v>71</v>
      </c>
      <c r="B67">
        <v>55146176</v>
      </c>
      <c r="C67">
        <v>55146469</v>
      </c>
      <c r="D67">
        <v>54072308</v>
      </c>
      <c r="E67">
        <v>117</v>
      </c>
      <c r="F67">
        <v>1</v>
      </c>
      <c r="G67">
        <v>1</v>
      </c>
      <c r="H67">
        <v>3</v>
      </c>
      <c r="I67" t="s">
        <v>29</v>
      </c>
      <c r="J67" t="s">
        <v>3</v>
      </c>
      <c r="K67" t="s">
        <v>30</v>
      </c>
      <c r="L67">
        <v>3277935</v>
      </c>
      <c r="N67">
        <v>1013</v>
      </c>
      <c r="O67" t="s">
        <v>31</v>
      </c>
      <c r="P67" t="s">
        <v>31</v>
      </c>
      <c r="Q67">
        <v>1</v>
      </c>
      <c r="W67">
        <v>0</v>
      </c>
      <c r="X67">
        <v>274903907</v>
      </c>
      <c r="Y67">
        <f t="shared" si="38"/>
        <v>2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 t="s">
        <v>3</v>
      </c>
      <c r="AT67">
        <v>2</v>
      </c>
      <c r="AU67" t="s">
        <v>3</v>
      </c>
      <c r="AV67">
        <v>0</v>
      </c>
      <c r="AW67">
        <v>2</v>
      </c>
      <c r="AX67">
        <v>55146475</v>
      </c>
      <c r="AY67">
        <v>1</v>
      </c>
      <c r="AZ67">
        <v>0</v>
      </c>
      <c r="BA67">
        <v>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V67">
        <v>0</v>
      </c>
      <c r="CW67">
        <v>0</v>
      </c>
      <c r="CX67">
        <f>ROUND(Y67*Source!I71,7)</f>
        <v>0</v>
      </c>
      <c r="CY67">
        <f>AA67</f>
        <v>0</v>
      </c>
      <c r="CZ67">
        <f>AE67</f>
        <v>0</v>
      </c>
      <c r="DA67">
        <f>AI67</f>
        <v>1</v>
      </c>
      <c r="DB67">
        <f t="shared" si="39"/>
        <v>0</v>
      </c>
      <c r="DC67">
        <f t="shared" si="40"/>
        <v>0</v>
      </c>
      <c r="DD67" t="s">
        <v>3</v>
      </c>
      <c r="DE67" t="s">
        <v>3</v>
      </c>
      <c r="DF67">
        <f t="shared" si="41"/>
        <v>0</v>
      </c>
      <c r="DG67">
        <f t="shared" si="42"/>
        <v>0</v>
      </c>
      <c r="DH67">
        <f t="shared" si="43"/>
        <v>0</v>
      </c>
      <c r="DI67">
        <f t="shared" si="44"/>
        <v>0</v>
      </c>
      <c r="DJ67">
        <f>DF67</f>
        <v>0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>
      <c r="A68">
        <f>ROW(Source!A75)</f>
        <v>75</v>
      </c>
      <c r="B68">
        <v>55146176</v>
      </c>
      <c r="C68">
        <v>55146479</v>
      </c>
      <c r="D68">
        <v>54066218</v>
      </c>
      <c r="E68">
        <v>117</v>
      </c>
      <c r="F68">
        <v>1</v>
      </c>
      <c r="G68">
        <v>1</v>
      </c>
      <c r="H68">
        <v>1</v>
      </c>
      <c r="I68" t="s">
        <v>391</v>
      </c>
      <c r="J68" t="s">
        <v>3</v>
      </c>
      <c r="K68" t="s">
        <v>392</v>
      </c>
      <c r="L68">
        <v>1191</v>
      </c>
      <c r="N68">
        <v>1013</v>
      </c>
      <c r="O68" t="s">
        <v>332</v>
      </c>
      <c r="P68" t="s">
        <v>332</v>
      </c>
      <c r="Q68">
        <v>1</v>
      </c>
      <c r="W68">
        <v>0</v>
      </c>
      <c r="X68">
        <v>-1088579471</v>
      </c>
      <c r="Y68">
        <f t="shared" si="38"/>
        <v>16.29</v>
      </c>
      <c r="AA68">
        <v>0</v>
      </c>
      <c r="AB68">
        <v>0</v>
      </c>
      <c r="AC68">
        <v>0</v>
      </c>
      <c r="AD68">
        <v>392.35</v>
      </c>
      <c r="AE68">
        <v>0</v>
      </c>
      <c r="AF68">
        <v>0</v>
      </c>
      <c r="AG68">
        <v>0</v>
      </c>
      <c r="AH68">
        <v>392.35</v>
      </c>
      <c r="AI68">
        <v>1</v>
      </c>
      <c r="AJ68">
        <v>1</v>
      </c>
      <c r="AK68">
        <v>1</v>
      </c>
      <c r="AL68">
        <v>1</v>
      </c>
      <c r="AM68">
        <v>-2</v>
      </c>
      <c r="AN68">
        <v>0</v>
      </c>
      <c r="AO68">
        <v>0</v>
      </c>
      <c r="AP68">
        <v>1</v>
      </c>
      <c r="AQ68">
        <v>1</v>
      </c>
      <c r="AR68">
        <v>0</v>
      </c>
      <c r="AS68" t="s">
        <v>3</v>
      </c>
      <c r="AT68">
        <v>16.29</v>
      </c>
      <c r="AU68" t="s">
        <v>3</v>
      </c>
      <c r="AV68">
        <v>1</v>
      </c>
      <c r="AW68">
        <v>2</v>
      </c>
      <c r="AX68">
        <v>55146487</v>
      </c>
      <c r="AY68">
        <v>1</v>
      </c>
      <c r="AZ68">
        <v>0</v>
      </c>
      <c r="BA68">
        <v>68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6391.3815000000004</v>
      </c>
      <c r="BN68">
        <v>16.29</v>
      </c>
      <c r="BO68">
        <v>0</v>
      </c>
      <c r="BP68">
        <v>1</v>
      </c>
      <c r="BQ68">
        <v>0</v>
      </c>
      <c r="BR68">
        <v>0</v>
      </c>
      <c r="BS68">
        <v>0</v>
      </c>
      <c r="BT68">
        <v>6391.3815000000004</v>
      </c>
      <c r="BU68">
        <v>16.29</v>
      </c>
      <c r="BV68">
        <v>0</v>
      </c>
      <c r="BW68">
        <v>1</v>
      </c>
      <c r="CU68">
        <f>ROUND(AT68*Source!I75*AH68*AL68,2)</f>
        <v>0</v>
      </c>
      <c r="CV68">
        <f>ROUND(Y68*Source!I75,7)</f>
        <v>0</v>
      </c>
      <c r="CW68">
        <v>0</v>
      </c>
      <c r="CX68">
        <f>ROUND(Y68*Source!I75,7)</f>
        <v>0</v>
      </c>
      <c r="CY68">
        <f>AD68</f>
        <v>392.35</v>
      </c>
      <c r="CZ68">
        <f>AH68</f>
        <v>392.35</v>
      </c>
      <c r="DA68">
        <f>AL68</f>
        <v>1</v>
      </c>
      <c r="DB68">
        <f t="shared" si="39"/>
        <v>6391.38</v>
      </c>
      <c r="DC68">
        <f t="shared" si="40"/>
        <v>0</v>
      </c>
      <c r="DD68" t="s">
        <v>3</v>
      </c>
      <c r="DE68" t="s">
        <v>3</v>
      </c>
      <c r="DF68">
        <f t="shared" si="41"/>
        <v>0</v>
      </c>
      <c r="DG68">
        <f t="shared" si="42"/>
        <v>0</v>
      </c>
      <c r="DH68">
        <f t="shared" si="43"/>
        <v>0</v>
      </c>
      <c r="DI68">
        <f t="shared" si="44"/>
        <v>0</v>
      </c>
      <c r="DJ68">
        <f>DI68</f>
        <v>0</v>
      </c>
      <c r="DK68">
        <v>1</v>
      </c>
      <c r="DL68" t="s">
        <v>3</v>
      </c>
      <c r="DM68">
        <v>0</v>
      </c>
      <c r="DN68" t="s">
        <v>3</v>
      </c>
      <c r="DO68">
        <v>0</v>
      </c>
    </row>
    <row r="69" spans="1:119">
      <c r="A69">
        <f>ROW(Source!A75)</f>
        <v>75</v>
      </c>
      <c r="B69">
        <v>55146176</v>
      </c>
      <c r="C69">
        <v>55146479</v>
      </c>
      <c r="D69">
        <v>54066391</v>
      </c>
      <c r="E69">
        <v>117</v>
      </c>
      <c r="F69">
        <v>1</v>
      </c>
      <c r="G69">
        <v>1</v>
      </c>
      <c r="H69">
        <v>1</v>
      </c>
      <c r="I69" t="s">
        <v>357</v>
      </c>
      <c r="J69" t="s">
        <v>3</v>
      </c>
      <c r="K69" t="s">
        <v>358</v>
      </c>
      <c r="L69">
        <v>1191</v>
      </c>
      <c r="N69">
        <v>1013</v>
      </c>
      <c r="O69" t="s">
        <v>332</v>
      </c>
      <c r="P69" t="s">
        <v>332</v>
      </c>
      <c r="Q69">
        <v>1</v>
      </c>
      <c r="W69">
        <v>0</v>
      </c>
      <c r="X69">
        <v>-1417349443</v>
      </c>
      <c r="Y69">
        <f t="shared" si="38"/>
        <v>0.01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M69">
        <v>-2</v>
      </c>
      <c r="AN69">
        <v>0</v>
      </c>
      <c r="AO69">
        <v>0</v>
      </c>
      <c r="AP69">
        <v>1</v>
      </c>
      <c r="AQ69">
        <v>1</v>
      </c>
      <c r="AR69">
        <v>0</v>
      </c>
      <c r="AS69" t="s">
        <v>3</v>
      </c>
      <c r="AT69">
        <v>0.01</v>
      </c>
      <c r="AU69" t="s">
        <v>3</v>
      </c>
      <c r="AV69">
        <v>2</v>
      </c>
      <c r="AW69">
        <v>2</v>
      </c>
      <c r="AX69">
        <v>55146488</v>
      </c>
      <c r="AY69">
        <v>1</v>
      </c>
      <c r="AZ69">
        <v>0</v>
      </c>
      <c r="BA69">
        <v>69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V69">
        <v>0</v>
      </c>
      <c r="CW69">
        <v>0</v>
      </c>
      <c r="CX69">
        <f>ROUND(Y69*Source!I75,7)</f>
        <v>0</v>
      </c>
      <c r="CY69">
        <f>AD69</f>
        <v>0</v>
      </c>
      <c r="CZ69">
        <f>AH69</f>
        <v>0</v>
      </c>
      <c r="DA69">
        <f>AL69</f>
        <v>1</v>
      </c>
      <c r="DB69">
        <f t="shared" si="39"/>
        <v>0</v>
      </c>
      <c r="DC69">
        <f t="shared" si="40"/>
        <v>0</v>
      </c>
      <c r="DD69" t="s">
        <v>3</v>
      </c>
      <c r="DE69" t="s">
        <v>3</v>
      </c>
      <c r="DF69">
        <f t="shared" si="41"/>
        <v>0</v>
      </c>
      <c r="DG69">
        <f t="shared" si="42"/>
        <v>0</v>
      </c>
      <c r="DH69">
        <f t="shared" si="43"/>
        <v>0</v>
      </c>
      <c r="DI69">
        <f t="shared" si="44"/>
        <v>0</v>
      </c>
      <c r="DJ69">
        <f>DI69</f>
        <v>0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>
      <c r="A70">
        <f>ROW(Source!A75)</f>
        <v>75</v>
      </c>
      <c r="B70">
        <v>55146176</v>
      </c>
      <c r="C70">
        <v>55146479</v>
      </c>
      <c r="D70">
        <v>54073156</v>
      </c>
      <c r="E70">
        <v>1</v>
      </c>
      <c r="F70">
        <v>1</v>
      </c>
      <c r="G70">
        <v>1</v>
      </c>
      <c r="H70">
        <v>2</v>
      </c>
      <c r="I70" t="s">
        <v>393</v>
      </c>
      <c r="J70" t="s">
        <v>394</v>
      </c>
      <c r="K70" t="s">
        <v>395</v>
      </c>
      <c r="L70">
        <v>1368</v>
      </c>
      <c r="N70">
        <v>1011</v>
      </c>
      <c r="O70" t="s">
        <v>362</v>
      </c>
      <c r="P70" t="s">
        <v>362</v>
      </c>
      <c r="Q70">
        <v>1</v>
      </c>
      <c r="W70">
        <v>0</v>
      </c>
      <c r="X70">
        <v>945201097</v>
      </c>
      <c r="Y70">
        <f t="shared" si="38"/>
        <v>0.01</v>
      </c>
      <c r="AA70">
        <v>0</v>
      </c>
      <c r="AB70">
        <v>37.32</v>
      </c>
      <c r="AC70">
        <v>352.37</v>
      </c>
      <c r="AD70">
        <v>0</v>
      </c>
      <c r="AE70">
        <v>0</v>
      </c>
      <c r="AF70">
        <v>37.32</v>
      </c>
      <c r="AG70">
        <v>352.37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-2</v>
      </c>
      <c r="AN70">
        <v>0</v>
      </c>
      <c r="AO70">
        <v>0</v>
      </c>
      <c r="AP70">
        <v>1</v>
      </c>
      <c r="AQ70">
        <v>1</v>
      </c>
      <c r="AR70">
        <v>0</v>
      </c>
      <c r="AS70" t="s">
        <v>3</v>
      </c>
      <c r="AT70">
        <v>0.01</v>
      </c>
      <c r="AU70" t="s">
        <v>3</v>
      </c>
      <c r="AV70">
        <v>1</v>
      </c>
      <c r="AW70">
        <v>2</v>
      </c>
      <c r="AX70">
        <v>55146489</v>
      </c>
      <c r="AY70">
        <v>1</v>
      </c>
      <c r="AZ70">
        <v>0</v>
      </c>
      <c r="BA70">
        <v>70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0.37320000000000003</v>
      </c>
      <c r="BL70">
        <v>3.5237000000000003</v>
      </c>
      <c r="BM70">
        <v>0</v>
      </c>
      <c r="BN70">
        <v>0</v>
      </c>
      <c r="BO70">
        <v>0.01</v>
      </c>
      <c r="BP70">
        <v>1</v>
      </c>
      <c r="BQ70">
        <v>0</v>
      </c>
      <c r="BR70">
        <v>0.37320000000000003</v>
      </c>
      <c r="BS70">
        <v>3.5237000000000003</v>
      </c>
      <c r="BT70">
        <v>0</v>
      </c>
      <c r="BU70">
        <v>0</v>
      </c>
      <c r="BV70">
        <v>0.01</v>
      </c>
      <c r="BW70">
        <v>1</v>
      </c>
      <c r="CV70">
        <v>0</v>
      </c>
      <c r="CW70">
        <f>ROUND(Y70*Source!I75*DO70,7)</f>
        <v>0</v>
      </c>
      <c r="CX70">
        <f>ROUND(Y70*Source!I75,7)</f>
        <v>0</v>
      </c>
      <c r="CY70">
        <f>AB70</f>
        <v>37.32</v>
      </c>
      <c r="CZ70">
        <f>AF70</f>
        <v>37.32</v>
      </c>
      <c r="DA70">
        <f>AJ70</f>
        <v>1</v>
      </c>
      <c r="DB70">
        <f t="shared" si="39"/>
        <v>0.37</v>
      </c>
      <c r="DC70">
        <f t="shared" si="40"/>
        <v>3.52</v>
      </c>
      <c r="DD70" t="s">
        <v>3</v>
      </c>
      <c r="DE70" t="s">
        <v>3</v>
      </c>
      <c r="DF70">
        <f t="shared" si="41"/>
        <v>0</v>
      </c>
      <c r="DG70">
        <f t="shared" si="42"/>
        <v>0</v>
      </c>
      <c r="DH70">
        <f t="shared" si="43"/>
        <v>0</v>
      </c>
      <c r="DI70">
        <f t="shared" si="44"/>
        <v>0</v>
      </c>
      <c r="DJ70">
        <f>DG70+DH70</f>
        <v>0</v>
      </c>
      <c r="DK70">
        <v>0</v>
      </c>
      <c r="DL70" t="s">
        <v>396</v>
      </c>
      <c r="DM70">
        <v>3</v>
      </c>
      <c r="DN70" t="s">
        <v>332</v>
      </c>
      <c r="DO70">
        <v>1</v>
      </c>
    </row>
    <row r="71" spans="1:119">
      <c r="A71">
        <f>ROW(Source!A75)</f>
        <v>75</v>
      </c>
      <c r="B71">
        <v>55146176</v>
      </c>
      <c r="C71">
        <v>55146479</v>
      </c>
      <c r="D71">
        <v>54141922</v>
      </c>
      <c r="E71">
        <v>1</v>
      </c>
      <c r="F71">
        <v>1</v>
      </c>
      <c r="G71">
        <v>1</v>
      </c>
      <c r="H71">
        <v>3</v>
      </c>
      <c r="I71" t="s">
        <v>337</v>
      </c>
      <c r="J71" t="s">
        <v>338</v>
      </c>
      <c r="K71" t="s">
        <v>339</v>
      </c>
      <c r="L71">
        <v>1383</v>
      </c>
      <c r="N71">
        <v>1013</v>
      </c>
      <c r="O71" t="s">
        <v>340</v>
      </c>
      <c r="P71" t="s">
        <v>340</v>
      </c>
      <c r="Q71">
        <v>1</v>
      </c>
      <c r="W71">
        <v>0</v>
      </c>
      <c r="X71">
        <v>1840299850</v>
      </c>
      <c r="Y71">
        <f t="shared" si="38"/>
        <v>6.5663999999999998</v>
      </c>
      <c r="AA71">
        <v>8.7899999999999991</v>
      </c>
      <c r="AB71">
        <v>0</v>
      </c>
      <c r="AC71">
        <v>0</v>
      </c>
      <c r="AD71">
        <v>0</v>
      </c>
      <c r="AE71">
        <v>8.7899999999999991</v>
      </c>
      <c r="AF71">
        <v>0</v>
      </c>
      <c r="AG71">
        <v>0</v>
      </c>
      <c r="AH71">
        <v>0</v>
      </c>
      <c r="AI71">
        <v>1</v>
      </c>
      <c r="AJ71">
        <v>1</v>
      </c>
      <c r="AK71">
        <v>1</v>
      </c>
      <c r="AL71">
        <v>1</v>
      </c>
      <c r="AM71">
        <v>-2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3</v>
      </c>
      <c r="AT71">
        <v>6.5663999999999998</v>
      </c>
      <c r="AU71" t="s">
        <v>3</v>
      </c>
      <c r="AV71">
        <v>0</v>
      </c>
      <c r="AW71">
        <v>2</v>
      </c>
      <c r="AX71">
        <v>55146490</v>
      </c>
      <c r="AY71">
        <v>1</v>
      </c>
      <c r="AZ71">
        <v>0</v>
      </c>
      <c r="BA71">
        <v>71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57.718655999999996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57.718655999999996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1</v>
      </c>
      <c r="CV71">
        <v>0</v>
      </c>
      <c r="CW71">
        <v>0</v>
      </c>
      <c r="CX71">
        <f>ROUND(Y71*Source!I75,7)</f>
        <v>0</v>
      </c>
      <c r="CY71">
        <f>AA71</f>
        <v>8.7899999999999991</v>
      </c>
      <c r="CZ71">
        <f>AE71</f>
        <v>8.7899999999999991</v>
      </c>
      <c r="DA71">
        <f>AI71</f>
        <v>1</v>
      </c>
      <c r="DB71">
        <f t="shared" si="39"/>
        <v>57.72</v>
      </c>
      <c r="DC71">
        <f t="shared" si="40"/>
        <v>0</v>
      </c>
      <c r="DD71" t="s">
        <v>3</v>
      </c>
      <c r="DE71" t="s">
        <v>3</v>
      </c>
      <c r="DF71">
        <f t="shared" si="41"/>
        <v>0</v>
      </c>
      <c r="DG71">
        <f t="shared" si="42"/>
        <v>0</v>
      </c>
      <c r="DH71">
        <f t="shared" si="43"/>
        <v>0</v>
      </c>
      <c r="DI71">
        <f t="shared" si="44"/>
        <v>0</v>
      </c>
      <c r="DJ71">
        <f>DF71</f>
        <v>0</v>
      </c>
      <c r="DK71">
        <v>1</v>
      </c>
      <c r="DL71" t="s">
        <v>3</v>
      </c>
      <c r="DM71">
        <v>0</v>
      </c>
      <c r="DN71" t="s">
        <v>3</v>
      </c>
      <c r="DO71">
        <v>0</v>
      </c>
    </row>
    <row r="72" spans="1:119">
      <c r="A72">
        <f>ROW(Source!A75)</f>
        <v>75</v>
      </c>
      <c r="B72">
        <v>55146176</v>
      </c>
      <c r="C72">
        <v>55146479</v>
      </c>
      <c r="D72">
        <v>54143512</v>
      </c>
      <c r="E72">
        <v>1</v>
      </c>
      <c r="F72">
        <v>1</v>
      </c>
      <c r="G72">
        <v>1</v>
      </c>
      <c r="H72">
        <v>3</v>
      </c>
      <c r="I72" t="s">
        <v>397</v>
      </c>
      <c r="J72" t="s">
        <v>398</v>
      </c>
      <c r="K72" t="s">
        <v>399</v>
      </c>
      <c r="L72">
        <v>1407</v>
      </c>
      <c r="N72">
        <v>1013</v>
      </c>
      <c r="O72" t="s">
        <v>400</v>
      </c>
      <c r="P72" t="s">
        <v>400</v>
      </c>
      <c r="Q72">
        <v>1</v>
      </c>
      <c r="W72">
        <v>0</v>
      </c>
      <c r="X72">
        <v>-239864327</v>
      </c>
      <c r="Y72">
        <f t="shared" si="38"/>
        <v>0.2</v>
      </c>
      <c r="AA72">
        <v>261.08999999999997</v>
      </c>
      <c r="AB72">
        <v>0</v>
      </c>
      <c r="AC72">
        <v>0</v>
      </c>
      <c r="AD72">
        <v>0</v>
      </c>
      <c r="AE72">
        <v>261.08999999999997</v>
      </c>
      <c r="AF72">
        <v>0</v>
      </c>
      <c r="AG72">
        <v>0</v>
      </c>
      <c r="AH72">
        <v>0</v>
      </c>
      <c r="AI72">
        <v>1</v>
      </c>
      <c r="AJ72">
        <v>1</v>
      </c>
      <c r="AK72">
        <v>1</v>
      </c>
      <c r="AL72">
        <v>1</v>
      </c>
      <c r="AM72">
        <v>-2</v>
      </c>
      <c r="AN72">
        <v>0</v>
      </c>
      <c r="AO72">
        <v>0</v>
      </c>
      <c r="AP72">
        <v>1</v>
      </c>
      <c r="AQ72">
        <v>1</v>
      </c>
      <c r="AR72">
        <v>0</v>
      </c>
      <c r="AS72" t="s">
        <v>3</v>
      </c>
      <c r="AT72">
        <v>0.2</v>
      </c>
      <c r="AU72" t="s">
        <v>3</v>
      </c>
      <c r="AV72">
        <v>0</v>
      </c>
      <c r="AW72">
        <v>2</v>
      </c>
      <c r="AX72">
        <v>55146491</v>
      </c>
      <c r="AY72">
        <v>1</v>
      </c>
      <c r="AZ72">
        <v>0</v>
      </c>
      <c r="BA72">
        <v>72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52.217999999999996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52.217999999999996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1</v>
      </c>
      <c r="CV72">
        <v>0</v>
      </c>
      <c r="CW72">
        <v>0</v>
      </c>
      <c r="CX72">
        <f>ROUND(Y72*Source!I75,7)</f>
        <v>0</v>
      </c>
      <c r="CY72">
        <f>AA72</f>
        <v>261.08999999999997</v>
      </c>
      <c r="CZ72">
        <f>AE72</f>
        <v>261.08999999999997</v>
      </c>
      <c r="DA72">
        <f>AI72</f>
        <v>1</v>
      </c>
      <c r="DB72">
        <f t="shared" si="39"/>
        <v>52.22</v>
      </c>
      <c r="DC72">
        <f t="shared" si="40"/>
        <v>0</v>
      </c>
      <c r="DD72" t="s">
        <v>3</v>
      </c>
      <c r="DE72" t="s">
        <v>3</v>
      </c>
      <c r="DF72">
        <f t="shared" si="41"/>
        <v>0</v>
      </c>
      <c r="DG72">
        <f t="shared" si="42"/>
        <v>0</v>
      </c>
      <c r="DH72">
        <f t="shared" si="43"/>
        <v>0</v>
      </c>
      <c r="DI72">
        <f t="shared" si="44"/>
        <v>0</v>
      </c>
      <c r="DJ72">
        <f>DF72</f>
        <v>0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>
      <c r="A73">
        <f>ROW(Source!A75)</f>
        <v>75</v>
      </c>
      <c r="B73">
        <v>55146176</v>
      </c>
      <c r="C73">
        <v>55146479</v>
      </c>
      <c r="D73">
        <v>54143790</v>
      </c>
      <c r="E73">
        <v>1</v>
      </c>
      <c r="F73">
        <v>1</v>
      </c>
      <c r="G73">
        <v>1</v>
      </c>
      <c r="H73">
        <v>3</v>
      </c>
      <c r="I73" t="s">
        <v>401</v>
      </c>
      <c r="J73" t="s">
        <v>402</v>
      </c>
      <c r="K73" t="s">
        <v>403</v>
      </c>
      <c r="L73">
        <v>1348</v>
      </c>
      <c r="N73">
        <v>1009</v>
      </c>
      <c r="O73" t="s">
        <v>132</v>
      </c>
      <c r="P73" t="s">
        <v>132</v>
      </c>
      <c r="Q73">
        <v>1000</v>
      </c>
      <c r="W73">
        <v>0</v>
      </c>
      <c r="X73">
        <v>-312996078</v>
      </c>
      <c r="Y73">
        <f t="shared" si="38"/>
        <v>1E-3</v>
      </c>
      <c r="AA73">
        <v>99190.96</v>
      </c>
      <c r="AB73">
        <v>0</v>
      </c>
      <c r="AC73">
        <v>0</v>
      </c>
      <c r="AD73">
        <v>0</v>
      </c>
      <c r="AE73">
        <v>99190.96</v>
      </c>
      <c r="AF73">
        <v>0</v>
      </c>
      <c r="AG73">
        <v>0</v>
      </c>
      <c r="AH73">
        <v>0</v>
      </c>
      <c r="AI73">
        <v>1</v>
      </c>
      <c r="AJ73">
        <v>1</v>
      </c>
      <c r="AK73">
        <v>1</v>
      </c>
      <c r="AL73">
        <v>1</v>
      </c>
      <c r="AM73">
        <v>-2</v>
      </c>
      <c r="AN73">
        <v>0</v>
      </c>
      <c r="AO73">
        <v>0</v>
      </c>
      <c r="AP73">
        <v>1</v>
      </c>
      <c r="AQ73">
        <v>1</v>
      </c>
      <c r="AR73">
        <v>0</v>
      </c>
      <c r="AS73" t="s">
        <v>3</v>
      </c>
      <c r="AT73">
        <v>1E-3</v>
      </c>
      <c r="AU73" t="s">
        <v>3</v>
      </c>
      <c r="AV73">
        <v>0</v>
      </c>
      <c r="AW73">
        <v>2</v>
      </c>
      <c r="AX73">
        <v>55146492</v>
      </c>
      <c r="AY73">
        <v>1</v>
      </c>
      <c r="AZ73">
        <v>0</v>
      </c>
      <c r="BA73">
        <v>73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99.190960000000004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1</v>
      </c>
      <c r="BQ73">
        <v>99.190960000000004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1</v>
      </c>
      <c r="CV73">
        <v>0</v>
      </c>
      <c r="CW73">
        <v>0</v>
      </c>
      <c r="CX73">
        <f>ROUND(Y73*Source!I75,7)</f>
        <v>0</v>
      </c>
      <c r="CY73">
        <f>AA73</f>
        <v>99190.96</v>
      </c>
      <c r="CZ73">
        <f>AE73</f>
        <v>99190.96</v>
      </c>
      <c r="DA73">
        <f>AI73</f>
        <v>1</v>
      </c>
      <c r="DB73">
        <f t="shared" si="39"/>
        <v>99.19</v>
      </c>
      <c r="DC73">
        <f t="shared" si="40"/>
        <v>0</v>
      </c>
      <c r="DD73" t="s">
        <v>3</v>
      </c>
      <c r="DE73" t="s">
        <v>3</v>
      </c>
      <c r="DF73">
        <f t="shared" si="41"/>
        <v>0</v>
      </c>
      <c r="DG73">
        <f t="shared" si="42"/>
        <v>0</v>
      </c>
      <c r="DH73">
        <f t="shared" si="43"/>
        <v>0</v>
      </c>
      <c r="DI73">
        <f t="shared" si="44"/>
        <v>0</v>
      </c>
      <c r="DJ73">
        <f>DF73</f>
        <v>0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>
      <c r="A74">
        <f>ROW(Source!A75)</f>
        <v>75</v>
      </c>
      <c r="B74">
        <v>55146176</v>
      </c>
      <c r="C74">
        <v>55146479</v>
      </c>
      <c r="D74">
        <v>54072308</v>
      </c>
      <c r="E74">
        <v>117</v>
      </c>
      <c r="F74">
        <v>1</v>
      </c>
      <c r="G74">
        <v>1</v>
      </c>
      <c r="H74">
        <v>3</v>
      </c>
      <c r="I74" t="s">
        <v>29</v>
      </c>
      <c r="J74" t="s">
        <v>3</v>
      </c>
      <c r="K74" t="s">
        <v>30</v>
      </c>
      <c r="L74">
        <v>3277935</v>
      </c>
      <c r="N74">
        <v>1013</v>
      </c>
      <c r="O74" t="s">
        <v>31</v>
      </c>
      <c r="P74" t="s">
        <v>31</v>
      </c>
      <c r="Q74">
        <v>1</v>
      </c>
      <c r="W74">
        <v>0</v>
      </c>
      <c r="X74">
        <v>274903907</v>
      </c>
      <c r="Y74">
        <f t="shared" si="38"/>
        <v>2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 t="s">
        <v>3</v>
      </c>
      <c r="AT74">
        <v>2</v>
      </c>
      <c r="AU74" t="s">
        <v>3</v>
      </c>
      <c r="AV74">
        <v>0</v>
      </c>
      <c r="AW74">
        <v>2</v>
      </c>
      <c r="AX74">
        <v>55146493</v>
      </c>
      <c r="AY74">
        <v>1</v>
      </c>
      <c r="AZ74">
        <v>0</v>
      </c>
      <c r="BA74">
        <v>74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V74">
        <v>0</v>
      </c>
      <c r="CW74">
        <v>0</v>
      </c>
      <c r="CX74">
        <f>ROUND(Y74*Source!I75,7)</f>
        <v>0</v>
      </c>
      <c r="CY74">
        <f>AA74</f>
        <v>0</v>
      </c>
      <c r="CZ74">
        <f>AE74</f>
        <v>0</v>
      </c>
      <c r="DA74">
        <f>AI74</f>
        <v>1</v>
      </c>
      <c r="DB74">
        <f t="shared" si="39"/>
        <v>0</v>
      </c>
      <c r="DC74">
        <f t="shared" si="40"/>
        <v>0</v>
      </c>
      <c r="DD74" t="s">
        <v>3</v>
      </c>
      <c r="DE74" t="s">
        <v>3</v>
      </c>
      <c r="DF74">
        <f t="shared" si="41"/>
        <v>0</v>
      </c>
      <c r="DG74">
        <f t="shared" si="42"/>
        <v>0</v>
      </c>
      <c r="DH74">
        <f t="shared" si="43"/>
        <v>0</v>
      </c>
      <c r="DI74">
        <f t="shared" si="44"/>
        <v>0</v>
      </c>
      <c r="DJ74">
        <f>DF74</f>
        <v>0</v>
      </c>
      <c r="DK74">
        <v>0</v>
      </c>
      <c r="DL74" t="s">
        <v>3</v>
      </c>
      <c r="DM74">
        <v>0</v>
      </c>
      <c r="DN74" t="s">
        <v>3</v>
      </c>
      <c r="DO74">
        <v>0</v>
      </c>
    </row>
    <row r="75" spans="1:119">
      <c r="A75">
        <f>ROW(Source!A79)</f>
        <v>79</v>
      </c>
      <c r="B75">
        <v>55146176</v>
      </c>
      <c r="C75">
        <v>55146497</v>
      </c>
      <c r="D75">
        <v>54066214</v>
      </c>
      <c r="E75">
        <v>117</v>
      </c>
      <c r="F75">
        <v>1</v>
      </c>
      <c r="G75">
        <v>1</v>
      </c>
      <c r="H75">
        <v>1</v>
      </c>
      <c r="I75" t="s">
        <v>404</v>
      </c>
      <c r="J75" t="s">
        <v>3</v>
      </c>
      <c r="K75" t="s">
        <v>405</v>
      </c>
      <c r="L75">
        <v>1191</v>
      </c>
      <c r="N75">
        <v>1013</v>
      </c>
      <c r="O75" t="s">
        <v>332</v>
      </c>
      <c r="P75" t="s">
        <v>332</v>
      </c>
      <c r="Q75">
        <v>1</v>
      </c>
      <c r="W75">
        <v>0</v>
      </c>
      <c r="X75">
        <v>44848675</v>
      </c>
      <c r="Y75">
        <f t="shared" si="38"/>
        <v>2.82</v>
      </c>
      <c r="AA75">
        <v>0</v>
      </c>
      <c r="AB75">
        <v>0</v>
      </c>
      <c r="AC75">
        <v>0</v>
      </c>
      <c r="AD75">
        <v>387.9</v>
      </c>
      <c r="AE75">
        <v>0</v>
      </c>
      <c r="AF75">
        <v>0</v>
      </c>
      <c r="AG75">
        <v>0</v>
      </c>
      <c r="AH75">
        <v>387.9</v>
      </c>
      <c r="AI75">
        <v>1</v>
      </c>
      <c r="AJ75">
        <v>1</v>
      </c>
      <c r="AK75">
        <v>1</v>
      </c>
      <c r="AL75">
        <v>1</v>
      </c>
      <c r="AM75">
        <v>-2</v>
      </c>
      <c r="AN75">
        <v>0</v>
      </c>
      <c r="AO75">
        <v>0</v>
      </c>
      <c r="AP75">
        <v>1</v>
      </c>
      <c r="AQ75">
        <v>1</v>
      </c>
      <c r="AR75">
        <v>0</v>
      </c>
      <c r="AS75" t="s">
        <v>3</v>
      </c>
      <c r="AT75">
        <v>2.82</v>
      </c>
      <c r="AU75" t="s">
        <v>3</v>
      </c>
      <c r="AV75">
        <v>1</v>
      </c>
      <c r="AW75">
        <v>2</v>
      </c>
      <c r="AX75">
        <v>55146506</v>
      </c>
      <c r="AY75">
        <v>1</v>
      </c>
      <c r="AZ75">
        <v>0</v>
      </c>
      <c r="BA75">
        <v>75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1093.8779999999999</v>
      </c>
      <c r="BN75">
        <v>2.82</v>
      </c>
      <c r="BO75">
        <v>0</v>
      </c>
      <c r="BP75">
        <v>1</v>
      </c>
      <c r="BQ75">
        <v>0</v>
      </c>
      <c r="BR75">
        <v>0</v>
      </c>
      <c r="BS75">
        <v>0</v>
      </c>
      <c r="BT75">
        <v>1093.8779999999999</v>
      </c>
      <c r="BU75">
        <v>2.82</v>
      </c>
      <c r="BV75">
        <v>0</v>
      </c>
      <c r="BW75">
        <v>1</v>
      </c>
      <c r="CU75">
        <f>ROUND(AT75*Source!I79*AH75*AL75,2)</f>
        <v>0</v>
      </c>
      <c r="CV75">
        <f>ROUND(Y75*Source!I79,7)</f>
        <v>0</v>
      </c>
      <c r="CW75">
        <v>0</v>
      </c>
      <c r="CX75">
        <f>ROUND(Y75*Source!I79,7)</f>
        <v>0</v>
      </c>
      <c r="CY75">
        <f>AD75</f>
        <v>387.9</v>
      </c>
      <c r="CZ75">
        <f>AH75</f>
        <v>387.9</v>
      </c>
      <c r="DA75">
        <f>AL75</f>
        <v>1</v>
      </c>
      <c r="DB75">
        <f t="shared" si="39"/>
        <v>1093.8800000000001</v>
      </c>
      <c r="DC75">
        <f t="shared" si="40"/>
        <v>0</v>
      </c>
      <c r="DD75" t="s">
        <v>3</v>
      </c>
      <c r="DE75" t="s">
        <v>3</v>
      </c>
      <c r="DF75">
        <f t="shared" si="41"/>
        <v>0</v>
      </c>
      <c r="DG75">
        <f t="shared" si="42"/>
        <v>0</v>
      </c>
      <c r="DH75">
        <f t="shared" si="43"/>
        <v>0</v>
      </c>
      <c r="DI75">
        <f t="shared" si="44"/>
        <v>0</v>
      </c>
      <c r="DJ75">
        <f>DI75</f>
        <v>0</v>
      </c>
      <c r="DK75">
        <v>1</v>
      </c>
      <c r="DL75" t="s">
        <v>3</v>
      </c>
      <c r="DM75">
        <v>0</v>
      </c>
      <c r="DN75" t="s">
        <v>3</v>
      </c>
      <c r="DO75">
        <v>0</v>
      </c>
    </row>
    <row r="76" spans="1:119">
      <c r="A76">
        <f>ROW(Source!A79)</f>
        <v>79</v>
      </c>
      <c r="B76">
        <v>55146176</v>
      </c>
      <c r="C76">
        <v>55146497</v>
      </c>
      <c r="D76">
        <v>54066391</v>
      </c>
      <c r="E76">
        <v>117</v>
      </c>
      <c r="F76">
        <v>1</v>
      </c>
      <c r="G76">
        <v>1</v>
      </c>
      <c r="H76">
        <v>1</v>
      </c>
      <c r="I76" t="s">
        <v>357</v>
      </c>
      <c r="J76" t="s">
        <v>3</v>
      </c>
      <c r="K76" t="s">
        <v>358</v>
      </c>
      <c r="L76">
        <v>1191</v>
      </c>
      <c r="N76">
        <v>1013</v>
      </c>
      <c r="O76" t="s">
        <v>332</v>
      </c>
      <c r="P76" t="s">
        <v>332</v>
      </c>
      <c r="Q76">
        <v>1</v>
      </c>
      <c r="W76">
        <v>0</v>
      </c>
      <c r="X76">
        <v>-1417349443</v>
      </c>
      <c r="Y76">
        <f t="shared" si="38"/>
        <v>0.02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M76">
        <v>-2</v>
      </c>
      <c r="AN76">
        <v>0</v>
      </c>
      <c r="AO76">
        <v>0</v>
      </c>
      <c r="AP76">
        <v>1</v>
      </c>
      <c r="AQ76">
        <v>1</v>
      </c>
      <c r="AR76">
        <v>0</v>
      </c>
      <c r="AS76" t="s">
        <v>3</v>
      </c>
      <c r="AT76">
        <v>0.02</v>
      </c>
      <c r="AU76" t="s">
        <v>3</v>
      </c>
      <c r="AV76">
        <v>2</v>
      </c>
      <c r="AW76">
        <v>2</v>
      </c>
      <c r="AX76">
        <v>55146507</v>
      </c>
      <c r="AY76">
        <v>1</v>
      </c>
      <c r="AZ76">
        <v>0</v>
      </c>
      <c r="BA76">
        <v>76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V76">
        <v>0</v>
      </c>
      <c r="CW76">
        <v>0</v>
      </c>
      <c r="CX76">
        <f>ROUND(Y76*Source!I79,7)</f>
        <v>0</v>
      </c>
      <c r="CY76">
        <f>AD76</f>
        <v>0</v>
      </c>
      <c r="CZ76">
        <f>AH76</f>
        <v>0</v>
      </c>
      <c r="DA76">
        <f>AL76</f>
        <v>1</v>
      </c>
      <c r="DB76">
        <f t="shared" si="39"/>
        <v>0</v>
      </c>
      <c r="DC76">
        <f t="shared" si="40"/>
        <v>0</v>
      </c>
      <c r="DD76" t="s">
        <v>3</v>
      </c>
      <c r="DE76" t="s">
        <v>3</v>
      </c>
      <c r="DF76">
        <f t="shared" si="41"/>
        <v>0</v>
      </c>
      <c r="DG76">
        <f t="shared" si="42"/>
        <v>0</v>
      </c>
      <c r="DH76">
        <f t="shared" si="43"/>
        <v>0</v>
      </c>
      <c r="DI76">
        <f t="shared" si="44"/>
        <v>0</v>
      </c>
      <c r="DJ76">
        <f>DI76</f>
        <v>0</v>
      </c>
      <c r="DK76">
        <v>0</v>
      </c>
      <c r="DL76" t="s">
        <v>3</v>
      </c>
      <c r="DM76">
        <v>0</v>
      </c>
      <c r="DN76" t="s">
        <v>3</v>
      </c>
      <c r="DO76">
        <v>0</v>
      </c>
    </row>
    <row r="77" spans="1:119">
      <c r="A77">
        <f>ROW(Source!A79)</f>
        <v>79</v>
      </c>
      <c r="B77">
        <v>55146176</v>
      </c>
      <c r="C77">
        <v>55146497</v>
      </c>
      <c r="D77">
        <v>54072968</v>
      </c>
      <c r="E77">
        <v>1</v>
      </c>
      <c r="F77">
        <v>1</v>
      </c>
      <c r="G77">
        <v>1</v>
      </c>
      <c r="H77">
        <v>2</v>
      </c>
      <c r="I77" t="s">
        <v>406</v>
      </c>
      <c r="J77" t="s">
        <v>407</v>
      </c>
      <c r="K77" t="s">
        <v>408</v>
      </c>
      <c r="L77">
        <v>1368</v>
      </c>
      <c r="N77">
        <v>1011</v>
      </c>
      <c r="O77" t="s">
        <v>362</v>
      </c>
      <c r="P77" t="s">
        <v>362</v>
      </c>
      <c r="Q77">
        <v>1</v>
      </c>
      <c r="W77">
        <v>0</v>
      </c>
      <c r="X77">
        <v>639918019</v>
      </c>
      <c r="Y77">
        <f t="shared" si="38"/>
        <v>0.01</v>
      </c>
      <c r="AA77">
        <v>0</v>
      </c>
      <c r="AB77">
        <v>1720.97</v>
      </c>
      <c r="AC77">
        <v>533</v>
      </c>
      <c r="AD77">
        <v>0</v>
      </c>
      <c r="AE77">
        <v>0</v>
      </c>
      <c r="AF77">
        <v>1720.97</v>
      </c>
      <c r="AG77">
        <v>533</v>
      </c>
      <c r="AH77">
        <v>0</v>
      </c>
      <c r="AI77">
        <v>1</v>
      </c>
      <c r="AJ77">
        <v>1</v>
      </c>
      <c r="AK77">
        <v>1</v>
      </c>
      <c r="AL77">
        <v>1</v>
      </c>
      <c r="AM77">
        <v>-2</v>
      </c>
      <c r="AN77">
        <v>0</v>
      </c>
      <c r="AO77">
        <v>0</v>
      </c>
      <c r="AP77">
        <v>1</v>
      </c>
      <c r="AQ77">
        <v>1</v>
      </c>
      <c r="AR77">
        <v>0</v>
      </c>
      <c r="AS77" t="s">
        <v>3</v>
      </c>
      <c r="AT77">
        <v>0.01</v>
      </c>
      <c r="AU77" t="s">
        <v>3</v>
      </c>
      <c r="AV77">
        <v>1</v>
      </c>
      <c r="AW77">
        <v>2</v>
      </c>
      <c r="AX77">
        <v>55146508</v>
      </c>
      <c r="AY77">
        <v>1</v>
      </c>
      <c r="AZ77">
        <v>0</v>
      </c>
      <c r="BA77">
        <v>77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17.209700000000002</v>
      </c>
      <c r="BL77">
        <v>5.33</v>
      </c>
      <c r="BM77">
        <v>0</v>
      </c>
      <c r="BN77">
        <v>0</v>
      </c>
      <c r="BO77">
        <v>0.01</v>
      </c>
      <c r="BP77">
        <v>1</v>
      </c>
      <c r="BQ77">
        <v>0</v>
      </c>
      <c r="BR77">
        <v>17.209700000000002</v>
      </c>
      <c r="BS77">
        <v>5.33</v>
      </c>
      <c r="BT77">
        <v>0</v>
      </c>
      <c r="BU77">
        <v>0</v>
      </c>
      <c r="BV77">
        <v>0.01</v>
      </c>
      <c r="BW77">
        <v>1</v>
      </c>
      <c r="CV77">
        <v>0</v>
      </c>
      <c r="CW77">
        <f>ROUND(Y77*Source!I79*DO77,7)</f>
        <v>0</v>
      </c>
      <c r="CX77">
        <f>ROUND(Y77*Source!I79,7)</f>
        <v>0</v>
      </c>
      <c r="CY77">
        <f>AB77</f>
        <v>1720.97</v>
      </c>
      <c r="CZ77">
        <f>AF77</f>
        <v>1720.97</v>
      </c>
      <c r="DA77">
        <f>AJ77</f>
        <v>1</v>
      </c>
      <c r="DB77">
        <f t="shared" si="39"/>
        <v>17.21</v>
      </c>
      <c r="DC77">
        <f t="shared" si="40"/>
        <v>5.33</v>
      </c>
      <c r="DD77" t="s">
        <v>3</v>
      </c>
      <c r="DE77" t="s">
        <v>3</v>
      </c>
      <c r="DF77">
        <f t="shared" si="41"/>
        <v>0</v>
      </c>
      <c r="DG77">
        <f t="shared" si="42"/>
        <v>0</v>
      </c>
      <c r="DH77">
        <f t="shared" si="43"/>
        <v>0</v>
      </c>
      <c r="DI77">
        <f t="shared" si="44"/>
        <v>0</v>
      </c>
      <c r="DJ77">
        <f>DG77+DH77</f>
        <v>0</v>
      </c>
      <c r="DK77">
        <v>1</v>
      </c>
      <c r="DL77" t="s">
        <v>409</v>
      </c>
      <c r="DM77">
        <v>6</v>
      </c>
      <c r="DN77" t="s">
        <v>332</v>
      </c>
      <c r="DO77">
        <v>1</v>
      </c>
    </row>
    <row r="78" spans="1:119">
      <c r="A78">
        <f>ROW(Source!A79)</f>
        <v>79</v>
      </c>
      <c r="B78">
        <v>55146176</v>
      </c>
      <c r="C78">
        <v>55146497</v>
      </c>
      <c r="D78">
        <v>54073873</v>
      </c>
      <c r="E78">
        <v>1</v>
      </c>
      <c r="F78">
        <v>1</v>
      </c>
      <c r="G78">
        <v>1</v>
      </c>
      <c r="H78">
        <v>2</v>
      </c>
      <c r="I78" t="s">
        <v>359</v>
      </c>
      <c r="J78" t="s">
        <v>360</v>
      </c>
      <c r="K78" t="s">
        <v>361</v>
      </c>
      <c r="L78">
        <v>1368</v>
      </c>
      <c r="N78">
        <v>1011</v>
      </c>
      <c r="O78" t="s">
        <v>362</v>
      </c>
      <c r="P78" t="s">
        <v>362</v>
      </c>
      <c r="Q78">
        <v>1</v>
      </c>
      <c r="W78">
        <v>0</v>
      </c>
      <c r="X78">
        <v>-849950259</v>
      </c>
      <c r="Y78">
        <f t="shared" si="38"/>
        <v>0.01</v>
      </c>
      <c r="AA78">
        <v>0</v>
      </c>
      <c r="AB78">
        <v>680.88</v>
      </c>
      <c r="AC78">
        <v>396.79</v>
      </c>
      <c r="AD78">
        <v>0</v>
      </c>
      <c r="AE78">
        <v>0</v>
      </c>
      <c r="AF78">
        <v>680.88</v>
      </c>
      <c r="AG78">
        <v>396.79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-2</v>
      </c>
      <c r="AN78">
        <v>0</v>
      </c>
      <c r="AO78">
        <v>0</v>
      </c>
      <c r="AP78">
        <v>1</v>
      </c>
      <c r="AQ78">
        <v>1</v>
      </c>
      <c r="AR78">
        <v>0</v>
      </c>
      <c r="AS78" t="s">
        <v>3</v>
      </c>
      <c r="AT78">
        <v>0.01</v>
      </c>
      <c r="AU78" t="s">
        <v>3</v>
      </c>
      <c r="AV78">
        <v>1</v>
      </c>
      <c r="AW78">
        <v>2</v>
      </c>
      <c r="AX78">
        <v>55146509</v>
      </c>
      <c r="AY78">
        <v>1</v>
      </c>
      <c r="AZ78">
        <v>0</v>
      </c>
      <c r="BA78">
        <v>78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6.8087999999999997</v>
      </c>
      <c r="BL78">
        <v>3.9679000000000002</v>
      </c>
      <c r="BM78">
        <v>0</v>
      </c>
      <c r="BN78">
        <v>0</v>
      </c>
      <c r="BO78">
        <v>0.01</v>
      </c>
      <c r="BP78">
        <v>1</v>
      </c>
      <c r="BQ78">
        <v>0</v>
      </c>
      <c r="BR78">
        <v>6.8087999999999997</v>
      </c>
      <c r="BS78">
        <v>3.9679000000000002</v>
      </c>
      <c r="BT78">
        <v>0</v>
      </c>
      <c r="BU78">
        <v>0</v>
      </c>
      <c r="BV78">
        <v>0.01</v>
      </c>
      <c r="BW78">
        <v>1</v>
      </c>
      <c r="CV78">
        <v>0</v>
      </c>
      <c r="CW78">
        <f>ROUND(Y78*Source!I79*DO78,7)</f>
        <v>0</v>
      </c>
      <c r="CX78">
        <f>ROUND(Y78*Source!I79,7)</f>
        <v>0</v>
      </c>
      <c r="CY78">
        <f>AB78</f>
        <v>680.88</v>
      </c>
      <c r="CZ78">
        <f>AF78</f>
        <v>680.88</v>
      </c>
      <c r="DA78">
        <f>AJ78</f>
        <v>1</v>
      </c>
      <c r="DB78">
        <f t="shared" si="39"/>
        <v>6.81</v>
      </c>
      <c r="DC78">
        <f t="shared" si="40"/>
        <v>3.97</v>
      </c>
      <c r="DD78" t="s">
        <v>3</v>
      </c>
      <c r="DE78" t="s">
        <v>3</v>
      </c>
      <c r="DF78">
        <f t="shared" si="41"/>
        <v>0</v>
      </c>
      <c r="DG78">
        <f t="shared" si="42"/>
        <v>0</v>
      </c>
      <c r="DH78">
        <f t="shared" si="43"/>
        <v>0</v>
      </c>
      <c r="DI78">
        <f t="shared" si="44"/>
        <v>0</v>
      </c>
      <c r="DJ78">
        <f>DG78+DH78</f>
        <v>0</v>
      </c>
      <c r="DK78">
        <v>1</v>
      </c>
      <c r="DL78" t="s">
        <v>363</v>
      </c>
      <c r="DM78">
        <v>4</v>
      </c>
      <c r="DN78" t="s">
        <v>332</v>
      </c>
      <c r="DO78">
        <v>1</v>
      </c>
    </row>
    <row r="79" spans="1:119">
      <c r="A79">
        <f>ROW(Source!A79)</f>
        <v>79</v>
      </c>
      <c r="B79">
        <v>55146176</v>
      </c>
      <c r="C79">
        <v>55146497</v>
      </c>
      <c r="D79">
        <v>54142081</v>
      </c>
      <c r="E79">
        <v>1</v>
      </c>
      <c r="F79">
        <v>1</v>
      </c>
      <c r="G79">
        <v>1</v>
      </c>
      <c r="H79">
        <v>3</v>
      </c>
      <c r="I79" t="s">
        <v>410</v>
      </c>
      <c r="J79" t="s">
        <v>411</v>
      </c>
      <c r="K79" t="s">
        <v>412</v>
      </c>
      <c r="L79">
        <v>1301</v>
      </c>
      <c r="N79">
        <v>1003</v>
      </c>
      <c r="O79" t="s">
        <v>170</v>
      </c>
      <c r="P79" t="s">
        <v>170</v>
      </c>
      <c r="Q79">
        <v>1</v>
      </c>
      <c r="W79">
        <v>0</v>
      </c>
      <c r="X79">
        <v>-1499427467</v>
      </c>
      <c r="Y79">
        <f t="shared" si="38"/>
        <v>13.33</v>
      </c>
      <c r="AA79">
        <v>5.87</v>
      </c>
      <c r="AB79">
        <v>0</v>
      </c>
      <c r="AC79">
        <v>0</v>
      </c>
      <c r="AD79">
        <v>0</v>
      </c>
      <c r="AE79">
        <v>5.87</v>
      </c>
      <c r="AF79">
        <v>0</v>
      </c>
      <c r="AG79">
        <v>0</v>
      </c>
      <c r="AH79">
        <v>0</v>
      </c>
      <c r="AI79">
        <v>1</v>
      </c>
      <c r="AJ79">
        <v>1</v>
      </c>
      <c r="AK79">
        <v>1</v>
      </c>
      <c r="AL79">
        <v>1</v>
      </c>
      <c r="AM79">
        <v>-2</v>
      </c>
      <c r="AN79">
        <v>0</v>
      </c>
      <c r="AO79">
        <v>0</v>
      </c>
      <c r="AP79">
        <v>1</v>
      </c>
      <c r="AQ79">
        <v>1</v>
      </c>
      <c r="AR79">
        <v>0</v>
      </c>
      <c r="AS79" t="s">
        <v>3</v>
      </c>
      <c r="AT79">
        <v>13.33</v>
      </c>
      <c r="AU79" t="s">
        <v>3</v>
      </c>
      <c r="AV79">
        <v>0</v>
      </c>
      <c r="AW79">
        <v>2</v>
      </c>
      <c r="AX79">
        <v>55146510</v>
      </c>
      <c r="AY79">
        <v>1</v>
      </c>
      <c r="AZ79">
        <v>0</v>
      </c>
      <c r="BA79">
        <v>79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78.247100000000003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</v>
      </c>
      <c r="BQ79">
        <v>78.247100000000003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1</v>
      </c>
      <c r="CV79">
        <v>0</v>
      </c>
      <c r="CW79">
        <v>0</v>
      </c>
      <c r="CX79">
        <f>ROUND(Y79*Source!I79,7)</f>
        <v>0</v>
      </c>
      <c r="CY79">
        <f>AA79</f>
        <v>5.87</v>
      </c>
      <c r="CZ79">
        <f>AE79</f>
        <v>5.87</v>
      </c>
      <c r="DA79">
        <f>AI79</f>
        <v>1</v>
      </c>
      <c r="DB79">
        <f t="shared" si="39"/>
        <v>78.25</v>
      </c>
      <c r="DC79">
        <f t="shared" si="40"/>
        <v>0</v>
      </c>
      <c r="DD79" t="s">
        <v>3</v>
      </c>
      <c r="DE79" t="s">
        <v>3</v>
      </c>
      <c r="DF79">
        <f t="shared" si="41"/>
        <v>0</v>
      </c>
      <c r="DG79">
        <f t="shared" si="42"/>
        <v>0</v>
      </c>
      <c r="DH79">
        <f t="shared" si="43"/>
        <v>0</v>
      </c>
      <c r="DI79">
        <f t="shared" si="44"/>
        <v>0</v>
      </c>
      <c r="DJ79">
        <f>DF79</f>
        <v>0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>
      <c r="A80">
        <f>ROW(Source!A79)</f>
        <v>79</v>
      </c>
      <c r="B80">
        <v>55146176</v>
      </c>
      <c r="C80">
        <v>55146497</v>
      </c>
      <c r="D80">
        <v>54142095</v>
      </c>
      <c r="E80">
        <v>1</v>
      </c>
      <c r="F80">
        <v>1</v>
      </c>
      <c r="G80">
        <v>1</v>
      </c>
      <c r="H80">
        <v>3</v>
      </c>
      <c r="I80" t="s">
        <v>413</v>
      </c>
      <c r="J80" t="s">
        <v>414</v>
      </c>
      <c r="K80" t="s">
        <v>415</v>
      </c>
      <c r="L80">
        <v>1302</v>
      </c>
      <c r="N80">
        <v>1003</v>
      </c>
      <c r="O80" t="s">
        <v>416</v>
      </c>
      <c r="P80" t="s">
        <v>416</v>
      </c>
      <c r="Q80">
        <v>10</v>
      </c>
      <c r="W80">
        <v>0</v>
      </c>
      <c r="X80">
        <v>530731316</v>
      </c>
      <c r="Y80">
        <f t="shared" si="38"/>
        <v>0.5</v>
      </c>
      <c r="AA80">
        <v>37.71</v>
      </c>
      <c r="AB80">
        <v>0</v>
      </c>
      <c r="AC80">
        <v>0</v>
      </c>
      <c r="AD80">
        <v>0</v>
      </c>
      <c r="AE80">
        <v>37.71</v>
      </c>
      <c r="AF80">
        <v>0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M80">
        <v>-2</v>
      </c>
      <c r="AN80">
        <v>0</v>
      </c>
      <c r="AO80">
        <v>0</v>
      </c>
      <c r="AP80">
        <v>1</v>
      </c>
      <c r="AQ80">
        <v>1</v>
      </c>
      <c r="AR80">
        <v>0</v>
      </c>
      <c r="AS80" t="s">
        <v>3</v>
      </c>
      <c r="AT80">
        <v>0.5</v>
      </c>
      <c r="AU80" t="s">
        <v>3</v>
      </c>
      <c r="AV80">
        <v>0</v>
      </c>
      <c r="AW80">
        <v>2</v>
      </c>
      <c r="AX80">
        <v>55146511</v>
      </c>
      <c r="AY80">
        <v>1</v>
      </c>
      <c r="AZ80">
        <v>0</v>
      </c>
      <c r="BA80">
        <v>80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18.855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1</v>
      </c>
      <c r="BQ80">
        <v>18.855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1</v>
      </c>
      <c r="CV80">
        <v>0</v>
      </c>
      <c r="CW80">
        <v>0</v>
      </c>
      <c r="CX80">
        <f>ROUND(Y80*Source!I79,7)</f>
        <v>0</v>
      </c>
      <c r="CY80">
        <f>AA80</f>
        <v>37.71</v>
      </c>
      <c r="CZ80">
        <f>AE80</f>
        <v>37.71</v>
      </c>
      <c r="DA80">
        <f>AI80</f>
        <v>1</v>
      </c>
      <c r="DB80">
        <f t="shared" si="39"/>
        <v>18.86</v>
      </c>
      <c r="DC80">
        <f t="shared" si="40"/>
        <v>0</v>
      </c>
      <c r="DD80" t="s">
        <v>3</v>
      </c>
      <c r="DE80" t="s">
        <v>3</v>
      </c>
      <c r="DF80">
        <f t="shared" si="41"/>
        <v>0</v>
      </c>
      <c r="DG80">
        <f t="shared" si="42"/>
        <v>0</v>
      </c>
      <c r="DH80">
        <f t="shared" si="43"/>
        <v>0</v>
      </c>
      <c r="DI80">
        <f t="shared" si="44"/>
        <v>0</v>
      </c>
      <c r="DJ80">
        <f>DF80</f>
        <v>0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>
      <c r="A81">
        <f>ROW(Source!A79)</f>
        <v>79</v>
      </c>
      <c r="B81">
        <v>55146176</v>
      </c>
      <c r="C81">
        <v>55146497</v>
      </c>
      <c r="D81">
        <v>54161259</v>
      </c>
      <c r="E81">
        <v>1</v>
      </c>
      <c r="F81">
        <v>1</v>
      </c>
      <c r="G81">
        <v>1</v>
      </c>
      <c r="H81">
        <v>3</v>
      </c>
      <c r="I81" t="s">
        <v>417</v>
      </c>
      <c r="J81" t="s">
        <v>418</v>
      </c>
      <c r="K81" t="s">
        <v>419</v>
      </c>
      <c r="L81">
        <v>1346</v>
      </c>
      <c r="N81">
        <v>1009</v>
      </c>
      <c r="O81" t="s">
        <v>336</v>
      </c>
      <c r="P81" t="s">
        <v>336</v>
      </c>
      <c r="Q81">
        <v>1</v>
      </c>
      <c r="W81">
        <v>0</v>
      </c>
      <c r="X81">
        <v>291254868</v>
      </c>
      <c r="Y81">
        <f t="shared" si="38"/>
        <v>0.05</v>
      </c>
      <c r="AA81">
        <v>79.88</v>
      </c>
      <c r="AB81">
        <v>0</v>
      </c>
      <c r="AC81">
        <v>0</v>
      </c>
      <c r="AD81">
        <v>0</v>
      </c>
      <c r="AE81">
        <v>79.88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-2</v>
      </c>
      <c r="AN81">
        <v>0</v>
      </c>
      <c r="AO81">
        <v>0</v>
      </c>
      <c r="AP81">
        <v>1</v>
      </c>
      <c r="AQ81">
        <v>1</v>
      </c>
      <c r="AR81">
        <v>0</v>
      </c>
      <c r="AS81" t="s">
        <v>3</v>
      </c>
      <c r="AT81">
        <v>0.05</v>
      </c>
      <c r="AU81" t="s">
        <v>3</v>
      </c>
      <c r="AV81">
        <v>0</v>
      </c>
      <c r="AW81">
        <v>2</v>
      </c>
      <c r="AX81">
        <v>55146512</v>
      </c>
      <c r="AY81">
        <v>1</v>
      </c>
      <c r="AZ81">
        <v>0</v>
      </c>
      <c r="BA81">
        <v>81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3.9939999999999998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1</v>
      </c>
      <c r="BQ81">
        <v>3.9939999999999998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1</v>
      </c>
      <c r="CV81">
        <v>0</v>
      </c>
      <c r="CW81">
        <v>0</v>
      </c>
      <c r="CX81">
        <f>ROUND(Y81*Source!I79,7)</f>
        <v>0</v>
      </c>
      <c r="CY81">
        <f>AA81</f>
        <v>79.88</v>
      </c>
      <c r="CZ81">
        <f>AE81</f>
        <v>79.88</v>
      </c>
      <c r="DA81">
        <f>AI81</f>
        <v>1</v>
      </c>
      <c r="DB81">
        <f t="shared" si="39"/>
        <v>3.99</v>
      </c>
      <c r="DC81">
        <f t="shared" si="40"/>
        <v>0</v>
      </c>
      <c r="DD81" t="s">
        <v>3</v>
      </c>
      <c r="DE81" t="s">
        <v>3</v>
      </c>
      <c r="DF81">
        <f t="shared" si="41"/>
        <v>0</v>
      </c>
      <c r="DG81">
        <f t="shared" si="42"/>
        <v>0</v>
      </c>
      <c r="DH81">
        <f t="shared" si="43"/>
        <v>0</v>
      </c>
      <c r="DI81">
        <f t="shared" si="44"/>
        <v>0</v>
      </c>
      <c r="DJ81">
        <f>DF81</f>
        <v>0</v>
      </c>
      <c r="DK81">
        <v>0</v>
      </c>
      <c r="DL81" t="s">
        <v>3</v>
      </c>
      <c r="DM81">
        <v>0</v>
      </c>
      <c r="DN81" t="s">
        <v>3</v>
      </c>
      <c r="DO81">
        <v>0</v>
      </c>
    </row>
    <row r="82" spans="1:119">
      <c r="A82">
        <f>ROW(Source!A79)</f>
        <v>79</v>
      </c>
      <c r="B82">
        <v>55146176</v>
      </c>
      <c r="C82">
        <v>55146497</v>
      </c>
      <c r="D82">
        <v>54072308</v>
      </c>
      <c r="E82">
        <v>117</v>
      </c>
      <c r="F82">
        <v>1</v>
      </c>
      <c r="G82">
        <v>1</v>
      </c>
      <c r="H82">
        <v>3</v>
      </c>
      <c r="I82" t="s">
        <v>29</v>
      </c>
      <c r="J82" t="s">
        <v>3</v>
      </c>
      <c r="K82" t="s">
        <v>30</v>
      </c>
      <c r="L82">
        <v>3277935</v>
      </c>
      <c r="N82">
        <v>1013</v>
      </c>
      <c r="O82" t="s">
        <v>31</v>
      </c>
      <c r="P82" t="s">
        <v>31</v>
      </c>
      <c r="Q82">
        <v>1</v>
      </c>
      <c r="W82">
        <v>0</v>
      </c>
      <c r="X82">
        <v>274903907</v>
      </c>
      <c r="Y82">
        <f t="shared" si="38"/>
        <v>2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 t="s">
        <v>3</v>
      </c>
      <c r="AT82">
        <v>2</v>
      </c>
      <c r="AU82" t="s">
        <v>3</v>
      </c>
      <c r="AV82">
        <v>0</v>
      </c>
      <c r="AW82">
        <v>2</v>
      </c>
      <c r="AX82">
        <v>55146513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V82">
        <v>0</v>
      </c>
      <c r="CW82">
        <v>0</v>
      </c>
      <c r="CX82">
        <f>ROUND(Y82*Source!I79,7)</f>
        <v>0</v>
      </c>
      <c r="CY82">
        <f>AA82</f>
        <v>0</v>
      </c>
      <c r="CZ82">
        <f>AE82</f>
        <v>0</v>
      </c>
      <c r="DA82">
        <f>AI82</f>
        <v>1</v>
      </c>
      <c r="DB82">
        <f t="shared" si="39"/>
        <v>0</v>
      </c>
      <c r="DC82">
        <f t="shared" si="40"/>
        <v>0</v>
      </c>
      <c r="DD82" t="s">
        <v>3</v>
      </c>
      <c r="DE82" t="s">
        <v>3</v>
      </c>
      <c r="DF82">
        <f t="shared" si="41"/>
        <v>0</v>
      </c>
      <c r="DG82">
        <f t="shared" si="42"/>
        <v>0</v>
      </c>
      <c r="DH82">
        <f t="shared" si="43"/>
        <v>0</v>
      </c>
      <c r="DI82">
        <f t="shared" si="44"/>
        <v>0</v>
      </c>
      <c r="DJ82">
        <f>DF82</f>
        <v>0</v>
      </c>
      <c r="DK82">
        <v>0</v>
      </c>
      <c r="DL82" t="s">
        <v>3</v>
      </c>
      <c r="DM82">
        <v>0</v>
      </c>
      <c r="DN82" t="s">
        <v>3</v>
      </c>
      <c r="DO8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R82"/>
  <sheetViews>
    <sheetView workbookViewId="0"/>
  </sheetViews>
  <sheetFormatPr defaultColWidth="9.125" defaultRowHeight="12.9"/>
  <cols>
    <col min="1" max="256" width="9.125" customWidth="1"/>
  </cols>
  <sheetData>
    <row r="1" spans="1:44">
      <c r="A1">
        <f>ROW(Source!A28)</f>
        <v>28</v>
      </c>
      <c r="B1">
        <v>55146305</v>
      </c>
      <c r="C1">
        <v>55146298</v>
      </c>
      <c r="D1">
        <v>54066228</v>
      </c>
      <c r="E1">
        <v>117</v>
      </c>
      <c r="F1">
        <v>1</v>
      </c>
      <c r="G1">
        <v>1</v>
      </c>
      <c r="H1">
        <v>1</v>
      </c>
      <c r="I1" t="s">
        <v>330</v>
      </c>
      <c r="J1" t="s">
        <v>3</v>
      </c>
      <c r="K1" t="s">
        <v>331</v>
      </c>
      <c r="L1">
        <v>1191</v>
      </c>
      <c r="N1">
        <v>1013</v>
      </c>
      <c r="O1" t="s">
        <v>332</v>
      </c>
      <c r="P1" t="s">
        <v>332</v>
      </c>
      <c r="Q1">
        <v>1</v>
      </c>
      <c r="X1">
        <v>11.7</v>
      </c>
      <c r="Y1">
        <v>0</v>
      </c>
      <c r="Z1">
        <v>0</v>
      </c>
      <c r="AA1">
        <v>0</v>
      </c>
      <c r="AB1">
        <v>414.55</v>
      </c>
      <c r="AC1">
        <v>0</v>
      </c>
      <c r="AD1">
        <v>1</v>
      </c>
      <c r="AE1">
        <v>1</v>
      </c>
      <c r="AF1" t="s">
        <v>3</v>
      </c>
      <c r="AG1">
        <v>11.7</v>
      </c>
      <c r="AH1">
        <v>2</v>
      </c>
      <c r="AI1">
        <v>55146299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>
      <c r="A2">
        <f>ROW(Source!A28)</f>
        <v>28</v>
      </c>
      <c r="B2">
        <v>55146306</v>
      </c>
      <c r="C2">
        <v>55146298</v>
      </c>
      <c r="D2">
        <v>54139577</v>
      </c>
      <c r="E2">
        <v>1</v>
      </c>
      <c r="F2">
        <v>1</v>
      </c>
      <c r="G2">
        <v>1</v>
      </c>
      <c r="H2">
        <v>3</v>
      </c>
      <c r="I2" t="s">
        <v>333</v>
      </c>
      <c r="J2" t="s">
        <v>334</v>
      </c>
      <c r="K2" t="s">
        <v>335</v>
      </c>
      <c r="L2">
        <v>1346</v>
      </c>
      <c r="N2">
        <v>1009</v>
      </c>
      <c r="O2" t="s">
        <v>336</v>
      </c>
      <c r="P2" t="s">
        <v>336</v>
      </c>
      <c r="Q2">
        <v>1</v>
      </c>
      <c r="X2">
        <v>0.01</v>
      </c>
      <c r="Y2">
        <v>284.14999999999998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 t="s">
        <v>3</v>
      </c>
      <c r="AG2">
        <v>0.01</v>
      </c>
      <c r="AH2">
        <v>2</v>
      </c>
      <c r="AI2">
        <v>55146300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>
      <c r="A3">
        <f>ROW(Source!A28)</f>
        <v>28</v>
      </c>
      <c r="B3">
        <v>55146307</v>
      </c>
      <c r="C3">
        <v>55146298</v>
      </c>
      <c r="D3">
        <v>54141922</v>
      </c>
      <c r="E3">
        <v>1</v>
      </c>
      <c r="F3">
        <v>1</v>
      </c>
      <c r="G3">
        <v>1</v>
      </c>
      <c r="H3">
        <v>3</v>
      </c>
      <c r="I3" t="s">
        <v>337</v>
      </c>
      <c r="J3" t="s">
        <v>338</v>
      </c>
      <c r="K3" t="s">
        <v>339</v>
      </c>
      <c r="L3">
        <v>1383</v>
      </c>
      <c r="N3">
        <v>1013</v>
      </c>
      <c r="O3" t="s">
        <v>340</v>
      </c>
      <c r="P3" t="s">
        <v>340</v>
      </c>
      <c r="Q3">
        <v>1</v>
      </c>
      <c r="X3">
        <v>8.3199999999999996E-2</v>
      </c>
      <c r="Y3">
        <v>8.7899999999999991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8.3199999999999996E-2</v>
      </c>
      <c r="AH3">
        <v>2</v>
      </c>
      <c r="AI3">
        <v>55146301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>
      <c r="A4">
        <f>ROW(Source!A28)</f>
        <v>28</v>
      </c>
      <c r="B4">
        <v>55146308</v>
      </c>
      <c r="C4">
        <v>55146298</v>
      </c>
      <c r="D4">
        <v>54143508</v>
      </c>
      <c r="E4">
        <v>1</v>
      </c>
      <c r="F4">
        <v>1</v>
      </c>
      <c r="G4">
        <v>1</v>
      </c>
      <c r="H4">
        <v>3</v>
      </c>
      <c r="I4" t="s">
        <v>341</v>
      </c>
      <c r="J4" t="s">
        <v>342</v>
      </c>
      <c r="K4" t="s">
        <v>343</v>
      </c>
      <c r="L4">
        <v>1425</v>
      </c>
      <c r="N4">
        <v>1013</v>
      </c>
      <c r="O4" t="s">
        <v>344</v>
      </c>
      <c r="P4" t="s">
        <v>344</v>
      </c>
      <c r="Q4">
        <v>1</v>
      </c>
      <c r="X4">
        <v>0.04</v>
      </c>
      <c r="Y4">
        <v>978.09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3</v>
      </c>
      <c r="AG4">
        <v>0.04</v>
      </c>
      <c r="AH4">
        <v>2</v>
      </c>
      <c r="AI4">
        <v>55146302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>
      <c r="A5">
        <f>ROW(Source!A28)</f>
        <v>28</v>
      </c>
      <c r="B5">
        <v>55146309</v>
      </c>
      <c r="C5">
        <v>55146298</v>
      </c>
      <c r="D5">
        <v>54152750</v>
      </c>
      <c r="E5">
        <v>1</v>
      </c>
      <c r="F5">
        <v>1</v>
      </c>
      <c r="G5">
        <v>1</v>
      </c>
      <c r="H5">
        <v>3</v>
      </c>
      <c r="I5" t="s">
        <v>345</v>
      </c>
      <c r="J5" t="s">
        <v>346</v>
      </c>
      <c r="K5" t="s">
        <v>347</v>
      </c>
      <c r="L5">
        <v>1346</v>
      </c>
      <c r="N5">
        <v>1009</v>
      </c>
      <c r="O5" t="s">
        <v>336</v>
      </c>
      <c r="P5" t="s">
        <v>336</v>
      </c>
      <c r="Q5">
        <v>1</v>
      </c>
      <c r="X5">
        <v>0.1</v>
      </c>
      <c r="Y5">
        <v>899.56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0.1</v>
      </c>
      <c r="AH5">
        <v>2</v>
      </c>
      <c r="AI5">
        <v>55146303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>
      <c r="A6">
        <f>ROW(Source!A28)</f>
        <v>28</v>
      </c>
      <c r="B6">
        <v>55146310</v>
      </c>
      <c r="C6">
        <v>55146298</v>
      </c>
      <c r="D6">
        <v>54072308</v>
      </c>
      <c r="E6">
        <v>117</v>
      </c>
      <c r="F6">
        <v>1</v>
      </c>
      <c r="G6">
        <v>1</v>
      </c>
      <c r="H6">
        <v>3</v>
      </c>
      <c r="I6" t="s">
        <v>29</v>
      </c>
      <c r="J6" t="s">
        <v>3</v>
      </c>
      <c r="K6" t="s">
        <v>30</v>
      </c>
      <c r="L6">
        <v>3277935</v>
      </c>
      <c r="N6">
        <v>1013</v>
      </c>
      <c r="O6" t="s">
        <v>31</v>
      </c>
      <c r="P6" t="s">
        <v>31</v>
      </c>
      <c r="Q6">
        <v>1</v>
      </c>
      <c r="X6">
        <v>2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t="s">
        <v>3</v>
      </c>
      <c r="AG6">
        <v>2</v>
      </c>
      <c r="AH6">
        <v>2</v>
      </c>
      <c r="AI6">
        <v>55146304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>
      <c r="A7">
        <f>ROW(Source!A32)</f>
        <v>32</v>
      </c>
      <c r="B7">
        <v>55146322</v>
      </c>
      <c r="C7">
        <v>55146314</v>
      </c>
      <c r="D7">
        <v>54066233</v>
      </c>
      <c r="E7">
        <v>117</v>
      </c>
      <c r="F7">
        <v>1</v>
      </c>
      <c r="G7">
        <v>1</v>
      </c>
      <c r="H7">
        <v>1</v>
      </c>
      <c r="I7" t="s">
        <v>348</v>
      </c>
      <c r="J7" t="s">
        <v>3</v>
      </c>
      <c r="K7" t="s">
        <v>349</v>
      </c>
      <c r="L7">
        <v>1191</v>
      </c>
      <c r="N7">
        <v>1013</v>
      </c>
      <c r="O7" t="s">
        <v>332</v>
      </c>
      <c r="P7" t="s">
        <v>332</v>
      </c>
      <c r="Q7">
        <v>1</v>
      </c>
      <c r="X7">
        <v>4.2</v>
      </c>
      <c r="Y7">
        <v>0</v>
      </c>
      <c r="Z7">
        <v>0</v>
      </c>
      <c r="AA7">
        <v>0</v>
      </c>
      <c r="AB7">
        <v>426.4</v>
      </c>
      <c r="AC7">
        <v>0</v>
      </c>
      <c r="AD7">
        <v>1</v>
      </c>
      <c r="AE7">
        <v>1</v>
      </c>
      <c r="AF7" t="s">
        <v>3</v>
      </c>
      <c r="AG7">
        <v>4.2</v>
      </c>
      <c r="AH7">
        <v>2</v>
      </c>
      <c r="AI7">
        <v>55146315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>
      <c r="A8">
        <f>ROW(Source!A32)</f>
        <v>32</v>
      </c>
      <c r="B8">
        <v>55146323</v>
      </c>
      <c r="C8">
        <v>55146314</v>
      </c>
      <c r="D8">
        <v>54139577</v>
      </c>
      <c r="E8">
        <v>1</v>
      </c>
      <c r="F8">
        <v>1</v>
      </c>
      <c r="G8">
        <v>1</v>
      </c>
      <c r="H8">
        <v>3</v>
      </c>
      <c r="I8" t="s">
        <v>333</v>
      </c>
      <c r="J8" t="s">
        <v>334</v>
      </c>
      <c r="K8" t="s">
        <v>335</v>
      </c>
      <c r="L8">
        <v>1346</v>
      </c>
      <c r="N8">
        <v>1009</v>
      </c>
      <c r="O8" t="s">
        <v>336</v>
      </c>
      <c r="P8" t="s">
        <v>336</v>
      </c>
      <c r="Q8">
        <v>1</v>
      </c>
      <c r="X8">
        <v>4.0000000000000001E-3</v>
      </c>
      <c r="Y8">
        <v>284.14999999999998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4.0000000000000001E-3</v>
      </c>
      <c r="AH8">
        <v>2</v>
      </c>
      <c r="AI8">
        <v>55146316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>
      <c r="A9">
        <f>ROW(Source!A32)</f>
        <v>32</v>
      </c>
      <c r="B9">
        <v>55146324</v>
      </c>
      <c r="C9">
        <v>55146314</v>
      </c>
      <c r="D9">
        <v>54141922</v>
      </c>
      <c r="E9">
        <v>1</v>
      </c>
      <c r="F9">
        <v>1</v>
      </c>
      <c r="G9">
        <v>1</v>
      </c>
      <c r="H9">
        <v>3</v>
      </c>
      <c r="I9" t="s">
        <v>337</v>
      </c>
      <c r="J9" t="s">
        <v>338</v>
      </c>
      <c r="K9" t="s">
        <v>339</v>
      </c>
      <c r="L9">
        <v>1383</v>
      </c>
      <c r="N9">
        <v>1013</v>
      </c>
      <c r="O9" t="s">
        <v>340</v>
      </c>
      <c r="P9" t="s">
        <v>340</v>
      </c>
      <c r="Q9">
        <v>1</v>
      </c>
      <c r="X9">
        <v>6.7599999999999993E-2</v>
      </c>
      <c r="Y9">
        <v>8.7899999999999991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6.7599999999999993E-2</v>
      </c>
      <c r="AH9">
        <v>2</v>
      </c>
      <c r="AI9">
        <v>55146317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>
      <c r="A10">
        <f>ROW(Source!A32)</f>
        <v>32</v>
      </c>
      <c r="B10">
        <v>55146325</v>
      </c>
      <c r="C10">
        <v>55146314</v>
      </c>
      <c r="D10">
        <v>54143508</v>
      </c>
      <c r="E10">
        <v>1</v>
      </c>
      <c r="F10">
        <v>1</v>
      </c>
      <c r="G10">
        <v>1</v>
      </c>
      <c r="H10">
        <v>3</v>
      </c>
      <c r="I10" t="s">
        <v>341</v>
      </c>
      <c r="J10" t="s">
        <v>342</v>
      </c>
      <c r="K10" t="s">
        <v>343</v>
      </c>
      <c r="L10">
        <v>1425</v>
      </c>
      <c r="N10">
        <v>1013</v>
      </c>
      <c r="O10" t="s">
        <v>344</v>
      </c>
      <c r="P10" t="s">
        <v>344</v>
      </c>
      <c r="Q10">
        <v>1</v>
      </c>
      <c r="X10">
        <v>0.03</v>
      </c>
      <c r="Y10">
        <v>978.09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0.03</v>
      </c>
      <c r="AH10">
        <v>2</v>
      </c>
      <c r="AI10">
        <v>55146318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>
      <c r="A11">
        <f>ROW(Source!A32)</f>
        <v>32</v>
      </c>
      <c r="B11">
        <v>55146326</v>
      </c>
      <c r="C11">
        <v>55146314</v>
      </c>
      <c r="D11">
        <v>54145351</v>
      </c>
      <c r="E11">
        <v>1</v>
      </c>
      <c r="F11">
        <v>1</v>
      </c>
      <c r="G11">
        <v>1</v>
      </c>
      <c r="H11">
        <v>3</v>
      </c>
      <c r="I11" t="s">
        <v>350</v>
      </c>
      <c r="J11" t="s">
        <v>351</v>
      </c>
      <c r="K11" t="s">
        <v>352</v>
      </c>
      <c r="L11">
        <v>1348</v>
      </c>
      <c r="N11">
        <v>1009</v>
      </c>
      <c r="O11" t="s">
        <v>132</v>
      </c>
      <c r="P11" t="s">
        <v>132</v>
      </c>
      <c r="Q11">
        <v>1000</v>
      </c>
      <c r="X11">
        <v>2.0000000000000002E-5</v>
      </c>
      <c r="Y11">
        <v>4338.2700000000004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2.0000000000000002E-5</v>
      </c>
      <c r="AH11">
        <v>2</v>
      </c>
      <c r="AI11">
        <v>55146319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>
      <c r="A12">
        <f>ROW(Source!A32)</f>
        <v>32</v>
      </c>
      <c r="B12">
        <v>55146327</v>
      </c>
      <c r="C12">
        <v>55146314</v>
      </c>
      <c r="D12">
        <v>54152750</v>
      </c>
      <c r="E12">
        <v>1</v>
      </c>
      <c r="F12">
        <v>1</v>
      </c>
      <c r="G12">
        <v>1</v>
      </c>
      <c r="H12">
        <v>3</v>
      </c>
      <c r="I12" t="s">
        <v>345</v>
      </c>
      <c r="J12" t="s">
        <v>346</v>
      </c>
      <c r="K12" t="s">
        <v>347</v>
      </c>
      <c r="L12">
        <v>1346</v>
      </c>
      <c r="N12">
        <v>1009</v>
      </c>
      <c r="O12" t="s">
        <v>336</v>
      </c>
      <c r="P12" t="s">
        <v>336</v>
      </c>
      <c r="Q12">
        <v>1</v>
      </c>
      <c r="X12">
        <v>0.04</v>
      </c>
      <c r="Y12">
        <v>899.56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0.04</v>
      </c>
      <c r="AH12">
        <v>2</v>
      </c>
      <c r="AI12">
        <v>55146320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>
      <c r="A13">
        <f>ROW(Source!A32)</f>
        <v>32</v>
      </c>
      <c r="B13">
        <v>55146328</v>
      </c>
      <c r="C13">
        <v>55146314</v>
      </c>
      <c r="D13">
        <v>54072308</v>
      </c>
      <c r="E13">
        <v>117</v>
      </c>
      <c r="F13">
        <v>1</v>
      </c>
      <c r="G13">
        <v>1</v>
      </c>
      <c r="H13">
        <v>3</v>
      </c>
      <c r="I13" t="s">
        <v>29</v>
      </c>
      <c r="J13" t="s">
        <v>3</v>
      </c>
      <c r="K13" t="s">
        <v>30</v>
      </c>
      <c r="L13">
        <v>3277935</v>
      </c>
      <c r="N13">
        <v>1013</v>
      </c>
      <c r="O13" t="s">
        <v>31</v>
      </c>
      <c r="P13" t="s">
        <v>31</v>
      </c>
      <c r="Q13">
        <v>1</v>
      </c>
      <c r="X13">
        <v>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3</v>
      </c>
      <c r="AG13">
        <v>2</v>
      </c>
      <c r="AH13">
        <v>2</v>
      </c>
      <c r="AI13">
        <v>55146321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>
      <c r="A14">
        <f>ROW(Source!A37)</f>
        <v>37</v>
      </c>
      <c r="B14">
        <v>55146340</v>
      </c>
      <c r="C14">
        <v>55146333</v>
      </c>
      <c r="D14">
        <v>54066226</v>
      </c>
      <c r="E14">
        <v>117</v>
      </c>
      <c r="F14">
        <v>1</v>
      </c>
      <c r="G14">
        <v>1</v>
      </c>
      <c r="H14">
        <v>1</v>
      </c>
      <c r="I14" t="s">
        <v>353</v>
      </c>
      <c r="J14" t="s">
        <v>3</v>
      </c>
      <c r="K14" t="s">
        <v>354</v>
      </c>
      <c r="L14">
        <v>1191</v>
      </c>
      <c r="N14">
        <v>1013</v>
      </c>
      <c r="O14" t="s">
        <v>332</v>
      </c>
      <c r="P14" t="s">
        <v>332</v>
      </c>
      <c r="Q14">
        <v>1</v>
      </c>
      <c r="X14">
        <v>5.4</v>
      </c>
      <c r="Y14">
        <v>0</v>
      </c>
      <c r="Z14">
        <v>0</v>
      </c>
      <c r="AA14">
        <v>0</v>
      </c>
      <c r="AB14">
        <v>408.63</v>
      </c>
      <c r="AC14">
        <v>0</v>
      </c>
      <c r="AD14">
        <v>1</v>
      </c>
      <c r="AE14">
        <v>1</v>
      </c>
      <c r="AF14" t="s">
        <v>3</v>
      </c>
      <c r="AG14">
        <v>5.4</v>
      </c>
      <c r="AH14">
        <v>2</v>
      </c>
      <c r="AI14">
        <v>55146334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>
      <c r="A15">
        <f>ROW(Source!A37)</f>
        <v>37</v>
      </c>
      <c r="B15">
        <v>55146341</v>
      </c>
      <c r="C15">
        <v>55146333</v>
      </c>
      <c r="D15">
        <v>54139577</v>
      </c>
      <c r="E15">
        <v>1</v>
      </c>
      <c r="F15">
        <v>1</v>
      </c>
      <c r="G15">
        <v>1</v>
      </c>
      <c r="H15">
        <v>3</v>
      </c>
      <c r="I15" t="s">
        <v>333</v>
      </c>
      <c r="J15" t="s">
        <v>334</v>
      </c>
      <c r="K15" t="s">
        <v>335</v>
      </c>
      <c r="L15">
        <v>1346</v>
      </c>
      <c r="N15">
        <v>1009</v>
      </c>
      <c r="O15" t="s">
        <v>336</v>
      </c>
      <c r="P15" t="s">
        <v>336</v>
      </c>
      <c r="Q15">
        <v>1</v>
      </c>
      <c r="X15">
        <v>1.2E-2</v>
      </c>
      <c r="Y15">
        <v>284.14999999999998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</v>
      </c>
      <c r="AG15">
        <v>1.2E-2</v>
      </c>
      <c r="AH15">
        <v>2</v>
      </c>
      <c r="AI15">
        <v>55146335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>
      <c r="A16">
        <f>ROW(Source!A37)</f>
        <v>37</v>
      </c>
      <c r="B16">
        <v>55146342</v>
      </c>
      <c r="C16">
        <v>55146333</v>
      </c>
      <c r="D16">
        <v>54141922</v>
      </c>
      <c r="E16">
        <v>1</v>
      </c>
      <c r="F16">
        <v>1</v>
      </c>
      <c r="G16">
        <v>1</v>
      </c>
      <c r="H16">
        <v>3</v>
      </c>
      <c r="I16" t="s">
        <v>337</v>
      </c>
      <c r="J16" t="s">
        <v>338</v>
      </c>
      <c r="K16" t="s">
        <v>339</v>
      </c>
      <c r="L16">
        <v>1383</v>
      </c>
      <c r="N16">
        <v>1013</v>
      </c>
      <c r="O16" t="s">
        <v>340</v>
      </c>
      <c r="P16" t="s">
        <v>340</v>
      </c>
      <c r="Q16">
        <v>1</v>
      </c>
      <c r="X16">
        <v>8.3199999999999996E-2</v>
      </c>
      <c r="Y16">
        <v>8.7899999999999991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3</v>
      </c>
      <c r="AG16">
        <v>8.3199999999999996E-2</v>
      </c>
      <c r="AH16">
        <v>2</v>
      </c>
      <c r="AI16">
        <v>55146336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>
      <c r="A17">
        <f>ROW(Source!A37)</f>
        <v>37</v>
      </c>
      <c r="B17">
        <v>55146343</v>
      </c>
      <c r="C17">
        <v>55146333</v>
      </c>
      <c r="D17">
        <v>54143508</v>
      </c>
      <c r="E17">
        <v>1</v>
      </c>
      <c r="F17">
        <v>1</v>
      </c>
      <c r="G17">
        <v>1</v>
      </c>
      <c r="H17">
        <v>3</v>
      </c>
      <c r="I17" t="s">
        <v>341</v>
      </c>
      <c r="J17" t="s">
        <v>342</v>
      </c>
      <c r="K17" t="s">
        <v>343</v>
      </c>
      <c r="L17">
        <v>1425</v>
      </c>
      <c r="N17">
        <v>1013</v>
      </c>
      <c r="O17" t="s">
        <v>344</v>
      </c>
      <c r="P17" t="s">
        <v>344</v>
      </c>
      <c r="Q17">
        <v>1</v>
      </c>
      <c r="X17">
        <v>0.04</v>
      </c>
      <c r="Y17">
        <v>978.09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0.04</v>
      </c>
      <c r="AH17">
        <v>2</v>
      </c>
      <c r="AI17">
        <v>55146337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>
      <c r="A18">
        <f>ROW(Source!A37)</f>
        <v>37</v>
      </c>
      <c r="B18">
        <v>55146344</v>
      </c>
      <c r="C18">
        <v>55146333</v>
      </c>
      <c r="D18">
        <v>54152750</v>
      </c>
      <c r="E18">
        <v>1</v>
      </c>
      <c r="F18">
        <v>1</v>
      </c>
      <c r="G18">
        <v>1</v>
      </c>
      <c r="H18">
        <v>3</v>
      </c>
      <c r="I18" t="s">
        <v>345</v>
      </c>
      <c r="J18" t="s">
        <v>346</v>
      </c>
      <c r="K18" t="s">
        <v>347</v>
      </c>
      <c r="L18">
        <v>1346</v>
      </c>
      <c r="N18">
        <v>1009</v>
      </c>
      <c r="O18" t="s">
        <v>336</v>
      </c>
      <c r="P18" t="s">
        <v>336</v>
      </c>
      <c r="Q18">
        <v>1</v>
      </c>
      <c r="X18">
        <v>0.12</v>
      </c>
      <c r="Y18">
        <v>899.56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0.12</v>
      </c>
      <c r="AH18">
        <v>2</v>
      </c>
      <c r="AI18">
        <v>55146338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>
      <c r="A19">
        <f>ROW(Source!A37)</f>
        <v>37</v>
      </c>
      <c r="B19">
        <v>55146345</v>
      </c>
      <c r="C19">
        <v>55146333</v>
      </c>
      <c r="D19">
        <v>54072308</v>
      </c>
      <c r="E19">
        <v>117</v>
      </c>
      <c r="F19">
        <v>1</v>
      </c>
      <c r="G19">
        <v>1</v>
      </c>
      <c r="H19">
        <v>3</v>
      </c>
      <c r="I19" t="s">
        <v>29</v>
      </c>
      <c r="J19" t="s">
        <v>3</v>
      </c>
      <c r="K19" t="s">
        <v>30</v>
      </c>
      <c r="L19">
        <v>3277935</v>
      </c>
      <c r="N19">
        <v>1013</v>
      </c>
      <c r="O19" t="s">
        <v>31</v>
      </c>
      <c r="P19" t="s">
        <v>31</v>
      </c>
      <c r="Q19">
        <v>1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3</v>
      </c>
      <c r="AG19">
        <v>2</v>
      </c>
      <c r="AH19">
        <v>2</v>
      </c>
      <c r="AI19">
        <v>55146339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>
      <c r="A20">
        <f>ROW(Source!A41)</f>
        <v>41</v>
      </c>
      <c r="B20">
        <v>55146357</v>
      </c>
      <c r="C20">
        <v>55146349</v>
      </c>
      <c r="D20">
        <v>54066233</v>
      </c>
      <c r="E20">
        <v>117</v>
      </c>
      <c r="F20">
        <v>1</v>
      </c>
      <c r="G20">
        <v>1</v>
      </c>
      <c r="H20">
        <v>1</v>
      </c>
      <c r="I20" t="s">
        <v>348</v>
      </c>
      <c r="J20" t="s">
        <v>3</v>
      </c>
      <c r="K20" t="s">
        <v>349</v>
      </c>
      <c r="L20">
        <v>1191</v>
      </c>
      <c r="N20">
        <v>1013</v>
      </c>
      <c r="O20" t="s">
        <v>332</v>
      </c>
      <c r="P20" t="s">
        <v>332</v>
      </c>
      <c r="Q20">
        <v>1</v>
      </c>
      <c r="X20">
        <v>5.76</v>
      </c>
      <c r="Y20">
        <v>0</v>
      </c>
      <c r="Z20">
        <v>0</v>
      </c>
      <c r="AA20">
        <v>0</v>
      </c>
      <c r="AB20">
        <v>426.4</v>
      </c>
      <c r="AC20">
        <v>0</v>
      </c>
      <c r="AD20">
        <v>1</v>
      </c>
      <c r="AE20">
        <v>1</v>
      </c>
      <c r="AF20" t="s">
        <v>3</v>
      </c>
      <c r="AG20">
        <v>5.76</v>
      </c>
      <c r="AH20">
        <v>2</v>
      </c>
      <c r="AI20">
        <v>55146350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>
      <c r="A21">
        <f>ROW(Source!A41)</f>
        <v>41</v>
      </c>
      <c r="B21">
        <v>55146358</v>
      </c>
      <c r="C21">
        <v>55146349</v>
      </c>
      <c r="D21">
        <v>54139577</v>
      </c>
      <c r="E21">
        <v>1</v>
      </c>
      <c r="F21">
        <v>1</v>
      </c>
      <c r="G21">
        <v>1</v>
      </c>
      <c r="H21">
        <v>3</v>
      </c>
      <c r="I21" t="s">
        <v>333</v>
      </c>
      <c r="J21" t="s">
        <v>334</v>
      </c>
      <c r="K21" t="s">
        <v>335</v>
      </c>
      <c r="L21">
        <v>1346</v>
      </c>
      <c r="N21">
        <v>1009</v>
      </c>
      <c r="O21" t="s">
        <v>336</v>
      </c>
      <c r="P21" t="s">
        <v>336</v>
      </c>
      <c r="Q21">
        <v>1</v>
      </c>
      <c r="X21">
        <v>3.8E-3</v>
      </c>
      <c r="Y21">
        <v>284.14999999999998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 t="s">
        <v>3</v>
      </c>
      <c r="AG21">
        <v>3.8E-3</v>
      </c>
      <c r="AH21">
        <v>2</v>
      </c>
      <c r="AI21">
        <v>55146351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>
      <c r="A22">
        <f>ROW(Source!A41)</f>
        <v>41</v>
      </c>
      <c r="B22">
        <v>55146359</v>
      </c>
      <c r="C22">
        <v>55146349</v>
      </c>
      <c r="D22">
        <v>54141922</v>
      </c>
      <c r="E22">
        <v>1</v>
      </c>
      <c r="F22">
        <v>1</v>
      </c>
      <c r="G22">
        <v>1</v>
      </c>
      <c r="H22">
        <v>3</v>
      </c>
      <c r="I22" t="s">
        <v>337</v>
      </c>
      <c r="J22" t="s">
        <v>338</v>
      </c>
      <c r="K22" t="s">
        <v>339</v>
      </c>
      <c r="L22">
        <v>1383</v>
      </c>
      <c r="N22">
        <v>1013</v>
      </c>
      <c r="O22" t="s">
        <v>340</v>
      </c>
      <c r="P22" t="s">
        <v>340</v>
      </c>
      <c r="Q22">
        <v>1</v>
      </c>
      <c r="X22">
        <v>8.8400000000000006E-2</v>
      </c>
      <c r="Y22">
        <v>8.7899999999999991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3</v>
      </c>
      <c r="AG22">
        <v>8.8400000000000006E-2</v>
      </c>
      <c r="AH22">
        <v>2</v>
      </c>
      <c r="AI22">
        <v>55146352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>
      <c r="A23">
        <f>ROW(Source!A41)</f>
        <v>41</v>
      </c>
      <c r="B23">
        <v>55146360</v>
      </c>
      <c r="C23">
        <v>55146349</v>
      </c>
      <c r="D23">
        <v>54143508</v>
      </c>
      <c r="E23">
        <v>1</v>
      </c>
      <c r="F23">
        <v>1</v>
      </c>
      <c r="G23">
        <v>1</v>
      </c>
      <c r="H23">
        <v>3</v>
      </c>
      <c r="I23" t="s">
        <v>341</v>
      </c>
      <c r="J23" t="s">
        <v>342</v>
      </c>
      <c r="K23" t="s">
        <v>343</v>
      </c>
      <c r="L23">
        <v>1425</v>
      </c>
      <c r="N23">
        <v>1013</v>
      </c>
      <c r="O23" t="s">
        <v>344</v>
      </c>
      <c r="P23" t="s">
        <v>344</v>
      </c>
      <c r="Q23">
        <v>1</v>
      </c>
      <c r="X23">
        <v>0.04</v>
      </c>
      <c r="Y23">
        <v>978.09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0.04</v>
      </c>
      <c r="AH23">
        <v>2</v>
      </c>
      <c r="AI23">
        <v>55146353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>
      <c r="A24">
        <f>ROW(Source!A41)</f>
        <v>41</v>
      </c>
      <c r="B24">
        <v>55146361</v>
      </c>
      <c r="C24">
        <v>55146349</v>
      </c>
      <c r="D24">
        <v>54145351</v>
      </c>
      <c r="E24">
        <v>1</v>
      </c>
      <c r="F24">
        <v>1</v>
      </c>
      <c r="G24">
        <v>1</v>
      </c>
      <c r="H24">
        <v>3</v>
      </c>
      <c r="I24" t="s">
        <v>350</v>
      </c>
      <c r="J24" t="s">
        <v>351</v>
      </c>
      <c r="K24" t="s">
        <v>352</v>
      </c>
      <c r="L24">
        <v>1348</v>
      </c>
      <c r="N24">
        <v>1009</v>
      </c>
      <c r="O24" t="s">
        <v>132</v>
      </c>
      <c r="P24" t="s">
        <v>132</v>
      </c>
      <c r="Q24">
        <v>1000</v>
      </c>
      <c r="X24">
        <v>2.0000000000000002E-5</v>
      </c>
      <c r="Y24">
        <v>4338.2700000000004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3</v>
      </c>
      <c r="AG24">
        <v>2.0000000000000002E-5</v>
      </c>
      <c r="AH24">
        <v>2</v>
      </c>
      <c r="AI24">
        <v>55146354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>
      <c r="A25">
        <f>ROW(Source!A41)</f>
        <v>41</v>
      </c>
      <c r="B25">
        <v>55146362</v>
      </c>
      <c r="C25">
        <v>55146349</v>
      </c>
      <c r="D25">
        <v>54152750</v>
      </c>
      <c r="E25">
        <v>1</v>
      </c>
      <c r="F25">
        <v>1</v>
      </c>
      <c r="G25">
        <v>1</v>
      </c>
      <c r="H25">
        <v>3</v>
      </c>
      <c r="I25" t="s">
        <v>345</v>
      </c>
      <c r="J25" t="s">
        <v>346</v>
      </c>
      <c r="K25" t="s">
        <v>347</v>
      </c>
      <c r="L25">
        <v>1346</v>
      </c>
      <c r="N25">
        <v>1009</v>
      </c>
      <c r="O25" t="s">
        <v>336</v>
      </c>
      <c r="P25" t="s">
        <v>336</v>
      </c>
      <c r="Q25">
        <v>1</v>
      </c>
      <c r="X25">
        <v>0.04</v>
      </c>
      <c r="Y25">
        <v>899.56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0.04</v>
      </c>
      <c r="AH25">
        <v>2</v>
      </c>
      <c r="AI25">
        <v>55146355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>
      <c r="A26">
        <f>ROW(Source!A41)</f>
        <v>41</v>
      </c>
      <c r="B26">
        <v>55146363</v>
      </c>
      <c r="C26">
        <v>55146349</v>
      </c>
      <c r="D26">
        <v>54072308</v>
      </c>
      <c r="E26">
        <v>117</v>
      </c>
      <c r="F26">
        <v>1</v>
      </c>
      <c r="G26">
        <v>1</v>
      </c>
      <c r="H26">
        <v>3</v>
      </c>
      <c r="I26" t="s">
        <v>29</v>
      </c>
      <c r="J26" t="s">
        <v>3</v>
      </c>
      <c r="K26" t="s">
        <v>30</v>
      </c>
      <c r="L26">
        <v>3277935</v>
      </c>
      <c r="N26">
        <v>1013</v>
      </c>
      <c r="O26" t="s">
        <v>31</v>
      </c>
      <c r="P26" t="s">
        <v>31</v>
      </c>
      <c r="Q26">
        <v>1</v>
      </c>
      <c r="X26">
        <v>2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 t="s">
        <v>3</v>
      </c>
      <c r="AG26">
        <v>2</v>
      </c>
      <c r="AH26">
        <v>2</v>
      </c>
      <c r="AI26">
        <v>55146356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>
      <c r="A27">
        <f>ROW(Source!A45)</f>
        <v>45</v>
      </c>
      <c r="B27">
        <v>55146372</v>
      </c>
      <c r="C27">
        <v>55146367</v>
      </c>
      <c r="D27">
        <v>54066198</v>
      </c>
      <c r="E27">
        <v>117</v>
      </c>
      <c r="F27">
        <v>1</v>
      </c>
      <c r="G27">
        <v>1</v>
      </c>
      <c r="H27">
        <v>1</v>
      </c>
      <c r="I27" t="s">
        <v>355</v>
      </c>
      <c r="J27" t="s">
        <v>3</v>
      </c>
      <c r="K27" t="s">
        <v>356</v>
      </c>
      <c r="L27">
        <v>1191</v>
      </c>
      <c r="N27">
        <v>1013</v>
      </c>
      <c r="O27" t="s">
        <v>332</v>
      </c>
      <c r="P27" t="s">
        <v>332</v>
      </c>
      <c r="Q27">
        <v>1</v>
      </c>
      <c r="X27">
        <v>1.03</v>
      </c>
      <c r="Y27">
        <v>0</v>
      </c>
      <c r="Z27">
        <v>0</v>
      </c>
      <c r="AA27">
        <v>0</v>
      </c>
      <c r="AB27">
        <v>356.81</v>
      </c>
      <c r="AC27">
        <v>0</v>
      </c>
      <c r="AD27">
        <v>1</v>
      </c>
      <c r="AE27">
        <v>1</v>
      </c>
      <c r="AF27" t="s">
        <v>3</v>
      </c>
      <c r="AG27">
        <v>1.03</v>
      </c>
      <c r="AH27">
        <v>2</v>
      </c>
      <c r="AI27">
        <v>55146368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>
      <c r="A28">
        <f>ROW(Source!A45)</f>
        <v>45</v>
      </c>
      <c r="B28">
        <v>55146373</v>
      </c>
      <c r="C28">
        <v>55146367</v>
      </c>
      <c r="D28">
        <v>54066391</v>
      </c>
      <c r="E28">
        <v>117</v>
      </c>
      <c r="F28">
        <v>1</v>
      </c>
      <c r="G28">
        <v>1</v>
      </c>
      <c r="H28">
        <v>1</v>
      </c>
      <c r="I28" t="s">
        <v>357</v>
      </c>
      <c r="J28" t="s">
        <v>3</v>
      </c>
      <c r="K28" t="s">
        <v>358</v>
      </c>
      <c r="L28">
        <v>1191</v>
      </c>
      <c r="N28">
        <v>1013</v>
      </c>
      <c r="O28" t="s">
        <v>332</v>
      </c>
      <c r="P28" t="s">
        <v>332</v>
      </c>
      <c r="Q28">
        <v>1</v>
      </c>
      <c r="X28">
        <v>0.01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2</v>
      </c>
      <c r="AF28" t="s">
        <v>3</v>
      </c>
      <c r="AG28">
        <v>0.01</v>
      </c>
      <c r="AH28">
        <v>2</v>
      </c>
      <c r="AI28">
        <v>55146369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>
      <c r="A29">
        <f>ROW(Source!A45)</f>
        <v>45</v>
      </c>
      <c r="B29">
        <v>55146374</v>
      </c>
      <c r="C29">
        <v>55146367</v>
      </c>
      <c r="D29">
        <v>54073873</v>
      </c>
      <c r="E29">
        <v>1</v>
      </c>
      <c r="F29">
        <v>1</v>
      </c>
      <c r="G29">
        <v>1</v>
      </c>
      <c r="H29">
        <v>2</v>
      </c>
      <c r="I29" t="s">
        <v>359</v>
      </c>
      <c r="J29" t="s">
        <v>360</v>
      </c>
      <c r="K29" t="s">
        <v>361</v>
      </c>
      <c r="L29">
        <v>1368</v>
      </c>
      <c r="N29">
        <v>1011</v>
      </c>
      <c r="O29" t="s">
        <v>362</v>
      </c>
      <c r="P29" t="s">
        <v>362</v>
      </c>
      <c r="Q29">
        <v>1</v>
      </c>
      <c r="X29">
        <v>0.01</v>
      </c>
      <c r="Y29">
        <v>0</v>
      </c>
      <c r="Z29">
        <v>680.88</v>
      </c>
      <c r="AA29">
        <v>396.79</v>
      </c>
      <c r="AB29">
        <v>0</v>
      </c>
      <c r="AC29">
        <v>0</v>
      </c>
      <c r="AD29">
        <v>1</v>
      </c>
      <c r="AE29">
        <v>0</v>
      </c>
      <c r="AF29" t="s">
        <v>3</v>
      </c>
      <c r="AG29">
        <v>0.01</v>
      </c>
      <c r="AH29">
        <v>2</v>
      </c>
      <c r="AI29">
        <v>55146370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>
      <c r="A30">
        <f>ROW(Source!A45)</f>
        <v>45</v>
      </c>
      <c r="B30">
        <v>55146375</v>
      </c>
      <c r="C30">
        <v>55146367</v>
      </c>
      <c r="D30">
        <v>54072308</v>
      </c>
      <c r="E30">
        <v>117</v>
      </c>
      <c r="F30">
        <v>1</v>
      </c>
      <c r="G30">
        <v>1</v>
      </c>
      <c r="H30">
        <v>3</v>
      </c>
      <c r="I30" t="s">
        <v>29</v>
      </c>
      <c r="J30" t="s">
        <v>3</v>
      </c>
      <c r="K30" t="s">
        <v>30</v>
      </c>
      <c r="L30">
        <v>3277935</v>
      </c>
      <c r="N30">
        <v>1013</v>
      </c>
      <c r="O30" t="s">
        <v>31</v>
      </c>
      <c r="P30" t="s">
        <v>31</v>
      </c>
      <c r="Q30">
        <v>1</v>
      </c>
      <c r="X30">
        <v>2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 t="s">
        <v>3</v>
      </c>
      <c r="AG30">
        <v>2</v>
      </c>
      <c r="AH30">
        <v>2</v>
      </c>
      <c r="AI30">
        <v>55146371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>
      <c r="A31">
        <f>ROW(Source!A49)</f>
        <v>49</v>
      </c>
      <c r="B31">
        <v>55146387</v>
      </c>
      <c r="C31">
        <v>55146379</v>
      </c>
      <c r="D31">
        <v>54066220</v>
      </c>
      <c r="E31">
        <v>117</v>
      </c>
      <c r="F31">
        <v>1</v>
      </c>
      <c r="G31">
        <v>1</v>
      </c>
      <c r="H31">
        <v>1</v>
      </c>
      <c r="I31" t="s">
        <v>364</v>
      </c>
      <c r="J31" t="s">
        <v>3</v>
      </c>
      <c r="K31" t="s">
        <v>365</v>
      </c>
      <c r="L31">
        <v>1191</v>
      </c>
      <c r="N31">
        <v>1013</v>
      </c>
      <c r="O31" t="s">
        <v>332</v>
      </c>
      <c r="P31" t="s">
        <v>332</v>
      </c>
      <c r="Q31">
        <v>1</v>
      </c>
      <c r="X31">
        <v>5.76</v>
      </c>
      <c r="Y31">
        <v>0</v>
      </c>
      <c r="Z31">
        <v>0</v>
      </c>
      <c r="AA31">
        <v>0</v>
      </c>
      <c r="AB31">
        <v>396.79</v>
      </c>
      <c r="AC31">
        <v>0</v>
      </c>
      <c r="AD31">
        <v>1</v>
      </c>
      <c r="AE31">
        <v>1</v>
      </c>
      <c r="AF31" t="s">
        <v>3</v>
      </c>
      <c r="AG31">
        <v>5.76</v>
      </c>
      <c r="AH31">
        <v>2</v>
      </c>
      <c r="AI31">
        <v>55146380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>
      <c r="A32">
        <f>ROW(Source!A49)</f>
        <v>49</v>
      </c>
      <c r="B32">
        <v>55146388</v>
      </c>
      <c r="C32">
        <v>55146379</v>
      </c>
      <c r="D32">
        <v>54139577</v>
      </c>
      <c r="E32">
        <v>1</v>
      </c>
      <c r="F32">
        <v>1</v>
      </c>
      <c r="G32">
        <v>1</v>
      </c>
      <c r="H32">
        <v>3</v>
      </c>
      <c r="I32" t="s">
        <v>333</v>
      </c>
      <c r="J32" t="s">
        <v>334</v>
      </c>
      <c r="K32" t="s">
        <v>335</v>
      </c>
      <c r="L32">
        <v>1346</v>
      </c>
      <c r="N32">
        <v>1009</v>
      </c>
      <c r="O32" t="s">
        <v>336</v>
      </c>
      <c r="P32" t="s">
        <v>336</v>
      </c>
      <c r="Q32">
        <v>1</v>
      </c>
      <c r="X32">
        <v>1.1999999999999999E-3</v>
      </c>
      <c r="Y32">
        <v>284.14999999999998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3</v>
      </c>
      <c r="AG32">
        <v>1.1999999999999999E-3</v>
      </c>
      <c r="AH32">
        <v>2</v>
      </c>
      <c r="AI32">
        <v>55146381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>
      <c r="A33">
        <f>ROW(Source!A49)</f>
        <v>49</v>
      </c>
      <c r="B33">
        <v>55146389</v>
      </c>
      <c r="C33">
        <v>55146379</v>
      </c>
      <c r="D33">
        <v>54141922</v>
      </c>
      <c r="E33">
        <v>1</v>
      </c>
      <c r="F33">
        <v>1</v>
      </c>
      <c r="G33">
        <v>1</v>
      </c>
      <c r="H33">
        <v>3</v>
      </c>
      <c r="I33" t="s">
        <v>337</v>
      </c>
      <c r="J33" t="s">
        <v>338</v>
      </c>
      <c r="K33" t="s">
        <v>339</v>
      </c>
      <c r="L33">
        <v>1383</v>
      </c>
      <c r="N33">
        <v>1013</v>
      </c>
      <c r="O33" t="s">
        <v>340</v>
      </c>
      <c r="P33" t="s">
        <v>340</v>
      </c>
      <c r="Q33">
        <v>1</v>
      </c>
      <c r="X33">
        <v>6.7599999999999993E-2</v>
      </c>
      <c r="Y33">
        <v>8.7899999999999991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6.7599999999999993E-2</v>
      </c>
      <c r="AH33">
        <v>2</v>
      </c>
      <c r="AI33">
        <v>55146382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>
      <c r="A34">
        <f>ROW(Source!A49)</f>
        <v>49</v>
      </c>
      <c r="B34">
        <v>55146390</v>
      </c>
      <c r="C34">
        <v>55146379</v>
      </c>
      <c r="D34">
        <v>54143508</v>
      </c>
      <c r="E34">
        <v>1</v>
      </c>
      <c r="F34">
        <v>1</v>
      </c>
      <c r="G34">
        <v>1</v>
      </c>
      <c r="H34">
        <v>3</v>
      </c>
      <c r="I34" t="s">
        <v>341</v>
      </c>
      <c r="J34" t="s">
        <v>342</v>
      </c>
      <c r="K34" t="s">
        <v>343</v>
      </c>
      <c r="L34">
        <v>1425</v>
      </c>
      <c r="N34">
        <v>1013</v>
      </c>
      <c r="O34" t="s">
        <v>344</v>
      </c>
      <c r="P34" t="s">
        <v>344</v>
      </c>
      <c r="Q34">
        <v>1</v>
      </c>
      <c r="X34">
        <v>0.03</v>
      </c>
      <c r="Y34">
        <v>978.09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</v>
      </c>
      <c r="AG34">
        <v>0.03</v>
      </c>
      <c r="AH34">
        <v>2</v>
      </c>
      <c r="AI34">
        <v>55146383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>
      <c r="A35">
        <f>ROW(Source!A49)</f>
        <v>49</v>
      </c>
      <c r="B35">
        <v>55146391</v>
      </c>
      <c r="C35">
        <v>55146379</v>
      </c>
      <c r="D35">
        <v>54145351</v>
      </c>
      <c r="E35">
        <v>1</v>
      </c>
      <c r="F35">
        <v>1</v>
      </c>
      <c r="G35">
        <v>1</v>
      </c>
      <c r="H35">
        <v>3</v>
      </c>
      <c r="I35" t="s">
        <v>350</v>
      </c>
      <c r="J35" t="s">
        <v>351</v>
      </c>
      <c r="K35" t="s">
        <v>352</v>
      </c>
      <c r="L35">
        <v>1348</v>
      </c>
      <c r="N35">
        <v>1009</v>
      </c>
      <c r="O35" t="s">
        <v>132</v>
      </c>
      <c r="P35" t="s">
        <v>132</v>
      </c>
      <c r="Q35">
        <v>1000</v>
      </c>
      <c r="X35">
        <v>2.0000000000000002E-5</v>
      </c>
      <c r="Y35">
        <v>4338.2700000000004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3</v>
      </c>
      <c r="AG35">
        <v>2.0000000000000002E-5</v>
      </c>
      <c r="AH35">
        <v>2</v>
      </c>
      <c r="AI35">
        <v>55146384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>
      <c r="A36">
        <f>ROW(Source!A49)</f>
        <v>49</v>
      </c>
      <c r="B36">
        <v>55146392</v>
      </c>
      <c r="C36">
        <v>55146379</v>
      </c>
      <c r="D36">
        <v>54152750</v>
      </c>
      <c r="E36">
        <v>1</v>
      </c>
      <c r="F36">
        <v>1</v>
      </c>
      <c r="G36">
        <v>1</v>
      </c>
      <c r="H36">
        <v>3</v>
      </c>
      <c r="I36" t="s">
        <v>345</v>
      </c>
      <c r="J36" t="s">
        <v>346</v>
      </c>
      <c r="K36" t="s">
        <v>347</v>
      </c>
      <c r="L36">
        <v>1346</v>
      </c>
      <c r="N36">
        <v>1009</v>
      </c>
      <c r="O36" t="s">
        <v>336</v>
      </c>
      <c r="P36" t="s">
        <v>336</v>
      </c>
      <c r="Q36">
        <v>1</v>
      </c>
      <c r="X36">
        <v>0.01</v>
      </c>
      <c r="Y36">
        <v>899.56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0.01</v>
      </c>
      <c r="AH36">
        <v>2</v>
      </c>
      <c r="AI36">
        <v>55146385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>
      <c r="A37">
        <f>ROW(Source!A49)</f>
        <v>49</v>
      </c>
      <c r="B37">
        <v>55146393</v>
      </c>
      <c r="C37">
        <v>55146379</v>
      </c>
      <c r="D37">
        <v>54072308</v>
      </c>
      <c r="E37">
        <v>117</v>
      </c>
      <c r="F37">
        <v>1</v>
      </c>
      <c r="G37">
        <v>1</v>
      </c>
      <c r="H37">
        <v>3</v>
      </c>
      <c r="I37" t="s">
        <v>29</v>
      </c>
      <c r="J37" t="s">
        <v>3</v>
      </c>
      <c r="K37" t="s">
        <v>30</v>
      </c>
      <c r="L37">
        <v>3277935</v>
      </c>
      <c r="N37">
        <v>1013</v>
      </c>
      <c r="O37" t="s">
        <v>31</v>
      </c>
      <c r="P37" t="s">
        <v>31</v>
      </c>
      <c r="Q37">
        <v>1</v>
      </c>
      <c r="X37">
        <v>2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 t="s">
        <v>3</v>
      </c>
      <c r="AG37">
        <v>2</v>
      </c>
      <c r="AH37">
        <v>2</v>
      </c>
      <c r="AI37">
        <v>55146386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>
      <c r="A38">
        <f>ROW(Source!A54)</f>
        <v>54</v>
      </c>
      <c r="B38">
        <v>55146406</v>
      </c>
      <c r="C38">
        <v>55146398</v>
      </c>
      <c r="D38">
        <v>54066220</v>
      </c>
      <c r="E38">
        <v>117</v>
      </c>
      <c r="F38">
        <v>1</v>
      </c>
      <c r="G38">
        <v>1</v>
      </c>
      <c r="H38">
        <v>1</v>
      </c>
      <c r="I38" t="s">
        <v>364</v>
      </c>
      <c r="J38" t="s">
        <v>3</v>
      </c>
      <c r="K38" t="s">
        <v>365</v>
      </c>
      <c r="L38">
        <v>1191</v>
      </c>
      <c r="N38">
        <v>1013</v>
      </c>
      <c r="O38" t="s">
        <v>332</v>
      </c>
      <c r="P38" t="s">
        <v>332</v>
      </c>
      <c r="Q38">
        <v>1</v>
      </c>
      <c r="X38">
        <v>0.84</v>
      </c>
      <c r="Y38">
        <v>0</v>
      </c>
      <c r="Z38">
        <v>0</v>
      </c>
      <c r="AA38">
        <v>0</v>
      </c>
      <c r="AB38">
        <v>396.79</v>
      </c>
      <c r="AC38">
        <v>0</v>
      </c>
      <c r="AD38">
        <v>1</v>
      </c>
      <c r="AE38">
        <v>1</v>
      </c>
      <c r="AF38" t="s">
        <v>3</v>
      </c>
      <c r="AG38">
        <v>0.84</v>
      </c>
      <c r="AH38">
        <v>2</v>
      </c>
      <c r="AI38">
        <v>55146399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>
      <c r="A39">
        <f>ROW(Source!A54)</f>
        <v>54</v>
      </c>
      <c r="B39">
        <v>55146407</v>
      </c>
      <c r="C39">
        <v>55146398</v>
      </c>
      <c r="D39">
        <v>54139577</v>
      </c>
      <c r="E39">
        <v>1</v>
      </c>
      <c r="F39">
        <v>1</v>
      </c>
      <c r="G39">
        <v>1</v>
      </c>
      <c r="H39">
        <v>3</v>
      </c>
      <c r="I39" t="s">
        <v>333</v>
      </c>
      <c r="J39" t="s">
        <v>334</v>
      </c>
      <c r="K39" t="s">
        <v>335</v>
      </c>
      <c r="L39">
        <v>1346</v>
      </c>
      <c r="N39">
        <v>1009</v>
      </c>
      <c r="O39" t="s">
        <v>336</v>
      </c>
      <c r="P39" t="s">
        <v>336</v>
      </c>
      <c r="Q39">
        <v>1</v>
      </c>
      <c r="X39">
        <v>2.0000000000000001E-4</v>
      </c>
      <c r="Y39">
        <v>284.14999999999998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2.0000000000000001E-4</v>
      </c>
      <c r="AH39">
        <v>2</v>
      </c>
      <c r="AI39">
        <v>55146400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>
      <c r="A40">
        <f>ROW(Source!A54)</f>
        <v>54</v>
      </c>
      <c r="B40">
        <v>55146408</v>
      </c>
      <c r="C40">
        <v>55146398</v>
      </c>
      <c r="D40">
        <v>54143793</v>
      </c>
      <c r="E40">
        <v>1</v>
      </c>
      <c r="F40">
        <v>1</v>
      </c>
      <c r="G40">
        <v>1</v>
      </c>
      <c r="H40">
        <v>3</v>
      </c>
      <c r="I40" t="s">
        <v>366</v>
      </c>
      <c r="J40" t="s">
        <v>367</v>
      </c>
      <c r="K40" t="s">
        <v>368</v>
      </c>
      <c r="L40">
        <v>1348</v>
      </c>
      <c r="N40">
        <v>1009</v>
      </c>
      <c r="O40" t="s">
        <v>132</v>
      </c>
      <c r="P40" t="s">
        <v>132</v>
      </c>
      <c r="Q40">
        <v>1000</v>
      </c>
      <c r="X40">
        <v>1E-4</v>
      </c>
      <c r="Y40">
        <v>110308.96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</v>
      </c>
      <c r="AG40">
        <v>1E-4</v>
      </c>
      <c r="AH40">
        <v>2</v>
      </c>
      <c r="AI40">
        <v>55146401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>
      <c r="A41">
        <f>ROW(Source!A54)</f>
        <v>54</v>
      </c>
      <c r="B41">
        <v>55146409</v>
      </c>
      <c r="C41">
        <v>55146398</v>
      </c>
      <c r="D41">
        <v>54152750</v>
      </c>
      <c r="E41">
        <v>1</v>
      </c>
      <c r="F41">
        <v>1</v>
      </c>
      <c r="G41">
        <v>1</v>
      </c>
      <c r="H41">
        <v>3</v>
      </c>
      <c r="I41" t="s">
        <v>345</v>
      </c>
      <c r="J41" t="s">
        <v>346</v>
      </c>
      <c r="K41" t="s">
        <v>347</v>
      </c>
      <c r="L41">
        <v>1346</v>
      </c>
      <c r="N41">
        <v>1009</v>
      </c>
      <c r="O41" t="s">
        <v>336</v>
      </c>
      <c r="P41" t="s">
        <v>336</v>
      </c>
      <c r="Q41">
        <v>1</v>
      </c>
      <c r="X41">
        <v>2E-3</v>
      </c>
      <c r="Y41">
        <v>899.56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3</v>
      </c>
      <c r="AG41">
        <v>2E-3</v>
      </c>
      <c r="AH41">
        <v>2</v>
      </c>
      <c r="AI41">
        <v>55146402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>
      <c r="A42">
        <f>ROW(Source!A54)</f>
        <v>54</v>
      </c>
      <c r="B42">
        <v>55146410</v>
      </c>
      <c r="C42">
        <v>55146398</v>
      </c>
      <c r="D42">
        <v>54160783</v>
      </c>
      <c r="E42">
        <v>1</v>
      </c>
      <c r="F42">
        <v>1</v>
      </c>
      <c r="G42">
        <v>1</v>
      </c>
      <c r="H42">
        <v>3</v>
      </c>
      <c r="I42" t="s">
        <v>369</v>
      </c>
      <c r="J42" t="s">
        <v>370</v>
      </c>
      <c r="K42" t="s">
        <v>371</v>
      </c>
      <c r="L42">
        <v>1346</v>
      </c>
      <c r="N42">
        <v>1009</v>
      </c>
      <c r="O42" t="s">
        <v>336</v>
      </c>
      <c r="P42" t="s">
        <v>336</v>
      </c>
      <c r="Q42">
        <v>1</v>
      </c>
      <c r="X42">
        <v>0.01</v>
      </c>
      <c r="Y42">
        <v>303.48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</v>
      </c>
      <c r="AG42">
        <v>0.01</v>
      </c>
      <c r="AH42">
        <v>2</v>
      </c>
      <c r="AI42">
        <v>55146403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>
      <c r="A43">
        <f>ROW(Source!A54)</f>
        <v>54</v>
      </c>
      <c r="B43">
        <v>55146411</v>
      </c>
      <c r="C43">
        <v>55146398</v>
      </c>
      <c r="D43">
        <v>54184436</v>
      </c>
      <c r="E43">
        <v>1</v>
      </c>
      <c r="F43">
        <v>1</v>
      </c>
      <c r="G43">
        <v>1</v>
      </c>
      <c r="H43">
        <v>3</v>
      </c>
      <c r="I43" t="s">
        <v>372</v>
      </c>
      <c r="J43" t="s">
        <v>373</v>
      </c>
      <c r="K43" t="s">
        <v>374</v>
      </c>
      <c r="L43">
        <v>1346</v>
      </c>
      <c r="N43">
        <v>1009</v>
      </c>
      <c r="O43" t="s">
        <v>336</v>
      </c>
      <c r="P43" t="s">
        <v>336</v>
      </c>
      <c r="Q43">
        <v>1</v>
      </c>
      <c r="X43">
        <v>1.42E-3</v>
      </c>
      <c r="Y43">
        <v>189.97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1.42E-3</v>
      </c>
      <c r="AH43">
        <v>2</v>
      </c>
      <c r="AI43">
        <v>55146404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>
      <c r="A44">
        <f>ROW(Source!A54)</f>
        <v>54</v>
      </c>
      <c r="B44">
        <v>55146412</v>
      </c>
      <c r="C44">
        <v>55146398</v>
      </c>
      <c r="D44">
        <v>54072308</v>
      </c>
      <c r="E44">
        <v>117</v>
      </c>
      <c r="F44">
        <v>1</v>
      </c>
      <c r="G44">
        <v>1</v>
      </c>
      <c r="H44">
        <v>3</v>
      </c>
      <c r="I44" t="s">
        <v>29</v>
      </c>
      <c r="J44" t="s">
        <v>3</v>
      </c>
      <c r="K44" t="s">
        <v>30</v>
      </c>
      <c r="L44">
        <v>3277935</v>
      </c>
      <c r="N44">
        <v>1013</v>
      </c>
      <c r="O44" t="s">
        <v>31</v>
      </c>
      <c r="P44" t="s">
        <v>31</v>
      </c>
      <c r="Q44">
        <v>1</v>
      </c>
      <c r="X44">
        <v>2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 t="s">
        <v>3</v>
      </c>
      <c r="AG44">
        <v>2</v>
      </c>
      <c r="AH44">
        <v>2</v>
      </c>
      <c r="AI44">
        <v>55146405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>
      <c r="A45">
        <f>ROW(Source!A58)</f>
        <v>58</v>
      </c>
      <c r="B45">
        <v>55146424</v>
      </c>
      <c r="C45">
        <v>55146416</v>
      </c>
      <c r="D45">
        <v>54066230</v>
      </c>
      <c r="E45">
        <v>117</v>
      </c>
      <c r="F45">
        <v>1</v>
      </c>
      <c r="G45">
        <v>1</v>
      </c>
      <c r="H45">
        <v>1</v>
      </c>
      <c r="I45" t="s">
        <v>375</v>
      </c>
      <c r="J45" t="s">
        <v>3</v>
      </c>
      <c r="K45" t="s">
        <v>376</v>
      </c>
      <c r="L45">
        <v>1191</v>
      </c>
      <c r="N45">
        <v>1013</v>
      </c>
      <c r="O45" t="s">
        <v>332</v>
      </c>
      <c r="P45" t="s">
        <v>332</v>
      </c>
      <c r="Q45">
        <v>1</v>
      </c>
      <c r="X45">
        <v>1.2</v>
      </c>
      <c r="Y45">
        <v>0</v>
      </c>
      <c r="Z45">
        <v>0</v>
      </c>
      <c r="AA45">
        <v>0</v>
      </c>
      <c r="AB45">
        <v>420.48</v>
      </c>
      <c r="AC45">
        <v>0</v>
      </c>
      <c r="AD45">
        <v>1</v>
      </c>
      <c r="AE45">
        <v>1</v>
      </c>
      <c r="AF45" t="s">
        <v>3</v>
      </c>
      <c r="AG45">
        <v>1.2</v>
      </c>
      <c r="AH45">
        <v>2</v>
      </c>
      <c r="AI45">
        <v>55146417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>
      <c r="A46">
        <f>ROW(Source!A58)</f>
        <v>58</v>
      </c>
      <c r="B46">
        <v>55146425</v>
      </c>
      <c r="C46">
        <v>55146416</v>
      </c>
      <c r="D46">
        <v>54139577</v>
      </c>
      <c r="E46">
        <v>1</v>
      </c>
      <c r="F46">
        <v>1</v>
      </c>
      <c r="G46">
        <v>1</v>
      </c>
      <c r="H46">
        <v>3</v>
      </c>
      <c r="I46" t="s">
        <v>333</v>
      </c>
      <c r="J46" t="s">
        <v>334</v>
      </c>
      <c r="K46" t="s">
        <v>335</v>
      </c>
      <c r="L46">
        <v>1346</v>
      </c>
      <c r="N46">
        <v>1009</v>
      </c>
      <c r="O46" t="s">
        <v>336</v>
      </c>
      <c r="P46" t="s">
        <v>336</v>
      </c>
      <c r="Q46">
        <v>1</v>
      </c>
      <c r="X46">
        <v>1E-3</v>
      </c>
      <c r="Y46">
        <v>284.14999999999998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 t="s">
        <v>3</v>
      </c>
      <c r="AG46">
        <v>1E-3</v>
      </c>
      <c r="AH46">
        <v>2</v>
      </c>
      <c r="AI46">
        <v>55146418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>
      <c r="A47">
        <f>ROW(Source!A58)</f>
        <v>58</v>
      </c>
      <c r="B47">
        <v>55146426</v>
      </c>
      <c r="C47">
        <v>55146416</v>
      </c>
      <c r="D47">
        <v>54141922</v>
      </c>
      <c r="E47">
        <v>1</v>
      </c>
      <c r="F47">
        <v>1</v>
      </c>
      <c r="G47">
        <v>1</v>
      </c>
      <c r="H47">
        <v>3</v>
      </c>
      <c r="I47" t="s">
        <v>337</v>
      </c>
      <c r="J47" t="s">
        <v>338</v>
      </c>
      <c r="K47" t="s">
        <v>339</v>
      </c>
      <c r="L47">
        <v>1383</v>
      </c>
      <c r="N47">
        <v>1013</v>
      </c>
      <c r="O47" t="s">
        <v>340</v>
      </c>
      <c r="P47" t="s">
        <v>340</v>
      </c>
      <c r="Q47">
        <v>1</v>
      </c>
      <c r="X47">
        <v>6.7599999999999993E-2</v>
      </c>
      <c r="Y47">
        <v>8.7899999999999991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6.7599999999999993E-2</v>
      </c>
      <c r="AH47">
        <v>2</v>
      </c>
      <c r="AI47">
        <v>55146419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>
      <c r="A48">
        <f>ROW(Source!A58)</f>
        <v>58</v>
      </c>
      <c r="B48">
        <v>55146427</v>
      </c>
      <c r="C48">
        <v>55146416</v>
      </c>
      <c r="D48">
        <v>54143508</v>
      </c>
      <c r="E48">
        <v>1</v>
      </c>
      <c r="F48">
        <v>1</v>
      </c>
      <c r="G48">
        <v>1</v>
      </c>
      <c r="H48">
        <v>3</v>
      </c>
      <c r="I48" t="s">
        <v>341</v>
      </c>
      <c r="J48" t="s">
        <v>342</v>
      </c>
      <c r="K48" t="s">
        <v>343</v>
      </c>
      <c r="L48">
        <v>1425</v>
      </c>
      <c r="N48">
        <v>1013</v>
      </c>
      <c r="O48" t="s">
        <v>344</v>
      </c>
      <c r="P48" t="s">
        <v>344</v>
      </c>
      <c r="Q48">
        <v>1</v>
      </c>
      <c r="X48">
        <v>0.03</v>
      </c>
      <c r="Y48">
        <v>978.09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0.03</v>
      </c>
      <c r="AH48">
        <v>2</v>
      </c>
      <c r="AI48">
        <v>55146420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>
      <c r="A49">
        <f>ROW(Source!A58)</f>
        <v>58</v>
      </c>
      <c r="B49">
        <v>55146428</v>
      </c>
      <c r="C49">
        <v>55146416</v>
      </c>
      <c r="D49">
        <v>54145351</v>
      </c>
      <c r="E49">
        <v>1</v>
      </c>
      <c r="F49">
        <v>1</v>
      </c>
      <c r="G49">
        <v>1</v>
      </c>
      <c r="H49">
        <v>3</v>
      </c>
      <c r="I49" t="s">
        <v>350</v>
      </c>
      <c r="J49" t="s">
        <v>351</v>
      </c>
      <c r="K49" t="s">
        <v>352</v>
      </c>
      <c r="L49">
        <v>1348</v>
      </c>
      <c r="N49">
        <v>1009</v>
      </c>
      <c r="O49" t="s">
        <v>132</v>
      </c>
      <c r="P49" t="s">
        <v>132</v>
      </c>
      <c r="Q49">
        <v>1000</v>
      </c>
      <c r="X49">
        <v>2.0000000000000002E-5</v>
      </c>
      <c r="Y49">
        <v>4338.2700000000004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3</v>
      </c>
      <c r="AG49">
        <v>2.0000000000000002E-5</v>
      </c>
      <c r="AH49">
        <v>2</v>
      </c>
      <c r="AI49">
        <v>55146421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>
      <c r="A50">
        <f>ROW(Source!A58)</f>
        <v>58</v>
      </c>
      <c r="B50">
        <v>55146429</v>
      </c>
      <c r="C50">
        <v>55146416</v>
      </c>
      <c r="D50">
        <v>54152750</v>
      </c>
      <c r="E50">
        <v>1</v>
      </c>
      <c r="F50">
        <v>1</v>
      </c>
      <c r="G50">
        <v>1</v>
      </c>
      <c r="H50">
        <v>3</v>
      </c>
      <c r="I50" t="s">
        <v>345</v>
      </c>
      <c r="J50" t="s">
        <v>346</v>
      </c>
      <c r="K50" t="s">
        <v>347</v>
      </c>
      <c r="L50">
        <v>1346</v>
      </c>
      <c r="N50">
        <v>1009</v>
      </c>
      <c r="O50" t="s">
        <v>336</v>
      </c>
      <c r="P50" t="s">
        <v>336</v>
      </c>
      <c r="Q50">
        <v>1</v>
      </c>
      <c r="X50">
        <v>0.01</v>
      </c>
      <c r="Y50">
        <v>899.56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 t="s">
        <v>3</v>
      </c>
      <c r="AG50">
        <v>0.01</v>
      </c>
      <c r="AH50">
        <v>2</v>
      </c>
      <c r="AI50">
        <v>55146422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>
      <c r="A51">
        <f>ROW(Source!A58)</f>
        <v>58</v>
      </c>
      <c r="B51">
        <v>55146430</v>
      </c>
      <c r="C51">
        <v>55146416</v>
      </c>
      <c r="D51">
        <v>54072308</v>
      </c>
      <c r="E51">
        <v>117</v>
      </c>
      <c r="F51">
        <v>1</v>
      </c>
      <c r="G51">
        <v>1</v>
      </c>
      <c r="H51">
        <v>3</v>
      </c>
      <c r="I51" t="s">
        <v>29</v>
      </c>
      <c r="J51" t="s">
        <v>3</v>
      </c>
      <c r="K51" t="s">
        <v>30</v>
      </c>
      <c r="L51">
        <v>3277935</v>
      </c>
      <c r="N51">
        <v>1013</v>
      </c>
      <c r="O51" t="s">
        <v>31</v>
      </c>
      <c r="P51" t="s">
        <v>31</v>
      </c>
      <c r="Q51">
        <v>1</v>
      </c>
      <c r="X51">
        <v>2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 t="s">
        <v>3</v>
      </c>
      <c r="AG51">
        <v>2</v>
      </c>
      <c r="AH51">
        <v>2</v>
      </c>
      <c r="AI51">
        <v>55146423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>
      <c r="A52">
        <f>ROW(Source!A62)</f>
        <v>62</v>
      </c>
      <c r="B52">
        <v>55146442</v>
      </c>
      <c r="C52">
        <v>55146434</v>
      </c>
      <c r="D52">
        <v>54066220</v>
      </c>
      <c r="E52">
        <v>117</v>
      </c>
      <c r="F52">
        <v>1</v>
      </c>
      <c r="G52">
        <v>1</v>
      </c>
      <c r="H52">
        <v>1</v>
      </c>
      <c r="I52" t="s">
        <v>364</v>
      </c>
      <c r="J52" t="s">
        <v>3</v>
      </c>
      <c r="K52" t="s">
        <v>365</v>
      </c>
      <c r="L52">
        <v>1191</v>
      </c>
      <c r="N52">
        <v>1013</v>
      </c>
      <c r="O52" t="s">
        <v>332</v>
      </c>
      <c r="P52" t="s">
        <v>332</v>
      </c>
      <c r="Q52">
        <v>1</v>
      </c>
      <c r="X52">
        <v>1.68</v>
      </c>
      <c r="Y52">
        <v>0</v>
      </c>
      <c r="Z52">
        <v>0</v>
      </c>
      <c r="AA52">
        <v>0</v>
      </c>
      <c r="AB52">
        <v>396.79</v>
      </c>
      <c r="AC52">
        <v>0</v>
      </c>
      <c r="AD52">
        <v>1</v>
      </c>
      <c r="AE52">
        <v>1</v>
      </c>
      <c r="AF52" t="s">
        <v>3</v>
      </c>
      <c r="AG52">
        <v>1.68</v>
      </c>
      <c r="AH52">
        <v>2</v>
      </c>
      <c r="AI52">
        <v>55146435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>
      <c r="A53">
        <f>ROW(Source!A62)</f>
        <v>62</v>
      </c>
      <c r="B53">
        <v>55146443</v>
      </c>
      <c r="C53">
        <v>55146434</v>
      </c>
      <c r="D53">
        <v>54139577</v>
      </c>
      <c r="E53">
        <v>1</v>
      </c>
      <c r="F53">
        <v>1</v>
      </c>
      <c r="G53">
        <v>1</v>
      </c>
      <c r="H53">
        <v>3</v>
      </c>
      <c r="I53" t="s">
        <v>333</v>
      </c>
      <c r="J53" t="s">
        <v>334</v>
      </c>
      <c r="K53" t="s">
        <v>335</v>
      </c>
      <c r="L53">
        <v>1346</v>
      </c>
      <c r="N53">
        <v>1009</v>
      </c>
      <c r="O53" t="s">
        <v>336</v>
      </c>
      <c r="P53" t="s">
        <v>336</v>
      </c>
      <c r="Q53">
        <v>1</v>
      </c>
      <c r="X53">
        <v>5.0000000000000001E-4</v>
      </c>
      <c r="Y53">
        <v>284.14999999999998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3</v>
      </c>
      <c r="AG53">
        <v>5.0000000000000001E-4</v>
      </c>
      <c r="AH53">
        <v>2</v>
      </c>
      <c r="AI53">
        <v>55146436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>
      <c r="A54">
        <f>ROW(Source!A62)</f>
        <v>62</v>
      </c>
      <c r="B54">
        <v>55146444</v>
      </c>
      <c r="C54">
        <v>55146434</v>
      </c>
      <c r="D54">
        <v>54141922</v>
      </c>
      <c r="E54">
        <v>1</v>
      </c>
      <c r="F54">
        <v>1</v>
      </c>
      <c r="G54">
        <v>1</v>
      </c>
      <c r="H54">
        <v>3</v>
      </c>
      <c r="I54" t="s">
        <v>337</v>
      </c>
      <c r="J54" t="s">
        <v>338</v>
      </c>
      <c r="K54" t="s">
        <v>339</v>
      </c>
      <c r="L54">
        <v>1383</v>
      </c>
      <c r="N54">
        <v>1013</v>
      </c>
      <c r="O54" t="s">
        <v>340</v>
      </c>
      <c r="P54" t="s">
        <v>340</v>
      </c>
      <c r="Q54">
        <v>1</v>
      </c>
      <c r="X54">
        <v>8.3199999999999996E-2</v>
      </c>
      <c r="Y54">
        <v>8.7899999999999991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3</v>
      </c>
      <c r="AG54">
        <v>8.3199999999999996E-2</v>
      </c>
      <c r="AH54">
        <v>2</v>
      </c>
      <c r="AI54">
        <v>55146437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>
      <c r="A55">
        <f>ROW(Source!A62)</f>
        <v>62</v>
      </c>
      <c r="B55">
        <v>55146445</v>
      </c>
      <c r="C55">
        <v>55146434</v>
      </c>
      <c r="D55">
        <v>54143508</v>
      </c>
      <c r="E55">
        <v>1</v>
      </c>
      <c r="F55">
        <v>1</v>
      </c>
      <c r="G55">
        <v>1</v>
      </c>
      <c r="H55">
        <v>3</v>
      </c>
      <c r="I55" t="s">
        <v>341</v>
      </c>
      <c r="J55" t="s">
        <v>342</v>
      </c>
      <c r="K55" t="s">
        <v>343</v>
      </c>
      <c r="L55">
        <v>1425</v>
      </c>
      <c r="N55">
        <v>1013</v>
      </c>
      <c r="O55" t="s">
        <v>344</v>
      </c>
      <c r="P55" t="s">
        <v>344</v>
      </c>
      <c r="Q55">
        <v>1</v>
      </c>
      <c r="X55">
        <v>2.5000000000000001E-2</v>
      </c>
      <c r="Y55">
        <v>978.09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 t="s">
        <v>3</v>
      </c>
      <c r="AG55">
        <v>2.5000000000000001E-2</v>
      </c>
      <c r="AH55">
        <v>2</v>
      </c>
      <c r="AI55">
        <v>55146438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>
      <c r="A56">
        <f>ROW(Source!A62)</f>
        <v>62</v>
      </c>
      <c r="B56">
        <v>55146446</v>
      </c>
      <c r="C56">
        <v>55146434</v>
      </c>
      <c r="D56">
        <v>54145351</v>
      </c>
      <c r="E56">
        <v>1</v>
      </c>
      <c r="F56">
        <v>1</v>
      </c>
      <c r="G56">
        <v>1</v>
      </c>
      <c r="H56">
        <v>3</v>
      </c>
      <c r="I56" t="s">
        <v>350</v>
      </c>
      <c r="J56" t="s">
        <v>351</v>
      </c>
      <c r="K56" t="s">
        <v>352</v>
      </c>
      <c r="L56">
        <v>1348</v>
      </c>
      <c r="N56">
        <v>1009</v>
      </c>
      <c r="O56" t="s">
        <v>132</v>
      </c>
      <c r="P56" t="s">
        <v>132</v>
      </c>
      <c r="Q56">
        <v>1000</v>
      </c>
      <c r="X56">
        <v>1.0000000000000001E-5</v>
      </c>
      <c r="Y56">
        <v>4338.2700000000004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 t="s">
        <v>3</v>
      </c>
      <c r="AG56">
        <v>1.0000000000000001E-5</v>
      </c>
      <c r="AH56">
        <v>2</v>
      </c>
      <c r="AI56">
        <v>55146439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>
      <c r="A57">
        <f>ROW(Source!A62)</f>
        <v>62</v>
      </c>
      <c r="B57">
        <v>55146447</v>
      </c>
      <c r="C57">
        <v>55146434</v>
      </c>
      <c r="D57">
        <v>54152750</v>
      </c>
      <c r="E57">
        <v>1</v>
      </c>
      <c r="F57">
        <v>1</v>
      </c>
      <c r="G57">
        <v>1</v>
      </c>
      <c r="H57">
        <v>3</v>
      </c>
      <c r="I57" t="s">
        <v>345</v>
      </c>
      <c r="J57" t="s">
        <v>346</v>
      </c>
      <c r="K57" t="s">
        <v>347</v>
      </c>
      <c r="L57">
        <v>1346</v>
      </c>
      <c r="N57">
        <v>1009</v>
      </c>
      <c r="O57" t="s">
        <v>336</v>
      </c>
      <c r="P57" t="s">
        <v>336</v>
      </c>
      <c r="Q57">
        <v>1</v>
      </c>
      <c r="X57">
        <v>0.01</v>
      </c>
      <c r="Y57">
        <v>899.56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0.01</v>
      </c>
      <c r="AH57">
        <v>2</v>
      </c>
      <c r="AI57">
        <v>55146440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>
      <c r="A58">
        <f>ROW(Source!A62)</f>
        <v>62</v>
      </c>
      <c r="B58">
        <v>55146448</v>
      </c>
      <c r="C58">
        <v>55146434</v>
      </c>
      <c r="D58">
        <v>54072308</v>
      </c>
      <c r="E58">
        <v>117</v>
      </c>
      <c r="F58">
        <v>1</v>
      </c>
      <c r="G58">
        <v>1</v>
      </c>
      <c r="H58">
        <v>3</v>
      </c>
      <c r="I58" t="s">
        <v>29</v>
      </c>
      <c r="J58" t="s">
        <v>3</v>
      </c>
      <c r="K58" t="s">
        <v>30</v>
      </c>
      <c r="L58">
        <v>3277935</v>
      </c>
      <c r="N58">
        <v>1013</v>
      </c>
      <c r="O58" t="s">
        <v>31</v>
      </c>
      <c r="P58" t="s">
        <v>31</v>
      </c>
      <c r="Q58">
        <v>1</v>
      </c>
      <c r="X58">
        <v>2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 t="s">
        <v>3</v>
      </c>
      <c r="AG58">
        <v>2</v>
      </c>
      <c r="AH58">
        <v>2</v>
      </c>
      <c r="AI58">
        <v>55146441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>
      <c r="A59">
        <f>ROW(Source!A66)</f>
        <v>66</v>
      </c>
      <c r="B59">
        <v>55146459</v>
      </c>
      <c r="C59">
        <v>55146452</v>
      </c>
      <c r="D59">
        <v>54066196</v>
      </c>
      <c r="E59">
        <v>117</v>
      </c>
      <c r="F59">
        <v>1</v>
      </c>
      <c r="G59">
        <v>1</v>
      </c>
      <c r="H59">
        <v>1</v>
      </c>
      <c r="I59" t="s">
        <v>377</v>
      </c>
      <c r="J59" t="s">
        <v>3</v>
      </c>
      <c r="K59" t="s">
        <v>378</v>
      </c>
      <c r="L59">
        <v>1191</v>
      </c>
      <c r="N59">
        <v>1013</v>
      </c>
      <c r="O59" t="s">
        <v>332</v>
      </c>
      <c r="P59" t="s">
        <v>332</v>
      </c>
      <c r="Q59">
        <v>1</v>
      </c>
      <c r="X59">
        <v>1</v>
      </c>
      <c r="Y59">
        <v>0</v>
      </c>
      <c r="Z59">
        <v>0</v>
      </c>
      <c r="AA59">
        <v>0</v>
      </c>
      <c r="AB59">
        <v>352.37</v>
      </c>
      <c r="AC59">
        <v>0</v>
      </c>
      <c r="AD59">
        <v>1</v>
      </c>
      <c r="AE59">
        <v>1</v>
      </c>
      <c r="AF59" t="s">
        <v>3</v>
      </c>
      <c r="AG59">
        <v>1</v>
      </c>
      <c r="AH59">
        <v>2</v>
      </c>
      <c r="AI59">
        <v>55146453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>
      <c r="A60">
        <f>ROW(Source!A66)</f>
        <v>66</v>
      </c>
      <c r="B60">
        <v>55146460</v>
      </c>
      <c r="C60">
        <v>55146452</v>
      </c>
      <c r="D60">
        <v>54073107</v>
      </c>
      <c r="E60">
        <v>1</v>
      </c>
      <c r="F60">
        <v>1</v>
      </c>
      <c r="G60">
        <v>1</v>
      </c>
      <c r="H60">
        <v>2</v>
      </c>
      <c r="I60" t="s">
        <v>379</v>
      </c>
      <c r="J60" t="s">
        <v>380</v>
      </c>
      <c r="K60" t="s">
        <v>381</v>
      </c>
      <c r="L60">
        <v>1368</v>
      </c>
      <c r="N60">
        <v>1011</v>
      </c>
      <c r="O60" t="s">
        <v>362</v>
      </c>
      <c r="P60" t="s">
        <v>362</v>
      </c>
      <c r="Q60">
        <v>1</v>
      </c>
      <c r="X60">
        <v>0.14000000000000001</v>
      </c>
      <c r="Y60">
        <v>0</v>
      </c>
      <c r="Z60">
        <v>6.62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3</v>
      </c>
      <c r="AG60">
        <v>0.14000000000000001</v>
      </c>
      <c r="AH60">
        <v>2</v>
      </c>
      <c r="AI60">
        <v>55146454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>
      <c r="A61">
        <f>ROW(Source!A66)</f>
        <v>66</v>
      </c>
      <c r="B61">
        <v>55146461</v>
      </c>
      <c r="C61">
        <v>55146452</v>
      </c>
      <c r="D61">
        <v>54142671</v>
      </c>
      <c r="E61">
        <v>1</v>
      </c>
      <c r="F61">
        <v>1</v>
      </c>
      <c r="G61">
        <v>1</v>
      </c>
      <c r="H61">
        <v>3</v>
      </c>
      <c r="I61" t="s">
        <v>382</v>
      </c>
      <c r="J61" t="s">
        <v>383</v>
      </c>
      <c r="K61" t="s">
        <v>384</v>
      </c>
      <c r="L61">
        <v>1346</v>
      </c>
      <c r="N61">
        <v>1009</v>
      </c>
      <c r="O61" t="s">
        <v>336</v>
      </c>
      <c r="P61" t="s">
        <v>336</v>
      </c>
      <c r="Q61">
        <v>1</v>
      </c>
      <c r="X61">
        <v>0.04</v>
      </c>
      <c r="Y61">
        <v>155.63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0.04</v>
      </c>
      <c r="AH61">
        <v>2</v>
      </c>
      <c r="AI61">
        <v>55146455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>
      <c r="A62">
        <f>ROW(Source!A66)</f>
        <v>66</v>
      </c>
      <c r="B62">
        <v>55146462</v>
      </c>
      <c r="C62">
        <v>55146452</v>
      </c>
      <c r="D62">
        <v>54161404</v>
      </c>
      <c r="E62">
        <v>1</v>
      </c>
      <c r="F62">
        <v>1</v>
      </c>
      <c r="G62">
        <v>1</v>
      </c>
      <c r="H62">
        <v>3</v>
      </c>
      <c r="I62" t="s">
        <v>385</v>
      </c>
      <c r="J62" t="s">
        <v>386</v>
      </c>
      <c r="K62" t="s">
        <v>387</v>
      </c>
      <c r="L62">
        <v>1348</v>
      </c>
      <c r="N62">
        <v>1009</v>
      </c>
      <c r="O62" t="s">
        <v>132</v>
      </c>
      <c r="P62" t="s">
        <v>132</v>
      </c>
      <c r="Q62">
        <v>1000</v>
      </c>
      <c r="X62">
        <v>1.0000000000000001E-5</v>
      </c>
      <c r="Y62">
        <v>292496.99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 t="s">
        <v>3</v>
      </c>
      <c r="AG62">
        <v>1.0000000000000001E-5</v>
      </c>
      <c r="AH62">
        <v>2</v>
      </c>
      <c r="AI62">
        <v>55146456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>
      <c r="A63">
        <f>ROW(Source!A66)</f>
        <v>66</v>
      </c>
      <c r="B63">
        <v>55146463</v>
      </c>
      <c r="C63">
        <v>55146452</v>
      </c>
      <c r="D63">
        <v>54072308</v>
      </c>
      <c r="E63">
        <v>117</v>
      </c>
      <c r="F63">
        <v>1</v>
      </c>
      <c r="G63">
        <v>1</v>
      </c>
      <c r="H63">
        <v>3</v>
      </c>
      <c r="I63" t="s">
        <v>29</v>
      </c>
      <c r="J63" t="s">
        <v>3</v>
      </c>
      <c r="K63" t="s">
        <v>30</v>
      </c>
      <c r="L63">
        <v>3277935</v>
      </c>
      <c r="N63">
        <v>1013</v>
      </c>
      <c r="O63" t="s">
        <v>31</v>
      </c>
      <c r="P63" t="s">
        <v>31</v>
      </c>
      <c r="Q63">
        <v>1</v>
      </c>
      <c r="X63">
        <v>2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 t="s">
        <v>3</v>
      </c>
      <c r="AG63">
        <v>2</v>
      </c>
      <c r="AH63">
        <v>2</v>
      </c>
      <c r="AI63">
        <v>55146457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>
      <c r="A64">
        <f>ROW(Source!A66)</f>
        <v>66</v>
      </c>
      <c r="B64">
        <v>55146464</v>
      </c>
      <c r="C64">
        <v>55146452</v>
      </c>
      <c r="D64">
        <v>54072310</v>
      </c>
      <c r="E64">
        <v>117</v>
      </c>
      <c r="F64">
        <v>1</v>
      </c>
      <c r="G64">
        <v>1</v>
      </c>
      <c r="H64">
        <v>3</v>
      </c>
      <c r="I64" t="s">
        <v>130</v>
      </c>
      <c r="J64" t="s">
        <v>3</v>
      </c>
      <c r="K64" t="s">
        <v>131</v>
      </c>
      <c r="L64">
        <v>1348</v>
      </c>
      <c r="N64">
        <v>1009</v>
      </c>
      <c r="O64" t="s">
        <v>132</v>
      </c>
      <c r="P64" t="s">
        <v>132</v>
      </c>
      <c r="Q64">
        <v>1000</v>
      </c>
      <c r="X64">
        <v>3.5000000000000001E-3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 t="s">
        <v>3</v>
      </c>
      <c r="AG64">
        <v>3.5000000000000001E-3</v>
      </c>
      <c r="AH64">
        <v>2</v>
      </c>
      <c r="AI64">
        <v>55146458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>
      <c r="A65">
        <f>ROW(Source!A71)</f>
        <v>71</v>
      </c>
      <c r="B65">
        <v>55146473</v>
      </c>
      <c r="C65">
        <v>55146469</v>
      </c>
      <c r="D65">
        <v>54066226</v>
      </c>
      <c r="E65">
        <v>117</v>
      </c>
      <c r="F65">
        <v>1</v>
      </c>
      <c r="G65">
        <v>1</v>
      </c>
      <c r="H65">
        <v>1</v>
      </c>
      <c r="I65" t="s">
        <v>353</v>
      </c>
      <c r="J65" t="s">
        <v>3</v>
      </c>
      <c r="K65" t="s">
        <v>354</v>
      </c>
      <c r="L65">
        <v>1191</v>
      </c>
      <c r="N65">
        <v>1013</v>
      </c>
      <c r="O65" t="s">
        <v>332</v>
      </c>
      <c r="P65" t="s">
        <v>332</v>
      </c>
      <c r="Q65">
        <v>1</v>
      </c>
      <c r="X65">
        <v>1.03</v>
      </c>
      <c r="Y65">
        <v>0</v>
      </c>
      <c r="Z65">
        <v>0</v>
      </c>
      <c r="AA65">
        <v>0</v>
      </c>
      <c r="AB65">
        <v>408.63</v>
      </c>
      <c r="AC65">
        <v>0</v>
      </c>
      <c r="AD65">
        <v>1</v>
      </c>
      <c r="AE65">
        <v>1</v>
      </c>
      <c r="AF65" t="s">
        <v>3</v>
      </c>
      <c r="AG65">
        <v>1.03</v>
      </c>
      <c r="AH65">
        <v>2</v>
      </c>
      <c r="AI65">
        <v>55146470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>
      <c r="A66">
        <f>ROW(Source!A71)</f>
        <v>71</v>
      </c>
      <c r="B66">
        <v>55146474</v>
      </c>
      <c r="C66">
        <v>55146469</v>
      </c>
      <c r="D66">
        <v>54143444</v>
      </c>
      <c r="E66">
        <v>1</v>
      </c>
      <c r="F66">
        <v>1</v>
      </c>
      <c r="G66">
        <v>1</v>
      </c>
      <c r="H66">
        <v>3</v>
      </c>
      <c r="I66" t="s">
        <v>388</v>
      </c>
      <c r="J66" t="s">
        <v>389</v>
      </c>
      <c r="K66" t="s">
        <v>390</v>
      </c>
      <c r="L66">
        <v>1346</v>
      </c>
      <c r="N66">
        <v>1009</v>
      </c>
      <c r="O66" t="s">
        <v>336</v>
      </c>
      <c r="P66" t="s">
        <v>336</v>
      </c>
      <c r="Q66">
        <v>1</v>
      </c>
      <c r="X66">
        <v>0.02</v>
      </c>
      <c r="Y66">
        <v>174.93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 t="s">
        <v>3</v>
      </c>
      <c r="AG66">
        <v>0.02</v>
      </c>
      <c r="AH66">
        <v>2</v>
      </c>
      <c r="AI66">
        <v>55146471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>
      <c r="A67">
        <f>ROW(Source!A71)</f>
        <v>71</v>
      </c>
      <c r="B67">
        <v>55146475</v>
      </c>
      <c r="C67">
        <v>55146469</v>
      </c>
      <c r="D67">
        <v>54072308</v>
      </c>
      <c r="E67">
        <v>117</v>
      </c>
      <c r="F67">
        <v>1</v>
      </c>
      <c r="G67">
        <v>1</v>
      </c>
      <c r="H67">
        <v>3</v>
      </c>
      <c r="I67" t="s">
        <v>29</v>
      </c>
      <c r="J67" t="s">
        <v>3</v>
      </c>
      <c r="K67" t="s">
        <v>30</v>
      </c>
      <c r="L67">
        <v>3277935</v>
      </c>
      <c r="N67">
        <v>1013</v>
      </c>
      <c r="O67" t="s">
        <v>31</v>
      </c>
      <c r="P67" t="s">
        <v>31</v>
      </c>
      <c r="Q67">
        <v>1</v>
      </c>
      <c r="X67">
        <v>2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 t="s">
        <v>3</v>
      </c>
      <c r="AG67">
        <v>2</v>
      </c>
      <c r="AH67">
        <v>2</v>
      </c>
      <c r="AI67">
        <v>55146472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>
      <c r="A68">
        <f>ROW(Source!A75)</f>
        <v>75</v>
      </c>
      <c r="B68">
        <v>55146487</v>
      </c>
      <c r="C68">
        <v>55146479</v>
      </c>
      <c r="D68">
        <v>54066218</v>
      </c>
      <c r="E68">
        <v>117</v>
      </c>
      <c r="F68">
        <v>1</v>
      </c>
      <c r="G68">
        <v>1</v>
      </c>
      <c r="H68">
        <v>1</v>
      </c>
      <c r="I68" t="s">
        <v>391</v>
      </c>
      <c r="J68" t="s">
        <v>3</v>
      </c>
      <c r="K68" t="s">
        <v>392</v>
      </c>
      <c r="L68">
        <v>1191</v>
      </c>
      <c r="N68">
        <v>1013</v>
      </c>
      <c r="O68" t="s">
        <v>332</v>
      </c>
      <c r="P68" t="s">
        <v>332</v>
      </c>
      <c r="Q68">
        <v>1</v>
      </c>
      <c r="X68">
        <v>16.29</v>
      </c>
      <c r="Y68">
        <v>0</v>
      </c>
      <c r="Z68">
        <v>0</v>
      </c>
      <c r="AA68">
        <v>0</v>
      </c>
      <c r="AB68">
        <v>392.35</v>
      </c>
      <c r="AC68">
        <v>0</v>
      </c>
      <c r="AD68">
        <v>1</v>
      </c>
      <c r="AE68">
        <v>1</v>
      </c>
      <c r="AF68" t="s">
        <v>3</v>
      </c>
      <c r="AG68">
        <v>16.29</v>
      </c>
      <c r="AH68">
        <v>2</v>
      </c>
      <c r="AI68">
        <v>55146480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>
      <c r="A69">
        <f>ROW(Source!A75)</f>
        <v>75</v>
      </c>
      <c r="B69">
        <v>55146488</v>
      </c>
      <c r="C69">
        <v>55146479</v>
      </c>
      <c r="D69">
        <v>54066391</v>
      </c>
      <c r="E69">
        <v>117</v>
      </c>
      <c r="F69">
        <v>1</v>
      </c>
      <c r="G69">
        <v>1</v>
      </c>
      <c r="H69">
        <v>1</v>
      </c>
      <c r="I69" t="s">
        <v>357</v>
      </c>
      <c r="J69" t="s">
        <v>3</v>
      </c>
      <c r="K69" t="s">
        <v>358</v>
      </c>
      <c r="L69">
        <v>1191</v>
      </c>
      <c r="N69">
        <v>1013</v>
      </c>
      <c r="O69" t="s">
        <v>332</v>
      </c>
      <c r="P69" t="s">
        <v>332</v>
      </c>
      <c r="Q69">
        <v>1</v>
      </c>
      <c r="X69">
        <v>0.01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2</v>
      </c>
      <c r="AF69" t="s">
        <v>3</v>
      </c>
      <c r="AG69">
        <v>0.01</v>
      </c>
      <c r="AH69">
        <v>2</v>
      </c>
      <c r="AI69">
        <v>55146481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>
      <c r="A70">
        <f>ROW(Source!A75)</f>
        <v>75</v>
      </c>
      <c r="B70">
        <v>55146489</v>
      </c>
      <c r="C70">
        <v>55146479</v>
      </c>
      <c r="D70">
        <v>54073156</v>
      </c>
      <c r="E70">
        <v>1</v>
      </c>
      <c r="F70">
        <v>1</v>
      </c>
      <c r="G70">
        <v>1</v>
      </c>
      <c r="H70">
        <v>2</v>
      </c>
      <c r="I70" t="s">
        <v>393</v>
      </c>
      <c r="J70" t="s">
        <v>394</v>
      </c>
      <c r="K70" t="s">
        <v>395</v>
      </c>
      <c r="L70">
        <v>1368</v>
      </c>
      <c r="N70">
        <v>1011</v>
      </c>
      <c r="O70" t="s">
        <v>362</v>
      </c>
      <c r="P70" t="s">
        <v>362</v>
      </c>
      <c r="Q70">
        <v>1</v>
      </c>
      <c r="X70">
        <v>0.01</v>
      </c>
      <c r="Y70">
        <v>0</v>
      </c>
      <c r="Z70">
        <v>37.32</v>
      </c>
      <c r="AA70">
        <v>352.37</v>
      </c>
      <c r="AB70">
        <v>0</v>
      </c>
      <c r="AC70">
        <v>0</v>
      </c>
      <c r="AD70">
        <v>1</v>
      </c>
      <c r="AE70">
        <v>0</v>
      </c>
      <c r="AF70" t="s">
        <v>3</v>
      </c>
      <c r="AG70">
        <v>0.01</v>
      </c>
      <c r="AH70">
        <v>2</v>
      </c>
      <c r="AI70">
        <v>55146482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>
      <c r="A71">
        <f>ROW(Source!A75)</f>
        <v>75</v>
      </c>
      <c r="B71">
        <v>55146490</v>
      </c>
      <c r="C71">
        <v>55146479</v>
      </c>
      <c r="D71">
        <v>54141922</v>
      </c>
      <c r="E71">
        <v>1</v>
      </c>
      <c r="F71">
        <v>1</v>
      </c>
      <c r="G71">
        <v>1</v>
      </c>
      <c r="H71">
        <v>3</v>
      </c>
      <c r="I71" t="s">
        <v>337</v>
      </c>
      <c r="J71" t="s">
        <v>338</v>
      </c>
      <c r="K71" t="s">
        <v>339</v>
      </c>
      <c r="L71">
        <v>1383</v>
      </c>
      <c r="N71">
        <v>1013</v>
      </c>
      <c r="O71" t="s">
        <v>340</v>
      </c>
      <c r="P71" t="s">
        <v>340</v>
      </c>
      <c r="Q71">
        <v>1</v>
      </c>
      <c r="X71">
        <v>6.5663999999999998</v>
      </c>
      <c r="Y71">
        <v>8.7899999999999991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 t="s">
        <v>3</v>
      </c>
      <c r="AG71">
        <v>6.5663999999999998</v>
      </c>
      <c r="AH71">
        <v>2</v>
      </c>
      <c r="AI71">
        <v>55146483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>
      <c r="A72">
        <f>ROW(Source!A75)</f>
        <v>75</v>
      </c>
      <c r="B72">
        <v>55146491</v>
      </c>
      <c r="C72">
        <v>55146479</v>
      </c>
      <c r="D72">
        <v>54143512</v>
      </c>
      <c r="E72">
        <v>1</v>
      </c>
      <c r="F72">
        <v>1</v>
      </c>
      <c r="G72">
        <v>1</v>
      </c>
      <c r="H72">
        <v>3</v>
      </c>
      <c r="I72" t="s">
        <v>397</v>
      </c>
      <c r="J72" t="s">
        <v>398</v>
      </c>
      <c r="K72" t="s">
        <v>399</v>
      </c>
      <c r="L72">
        <v>1407</v>
      </c>
      <c r="N72">
        <v>1013</v>
      </c>
      <c r="O72" t="s">
        <v>400</v>
      </c>
      <c r="P72" t="s">
        <v>400</v>
      </c>
      <c r="Q72">
        <v>1</v>
      </c>
      <c r="X72">
        <v>0.2</v>
      </c>
      <c r="Y72">
        <v>261.08999999999997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3</v>
      </c>
      <c r="AG72">
        <v>0.2</v>
      </c>
      <c r="AH72">
        <v>2</v>
      </c>
      <c r="AI72">
        <v>55146484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>
      <c r="A73">
        <f>ROW(Source!A75)</f>
        <v>75</v>
      </c>
      <c r="B73">
        <v>55146492</v>
      </c>
      <c r="C73">
        <v>55146479</v>
      </c>
      <c r="D73">
        <v>54143790</v>
      </c>
      <c r="E73">
        <v>1</v>
      </c>
      <c r="F73">
        <v>1</v>
      </c>
      <c r="G73">
        <v>1</v>
      </c>
      <c r="H73">
        <v>3</v>
      </c>
      <c r="I73" t="s">
        <v>401</v>
      </c>
      <c r="J73" t="s">
        <v>402</v>
      </c>
      <c r="K73" t="s">
        <v>403</v>
      </c>
      <c r="L73">
        <v>1348</v>
      </c>
      <c r="N73">
        <v>1009</v>
      </c>
      <c r="O73" t="s">
        <v>132</v>
      </c>
      <c r="P73" t="s">
        <v>132</v>
      </c>
      <c r="Q73">
        <v>1000</v>
      </c>
      <c r="X73">
        <v>1E-3</v>
      </c>
      <c r="Y73">
        <v>99190.96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 t="s">
        <v>3</v>
      </c>
      <c r="AG73">
        <v>1E-3</v>
      </c>
      <c r="AH73">
        <v>2</v>
      </c>
      <c r="AI73">
        <v>55146485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>
      <c r="A74">
        <f>ROW(Source!A75)</f>
        <v>75</v>
      </c>
      <c r="B74">
        <v>55146493</v>
      </c>
      <c r="C74">
        <v>55146479</v>
      </c>
      <c r="D74">
        <v>54072308</v>
      </c>
      <c r="E74">
        <v>117</v>
      </c>
      <c r="F74">
        <v>1</v>
      </c>
      <c r="G74">
        <v>1</v>
      </c>
      <c r="H74">
        <v>3</v>
      </c>
      <c r="I74" t="s">
        <v>29</v>
      </c>
      <c r="J74" t="s">
        <v>3</v>
      </c>
      <c r="K74" t="s">
        <v>30</v>
      </c>
      <c r="L74">
        <v>3277935</v>
      </c>
      <c r="N74">
        <v>1013</v>
      </c>
      <c r="O74" t="s">
        <v>31</v>
      </c>
      <c r="P74" t="s">
        <v>31</v>
      </c>
      <c r="Q74">
        <v>1</v>
      </c>
      <c r="X74">
        <v>2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 t="s">
        <v>3</v>
      </c>
      <c r="AG74">
        <v>2</v>
      </c>
      <c r="AH74">
        <v>2</v>
      </c>
      <c r="AI74">
        <v>55146486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>
      <c r="A75">
        <f>ROW(Source!A79)</f>
        <v>79</v>
      </c>
      <c r="B75">
        <v>55146506</v>
      </c>
      <c r="C75">
        <v>55146497</v>
      </c>
      <c r="D75">
        <v>54066214</v>
      </c>
      <c r="E75">
        <v>117</v>
      </c>
      <c r="F75">
        <v>1</v>
      </c>
      <c r="G75">
        <v>1</v>
      </c>
      <c r="H75">
        <v>1</v>
      </c>
      <c r="I75" t="s">
        <v>404</v>
      </c>
      <c r="J75" t="s">
        <v>3</v>
      </c>
      <c r="K75" t="s">
        <v>405</v>
      </c>
      <c r="L75">
        <v>1191</v>
      </c>
      <c r="N75">
        <v>1013</v>
      </c>
      <c r="O75" t="s">
        <v>332</v>
      </c>
      <c r="P75" t="s">
        <v>332</v>
      </c>
      <c r="Q75">
        <v>1</v>
      </c>
      <c r="X75">
        <v>2.82</v>
      </c>
      <c r="Y75">
        <v>0</v>
      </c>
      <c r="Z75">
        <v>0</v>
      </c>
      <c r="AA75">
        <v>0</v>
      </c>
      <c r="AB75">
        <v>387.9</v>
      </c>
      <c r="AC75">
        <v>0</v>
      </c>
      <c r="AD75">
        <v>1</v>
      </c>
      <c r="AE75">
        <v>1</v>
      </c>
      <c r="AF75" t="s">
        <v>3</v>
      </c>
      <c r="AG75">
        <v>2.82</v>
      </c>
      <c r="AH75">
        <v>2</v>
      </c>
      <c r="AI75">
        <v>55146498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>
      <c r="A76">
        <f>ROW(Source!A79)</f>
        <v>79</v>
      </c>
      <c r="B76">
        <v>55146507</v>
      </c>
      <c r="C76">
        <v>55146497</v>
      </c>
      <c r="D76">
        <v>54066391</v>
      </c>
      <c r="E76">
        <v>117</v>
      </c>
      <c r="F76">
        <v>1</v>
      </c>
      <c r="G76">
        <v>1</v>
      </c>
      <c r="H76">
        <v>1</v>
      </c>
      <c r="I76" t="s">
        <v>357</v>
      </c>
      <c r="J76" t="s">
        <v>3</v>
      </c>
      <c r="K76" t="s">
        <v>358</v>
      </c>
      <c r="L76">
        <v>1191</v>
      </c>
      <c r="N76">
        <v>1013</v>
      </c>
      <c r="O76" t="s">
        <v>332</v>
      </c>
      <c r="P76" t="s">
        <v>332</v>
      </c>
      <c r="Q76">
        <v>1</v>
      </c>
      <c r="X76">
        <v>0.02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2</v>
      </c>
      <c r="AF76" t="s">
        <v>3</v>
      </c>
      <c r="AG76">
        <v>0.02</v>
      </c>
      <c r="AH76">
        <v>2</v>
      </c>
      <c r="AI76">
        <v>55146499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>
      <c r="A77">
        <f>ROW(Source!A79)</f>
        <v>79</v>
      </c>
      <c r="B77">
        <v>55146508</v>
      </c>
      <c r="C77">
        <v>55146497</v>
      </c>
      <c r="D77">
        <v>54072968</v>
      </c>
      <c r="E77">
        <v>1</v>
      </c>
      <c r="F77">
        <v>1</v>
      </c>
      <c r="G77">
        <v>1</v>
      </c>
      <c r="H77">
        <v>2</v>
      </c>
      <c r="I77" t="s">
        <v>406</v>
      </c>
      <c r="J77" t="s">
        <v>407</v>
      </c>
      <c r="K77" t="s">
        <v>408</v>
      </c>
      <c r="L77">
        <v>1368</v>
      </c>
      <c r="N77">
        <v>1011</v>
      </c>
      <c r="O77" t="s">
        <v>362</v>
      </c>
      <c r="P77" t="s">
        <v>362</v>
      </c>
      <c r="Q77">
        <v>1</v>
      </c>
      <c r="X77">
        <v>0.01</v>
      </c>
      <c r="Y77">
        <v>0</v>
      </c>
      <c r="Z77">
        <v>1720.97</v>
      </c>
      <c r="AA77">
        <v>533</v>
      </c>
      <c r="AB77">
        <v>0</v>
      </c>
      <c r="AC77">
        <v>0</v>
      </c>
      <c r="AD77">
        <v>1</v>
      </c>
      <c r="AE77">
        <v>0</v>
      </c>
      <c r="AF77" t="s">
        <v>3</v>
      </c>
      <c r="AG77">
        <v>0.01</v>
      </c>
      <c r="AH77">
        <v>2</v>
      </c>
      <c r="AI77">
        <v>55146500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>
      <c r="A78">
        <f>ROW(Source!A79)</f>
        <v>79</v>
      </c>
      <c r="B78">
        <v>55146509</v>
      </c>
      <c r="C78">
        <v>55146497</v>
      </c>
      <c r="D78">
        <v>54073873</v>
      </c>
      <c r="E78">
        <v>1</v>
      </c>
      <c r="F78">
        <v>1</v>
      </c>
      <c r="G78">
        <v>1</v>
      </c>
      <c r="H78">
        <v>2</v>
      </c>
      <c r="I78" t="s">
        <v>359</v>
      </c>
      <c r="J78" t="s">
        <v>360</v>
      </c>
      <c r="K78" t="s">
        <v>361</v>
      </c>
      <c r="L78">
        <v>1368</v>
      </c>
      <c r="N78">
        <v>1011</v>
      </c>
      <c r="O78" t="s">
        <v>362</v>
      </c>
      <c r="P78" t="s">
        <v>362</v>
      </c>
      <c r="Q78">
        <v>1</v>
      </c>
      <c r="X78">
        <v>0.01</v>
      </c>
      <c r="Y78">
        <v>0</v>
      </c>
      <c r="Z78">
        <v>680.88</v>
      </c>
      <c r="AA78">
        <v>396.79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0.01</v>
      </c>
      <c r="AH78">
        <v>2</v>
      </c>
      <c r="AI78">
        <v>55146501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>
      <c r="A79">
        <f>ROW(Source!A79)</f>
        <v>79</v>
      </c>
      <c r="B79">
        <v>55146510</v>
      </c>
      <c r="C79">
        <v>55146497</v>
      </c>
      <c r="D79">
        <v>54142081</v>
      </c>
      <c r="E79">
        <v>1</v>
      </c>
      <c r="F79">
        <v>1</v>
      </c>
      <c r="G79">
        <v>1</v>
      </c>
      <c r="H79">
        <v>3</v>
      </c>
      <c r="I79" t="s">
        <v>410</v>
      </c>
      <c r="J79" t="s">
        <v>411</v>
      </c>
      <c r="K79" t="s">
        <v>412</v>
      </c>
      <c r="L79">
        <v>1301</v>
      </c>
      <c r="N79">
        <v>1003</v>
      </c>
      <c r="O79" t="s">
        <v>170</v>
      </c>
      <c r="P79" t="s">
        <v>170</v>
      </c>
      <c r="Q79">
        <v>1</v>
      </c>
      <c r="X79">
        <v>13.33</v>
      </c>
      <c r="Y79">
        <v>5.87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3</v>
      </c>
      <c r="AG79">
        <v>13.33</v>
      </c>
      <c r="AH79">
        <v>2</v>
      </c>
      <c r="AI79">
        <v>55146502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>
      <c r="A80">
        <f>ROW(Source!A79)</f>
        <v>79</v>
      </c>
      <c r="B80">
        <v>55146511</v>
      </c>
      <c r="C80">
        <v>55146497</v>
      </c>
      <c r="D80">
        <v>54142095</v>
      </c>
      <c r="E80">
        <v>1</v>
      </c>
      <c r="F80">
        <v>1</v>
      </c>
      <c r="G80">
        <v>1</v>
      </c>
      <c r="H80">
        <v>3</v>
      </c>
      <c r="I80" t="s">
        <v>413</v>
      </c>
      <c r="J80" t="s">
        <v>414</v>
      </c>
      <c r="K80" t="s">
        <v>415</v>
      </c>
      <c r="L80">
        <v>1302</v>
      </c>
      <c r="N80">
        <v>1003</v>
      </c>
      <c r="O80" t="s">
        <v>416</v>
      </c>
      <c r="P80" t="s">
        <v>416</v>
      </c>
      <c r="Q80">
        <v>10</v>
      </c>
      <c r="X80">
        <v>0.5</v>
      </c>
      <c r="Y80">
        <v>37.71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 t="s">
        <v>3</v>
      </c>
      <c r="AG80">
        <v>0.5</v>
      </c>
      <c r="AH80">
        <v>2</v>
      </c>
      <c r="AI80">
        <v>55146503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>
      <c r="A81">
        <f>ROW(Source!A79)</f>
        <v>79</v>
      </c>
      <c r="B81">
        <v>55146512</v>
      </c>
      <c r="C81">
        <v>55146497</v>
      </c>
      <c r="D81">
        <v>54161259</v>
      </c>
      <c r="E81">
        <v>1</v>
      </c>
      <c r="F81">
        <v>1</v>
      </c>
      <c r="G81">
        <v>1</v>
      </c>
      <c r="H81">
        <v>3</v>
      </c>
      <c r="I81" t="s">
        <v>417</v>
      </c>
      <c r="J81" t="s">
        <v>418</v>
      </c>
      <c r="K81" t="s">
        <v>419</v>
      </c>
      <c r="L81">
        <v>1346</v>
      </c>
      <c r="N81">
        <v>1009</v>
      </c>
      <c r="O81" t="s">
        <v>336</v>
      </c>
      <c r="P81" t="s">
        <v>336</v>
      </c>
      <c r="Q81">
        <v>1</v>
      </c>
      <c r="X81">
        <v>0.05</v>
      </c>
      <c r="Y81">
        <v>79.88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 t="s">
        <v>3</v>
      </c>
      <c r="AG81">
        <v>0.05</v>
      </c>
      <c r="AH81">
        <v>2</v>
      </c>
      <c r="AI81">
        <v>55146504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>
      <c r="A82">
        <f>ROW(Source!A79)</f>
        <v>79</v>
      </c>
      <c r="B82">
        <v>55146513</v>
      </c>
      <c r="C82">
        <v>55146497</v>
      </c>
      <c r="D82">
        <v>54072308</v>
      </c>
      <c r="E82">
        <v>117</v>
      </c>
      <c r="F82">
        <v>1</v>
      </c>
      <c r="G82">
        <v>1</v>
      </c>
      <c r="H82">
        <v>3</v>
      </c>
      <c r="I82" t="s">
        <v>29</v>
      </c>
      <c r="J82" t="s">
        <v>3</v>
      </c>
      <c r="K82" t="s">
        <v>30</v>
      </c>
      <c r="L82">
        <v>3277935</v>
      </c>
      <c r="N82">
        <v>1013</v>
      </c>
      <c r="O82" t="s">
        <v>31</v>
      </c>
      <c r="P82" t="s">
        <v>31</v>
      </c>
      <c r="Q82">
        <v>1</v>
      </c>
      <c r="X82">
        <v>2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 t="s">
        <v>3</v>
      </c>
      <c r="AG82">
        <v>2</v>
      </c>
      <c r="AH82">
        <v>2</v>
      </c>
      <c r="AI82">
        <v>55146505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25" defaultRowHeight="12.9"/>
  <cols>
    <col min="1" max="256" width="9.1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Y12"/>
  <sheetViews>
    <sheetView workbookViewId="0"/>
  </sheetViews>
  <sheetFormatPr defaultColWidth="9.125" defaultRowHeight="12.9"/>
  <cols>
    <col min="1" max="256" width="9.125" customWidth="1"/>
  </cols>
  <sheetData>
    <row r="1" spans="1:103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23298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03">
      <c r="F12" t="str">
        <f>Source!F12</f>
        <v>Новый объект_(Копия)</v>
      </c>
      <c r="G12" t="str">
        <f>Source!G12</f>
        <v>Причал надежды 2 этаж 330 тыс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Смета по ФСНБ 421+557прРИМ</vt:lpstr>
      <vt:lpstr>Source</vt:lpstr>
      <vt:lpstr>SourceObSm</vt:lpstr>
      <vt:lpstr>SmtRes</vt:lpstr>
      <vt:lpstr>EtalonRes</vt:lpstr>
      <vt:lpstr>SrcPoprs</vt:lpstr>
      <vt:lpstr>SrcKA</vt:lpstr>
      <vt:lpstr>'Смета по ФСНБ 421+557прРИМ'!Заголовки_для_печати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2026-07-10T12:00:13Z</dcterms:created>
  <dcterms:modified xsi:type="dcterms:W3CDTF">2026-07-30T05:24:03Z</dcterms:modified>
</cp:coreProperties>
</file>