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81"/>
  </bookViews>
  <sheets>
    <sheet name="Лист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7" i="1" l="1"/>
  <c r="G17" i="1"/>
  <c r="F17" i="1"/>
  <c r="AD16" i="1"/>
  <c r="AB16" i="1"/>
  <c r="Z16" i="1" s="1"/>
  <c r="AA16" i="1" s="1"/>
  <c r="AD15" i="1"/>
  <c r="AB15" i="1"/>
  <c r="Z15" i="1" s="1"/>
  <c r="AA15" i="1" s="1"/>
  <c r="AD14" i="1"/>
  <c r="AC14" i="1"/>
  <c r="AB14" i="1"/>
  <c r="Z14" i="1"/>
  <c r="AA14" i="1" s="1"/>
  <c r="AD13" i="1"/>
  <c r="AB13" i="1"/>
  <c r="AC13" i="1" s="1"/>
  <c r="Z13" i="1"/>
  <c r="AA13" i="1" s="1"/>
  <c r="AD12" i="1"/>
  <c r="AB12" i="1"/>
  <c r="Z12" i="1" s="1"/>
  <c r="AA12" i="1" s="1"/>
  <c r="AD11" i="1"/>
  <c r="AB11" i="1"/>
  <c r="Z11" i="1" s="1"/>
  <c r="AA11" i="1" s="1"/>
  <c r="AD10" i="1"/>
  <c r="AC10" i="1"/>
  <c r="AB10" i="1"/>
  <c r="Z10" i="1"/>
  <c r="AA10" i="1" s="1"/>
  <c r="AD9" i="1"/>
  <c r="AD17" i="1" s="1"/>
  <c r="C18" i="1" s="1"/>
  <c r="AB9" i="1"/>
  <c r="AC9" i="1" s="1"/>
  <c r="Z9" i="1"/>
  <c r="AA9" i="1" s="1"/>
  <c r="A9" i="1"/>
  <c r="AC11" i="1" l="1"/>
  <c r="AC17" i="1" s="1"/>
  <c r="AC15" i="1"/>
  <c r="AC12" i="1"/>
  <c r="AC16" i="1"/>
</calcChain>
</file>

<file path=xl/sharedStrings.xml><?xml version="1.0" encoding="utf-8"?>
<sst xmlns="http://schemas.openxmlformats.org/spreadsheetml/2006/main" count="90" uniqueCount="57">
  <si>
    <t>Приложение 2. Обоснование начальной (максимальной) цены контракта с указанием информации о валюте, используемой для формирования цены контракта и расчетов с поставщиком (подрядчиком, исполнителем), порядка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</si>
  <si>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</si>
  <si>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исполнителем).
Расчет выполнен в соответствии с ч.2-6 ст.22 44-ФЗ и Методическими рекомендациями, утвержденными приказом МЭР РФ от 02.10.2013 №567</t>
  </si>
  <si>
    <t>РАСЧЕТ НМЦК</t>
  </si>
  <si>
    <t>Расчет НМЦК произведен по формуле:
V - количество (объем) закупаемого товара, работы, услуги;
Цi - цена единицы товара, работы, услуги</t>
  </si>
  <si>
    <t>№</t>
  </si>
  <si>
    <t>Наименование товара, работы, услуги</t>
  </si>
  <si>
    <t>ОКПД2/КТРУ</t>
  </si>
  <si>
    <t>Единица измерения</t>
  </si>
  <si>
    <t>Количество</t>
  </si>
  <si>
    <t>Предложение 1 (минимальное)</t>
  </si>
  <si>
    <t>Предложение 2</t>
  </si>
  <si>
    <t>Предложение 3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</si>
  <si>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</si>
  <si>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</si>
  <si>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</si>
  <si>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</si>
  <si>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</si>
  <si>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</si>
  <si>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</si>
  <si>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</si>
  <si>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</si>
  <si>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</si>
  <si>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</si>
  <si>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</si>
  <si>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</si>
  <si>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</si>
  <si>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</si>
  <si>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</si>
  <si>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</si>
  <si>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</si>
  <si>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</si>
  <si>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Средняя цена (руб.)</t>
  </si>
  <si>
    <t>НМЦК (рын) по средней цене</t>
  </si>
  <si>
    <t>НМЦК по минимальной цене</t>
  </si>
  <si>
    <t>Цена (руб.)</t>
  </si>
  <si>
    <t>V - количество (объем) закупаемого товара, работы, услуги;
n - количество значений, используемых в расчете;
i - номер источника ценовой информации;
Цi - цена единицы товара</t>
  </si>
  <si>
    <t>ПГС [ГСО 10506-2014,1разряд]: оксид азота [NO](125 мг/м3)+азот [N2], 4 дм3</t>
  </si>
  <si>
    <t>20.11.12.190</t>
  </si>
  <si>
    <t>шт</t>
  </si>
  <si>
    <t>ПГС [ГСО 10506-2014,1разряд]: диоксид азота [NO2](125 мг/м3)+азот [N2], 5 дм3</t>
  </si>
  <si>
    <t>ПГС [ГСО 10506-2014,1разряд]: аммиак [NH3](125 мг/м3)+азот [N2], 5 дм3</t>
  </si>
  <si>
    <t>ПГС [ГСО 10506-2014,1разряд]: диоксид серы [SO2](125 мг/м3)+азот [N2], 5 дм3</t>
  </si>
  <si>
    <t>ПГС [ГСО 10506-2014,1разряд]: сероводород [H2S](10 мг/м3)+азот [N2], 5 дм3</t>
  </si>
  <si>
    <t>ПГС [ГСО 10665-2015,1разряд]: оксид углерода [СО] (515 мг/м3)+азот [N2], 5 дм3</t>
  </si>
  <si>
    <t>ПГС [ГСО 10667-2015,1разряд]: оксид углерода [СО] (43,73 мг/м3)+воздух [Air], 4 дм3</t>
  </si>
  <si>
    <t>ПНГ воздух марки «А», 4 дм3</t>
  </si>
  <si>
    <t>Итого:</t>
  </si>
  <si>
    <t>НМЦК устанавливается в размере</t>
  </si>
  <si>
    <t>руб.</t>
  </si>
  <si>
    <t>Дата подготовки обоснования НМЦК</t>
  </si>
  <si>
    <t>Ответственный за обоснование НМЦК</t>
  </si>
  <si>
    <t>Зам. начальника ООМОС</t>
  </si>
  <si>
    <t>Афанасьева О.Н.</t>
  </si>
  <si>
    <t>(должность)</t>
  </si>
  <si>
    <t>(подпись)</t>
  </si>
  <si>
    <t>(ФИО)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</si>
</sst>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#########"/>
    <numFmt numFmtId="165" formatCode="#,##0.00#"/>
    <numFmt numFmtId="166" formatCode="dd/mm/yy"/>
  </numFmts>
  <fonts count="7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1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2" xfId="0" applyFont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0" fillId="0" borderId="0" xfId="0" applyFont="1" applyBorder="1"/>
    <xf numFmtId="0" fontId="1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wrapText="1"/>
    </xf>
    <xf numFmtId="2" fontId="2" fillId="0" borderId="3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2" fontId="2" fillId="0" borderId="1" xfId="0" applyNumberFormat="1" applyFont="1" applyBorder="1" applyAlignment="1"/>
    <xf numFmtId="164" fontId="2" fillId="0" borderId="2" xfId="0" applyNumberFormat="1" applyFont="1" applyBorder="1" applyAlignment="1">
      <alignment horizontal="center"/>
    </xf>
    <xf numFmtId="0" fontId="2" fillId="0" borderId="7" xfId="0" applyFont="1" applyBorder="1" applyAlignment="1"/>
    <xf numFmtId="2" fontId="2" fillId="0" borderId="7" xfId="0" applyNumberFormat="1" applyFont="1" applyBorder="1" applyAlignment="1"/>
    <xf numFmtId="0" fontId="2" fillId="0" borderId="8" xfId="0" applyFont="1" applyBorder="1" applyAlignment="1"/>
    <xf numFmtId="166" fontId="2" fillId="0" borderId="2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/>
    <xf numFmtId="2" fontId="2" fillId="0" borderId="10" xfId="0" applyNumberFormat="1" applyFont="1" applyBorder="1" applyAlignment="1"/>
    <xf numFmtId="0" fontId="2" fillId="0" borderId="11" xfId="0" applyFont="1" applyBorder="1" applyAlignment="1"/>
    <xf numFmtId="0" fontId="6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231840</xdr:colOff>
      <xdr:row>7</xdr:row>
      <xdr:rowOff>12240</xdr:rowOff>
    </xdr:from>
    <xdr:to>
      <xdr:col>25</xdr:col>
      <xdr:colOff>1297080</xdr:colOff>
      <xdr:row>7</xdr:row>
      <xdr:rowOff>536760</xdr:rowOff>
    </xdr:to>
    <xdr:pic>
      <xdr:nvPicPr>
        <xdr:cNvPr id="2" name="Picture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252080" y="3831480"/>
          <a:ext cx="1065240" cy="5245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289440</xdr:colOff>
      <xdr:row>7</xdr:row>
      <xdr:rowOff>41040</xdr:rowOff>
    </xdr:from>
    <xdr:to>
      <xdr:col>26</xdr:col>
      <xdr:colOff>1469160</xdr:colOff>
      <xdr:row>7</xdr:row>
      <xdr:rowOff>496080</xdr:rowOff>
    </xdr:to>
    <xdr:pic>
      <xdr:nvPicPr>
        <xdr:cNvPr id="3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11681280" y="3860280"/>
          <a:ext cx="1179720" cy="4550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384480</xdr:colOff>
      <xdr:row>5</xdr:row>
      <xdr:rowOff>364320</xdr:rowOff>
    </xdr:from>
    <xdr:to>
      <xdr:col>28</xdr:col>
      <xdr:colOff>1764720</xdr:colOff>
      <xdr:row>6</xdr:row>
      <xdr:rowOff>510120</xdr:rowOff>
    </xdr:to>
    <xdr:pic>
      <xdr:nvPicPr>
        <xdr:cNvPr id="4" name="Изображение 2"/>
        <xdr:cNvPicPr/>
      </xdr:nvPicPr>
      <xdr:blipFill>
        <a:blip xmlns:r="http://schemas.openxmlformats.org/officeDocument/2006/relationships" r:embed="rId3"/>
        <a:stretch/>
      </xdr:blipFill>
      <xdr:spPr>
        <a:xfrm>
          <a:off x="14310000" y="3231000"/>
          <a:ext cx="1380240" cy="5270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222480</xdr:colOff>
      <xdr:row>4</xdr:row>
      <xdr:rowOff>221760</xdr:rowOff>
    </xdr:from>
    <xdr:to>
      <xdr:col>1</xdr:col>
      <xdr:colOff>1025280</xdr:colOff>
      <xdr:row>4</xdr:row>
      <xdr:rowOff>645840</xdr:rowOff>
    </xdr:to>
    <xdr:pic>
      <xdr:nvPicPr>
        <xdr:cNvPr id="5" name="Изображение 1"/>
        <xdr:cNvPicPr/>
      </xdr:nvPicPr>
      <xdr:blipFill>
        <a:blip xmlns:r="http://schemas.openxmlformats.org/officeDocument/2006/relationships" r:embed="rId4"/>
        <a:stretch/>
      </xdr:blipFill>
      <xdr:spPr>
        <a:xfrm>
          <a:off x="222480" y="1878840"/>
          <a:ext cx="1316880" cy="42408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21"/>
  <sheetViews>
    <sheetView tabSelected="1" view="pageBreakPreview" zoomScaleNormal="100" workbookViewId="0">
      <selection activeCell="B15" sqref="B15"/>
    </sheetView>
  </sheetViews>
  <sheetFormatPr defaultRowHeight="15" x14ac:dyDescent="0.25"/>
  <cols>
    <col min="1" max="1" width="7.28515625" style="13"/>
    <col min="2" max="2" width="26.85546875" style="13"/>
    <col min="3" max="3" width="18.7109375" style="13"/>
    <col min="4" max="4" width="15.85546875" style="13"/>
    <col min="5" max="5" width="10.85546875" style="13"/>
    <col min="6" max="8" width="20.85546875" style="13"/>
    <col min="9" max="25" width="0" style="13" hidden="1"/>
    <col min="26" max="26" width="19.42578125" style="13"/>
    <col min="27" max="27" width="21.85546875" style="13"/>
    <col min="28" max="28" width="14" style="13"/>
    <col min="29" max="29" width="28" style="13"/>
    <col min="30" max="30" width="26.28515625" style="13"/>
    <col min="31" max="31" width="17.5703125" style="13"/>
    <col min="32" max="1025" width="8.42578125" style="13"/>
  </cols>
  <sheetData>
    <row r="1" spans="1:32" ht="36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/>
      <c r="AF1"/>
    </row>
    <row r="2" spans="1:32" ht="18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/>
      <c r="AF2"/>
    </row>
    <row r="3" spans="1:32" ht="47.25" customHeight="1" x14ac:dyDescent="0.25">
      <c r="A3" s="11" t="s">
        <v>1</v>
      </c>
      <c r="B3" s="11"/>
      <c r="C3" s="10" t="s">
        <v>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/>
      <c r="AF3"/>
    </row>
    <row r="4" spans="1:32" ht="29.25" customHeight="1" x14ac:dyDescent="0.25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/>
      <c r="AF4"/>
    </row>
    <row r="5" spans="1:32" ht="95.25" customHeight="1" x14ac:dyDescent="0.25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/>
      <c r="AF5"/>
    </row>
    <row r="6" spans="1:32" ht="30" customHeight="1" x14ac:dyDescent="0.25">
      <c r="A6" s="9" t="s">
        <v>5</v>
      </c>
      <c r="B6" s="9" t="s">
        <v>6</v>
      </c>
      <c r="C6" s="7" t="s">
        <v>7</v>
      </c>
      <c r="D6" s="9" t="s">
        <v>8</v>
      </c>
      <c r="E6" s="6" t="s">
        <v>9</v>
      </c>
      <c r="F6" s="5" t="s">
        <v>10</v>
      </c>
      <c r="G6" s="4" t="s">
        <v>11</v>
      </c>
      <c r="H6" s="4" t="s">
        <v>12</v>
      </c>
      <c r="I6" s="17" t="s">
        <v>13</v>
      </c>
      <c r="J6" s="17" t="s">
        <v>14</v>
      </c>
      <c r="K6" s="17" t="s">
        <v>15</v>
      </c>
      <c r="L6" s="17" t="s">
        <v>16</v>
      </c>
      <c r="M6" s="17" t="s">
        <v>17</v>
      </c>
      <c r="N6" s="17" t="s">
        <v>18</v>
      </c>
      <c r="O6" s="17" t="s">
        <v>19</v>
      </c>
      <c r="P6" s="17" t="s">
        <v>20</v>
      </c>
      <c r="Q6" s="17" t="s">
        <v>21</v>
      </c>
      <c r="R6" s="17" t="s">
        <v>22</v>
      </c>
      <c r="S6" s="17" t="s">
        <v>23</v>
      </c>
      <c r="T6" s="17" t="s">
        <v>24</v>
      </c>
      <c r="U6" s="17" t="s">
        <v>25</v>
      </c>
      <c r="V6" s="17" t="s">
        <v>26</v>
      </c>
      <c r="W6" s="17" t="s">
        <v>27</v>
      </c>
      <c r="X6" s="17" t="s">
        <v>28</v>
      </c>
      <c r="Y6" s="17" t="s">
        <v>29</v>
      </c>
      <c r="Z6" s="18" t="s">
        <v>30</v>
      </c>
      <c r="AA6" s="18" t="s">
        <v>31</v>
      </c>
      <c r="AB6" s="7" t="s">
        <v>32</v>
      </c>
      <c r="AC6" s="19" t="s">
        <v>33</v>
      </c>
      <c r="AD6" s="3" t="s">
        <v>34</v>
      </c>
      <c r="AE6"/>
      <c r="AF6"/>
    </row>
    <row r="7" spans="1:32" ht="45" customHeight="1" x14ac:dyDescent="0.25">
      <c r="A7" s="9"/>
      <c r="B7" s="9"/>
      <c r="C7" s="7"/>
      <c r="D7" s="9"/>
      <c r="E7" s="6"/>
      <c r="F7" s="5"/>
      <c r="G7" s="5"/>
      <c r="H7" s="5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2"/>
      <c r="AA7" s="2"/>
      <c r="AB7" s="7"/>
      <c r="AC7" s="20"/>
      <c r="AD7" s="3"/>
      <c r="AE7"/>
      <c r="AF7"/>
    </row>
    <row r="8" spans="1:32" ht="126" customHeight="1" x14ac:dyDescent="0.25">
      <c r="A8" s="9"/>
      <c r="B8" s="9"/>
      <c r="C8" s="7"/>
      <c r="D8" s="9"/>
      <c r="E8" s="6"/>
      <c r="F8" s="21" t="s">
        <v>35</v>
      </c>
      <c r="G8" s="17" t="s">
        <v>35</v>
      </c>
      <c r="H8" s="17" t="s">
        <v>35</v>
      </c>
      <c r="I8" s="17" t="s">
        <v>35</v>
      </c>
      <c r="J8" s="17" t="s">
        <v>35</v>
      </c>
      <c r="K8" s="17" t="s">
        <v>35</v>
      </c>
      <c r="L8" s="17" t="s">
        <v>35</v>
      </c>
      <c r="M8" s="17" t="s">
        <v>35</v>
      </c>
      <c r="N8" s="17" t="s">
        <v>35</v>
      </c>
      <c r="O8" s="17" t="s">
        <v>35</v>
      </c>
      <c r="P8" s="17" t="s">
        <v>35</v>
      </c>
      <c r="Q8" s="17" t="s">
        <v>35</v>
      </c>
      <c r="R8" s="17" t="s">
        <v>35</v>
      </c>
      <c r="S8" s="17" t="s">
        <v>35</v>
      </c>
      <c r="T8" s="17" t="s">
        <v>35</v>
      </c>
      <c r="U8" s="17" t="s">
        <v>35</v>
      </c>
      <c r="V8" s="17" t="s">
        <v>35</v>
      </c>
      <c r="W8" s="17" t="s">
        <v>35</v>
      </c>
      <c r="X8" s="17" t="s">
        <v>35</v>
      </c>
      <c r="Y8" s="17" t="s">
        <v>35</v>
      </c>
      <c r="Z8" s="2"/>
      <c r="AA8" s="2"/>
      <c r="AB8" s="7"/>
      <c r="AC8" s="22" t="s">
        <v>36</v>
      </c>
      <c r="AD8" s="3"/>
      <c r="AE8"/>
      <c r="AF8"/>
    </row>
    <row r="9" spans="1:32" ht="36.75" x14ac:dyDescent="0.25">
      <c r="A9" s="15">
        <f>IF(ISBLANK(B9),"",COUNTA($B$9:B9))</f>
        <v>1</v>
      </c>
      <c r="B9" s="23" t="s">
        <v>37</v>
      </c>
      <c r="C9" s="24" t="s">
        <v>38</v>
      </c>
      <c r="D9" s="15" t="s">
        <v>39</v>
      </c>
      <c r="E9" s="16">
        <v>3</v>
      </c>
      <c r="F9" s="17">
        <v>23180</v>
      </c>
      <c r="G9" s="17">
        <v>25498</v>
      </c>
      <c r="H9" s="17">
        <v>26657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25">
        <f t="shared" ref="Z9:Z16" si="0">SQRT(((SUM((POWER(F9-AB9,2)),(POWER(G9-AB9,2)),(POWER(H9-AB9,2)))/(COLUMNS(F9:H9)-1))))</f>
        <v>1770.4017434893133</v>
      </c>
      <c r="AA9" s="26">
        <f t="shared" ref="AA9:AA16" si="1">Z9/AB9*100</f>
        <v>7.0501155179616219</v>
      </c>
      <c r="AB9" s="26">
        <f t="shared" ref="AB9:AB16" si="2">ROUND(AVERAGE(F9,G9,H9),2)</f>
        <v>25111.67</v>
      </c>
      <c r="AC9" s="27">
        <f t="shared" ref="AC9:AC16" si="3">ROUND(E9*AB9,2)</f>
        <v>75335.009999999995</v>
      </c>
      <c r="AD9" s="27">
        <f t="shared" ref="AD9:AD16" si="4">ROUND(E9*F9,2)</f>
        <v>69540</v>
      </c>
      <c r="AE9"/>
      <c r="AF9"/>
    </row>
    <row r="10" spans="1:32" ht="36.75" x14ac:dyDescent="0.25">
      <c r="A10" s="15">
        <v>2</v>
      </c>
      <c r="B10" s="23" t="s">
        <v>40</v>
      </c>
      <c r="C10" s="24" t="s">
        <v>38</v>
      </c>
      <c r="D10" s="15" t="s">
        <v>39</v>
      </c>
      <c r="E10" s="16">
        <v>3</v>
      </c>
      <c r="F10" s="17">
        <v>23180</v>
      </c>
      <c r="G10" s="17">
        <v>25498</v>
      </c>
      <c r="H10" s="17">
        <v>26657</v>
      </c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25">
        <f t="shared" si="0"/>
        <v>1770.4017434893133</v>
      </c>
      <c r="AA10" s="26">
        <f t="shared" si="1"/>
        <v>7.0501155179616219</v>
      </c>
      <c r="AB10" s="26">
        <f t="shared" si="2"/>
        <v>25111.67</v>
      </c>
      <c r="AC10" s="27">
        <f t="shared" si="3"/>
        <v>75335.009999999995</v>
      </c>
      <c r="AD10" s="27">
        <f t="shared" si="4"/>
        <v>69540</v>
      </c>
      <c r="AE10"/>
      <c r="AF10"/>
    </row>
    <row r="11" spans="1:32" ht="36.75" x14ac:dyDescent="0.25">
      <c r="A11" s="15">
        <v>3</v>
      </c>
      <c r="B11" s="23" t="s">
        <v>41</v>
      </c>
      <c r="C11" s="24" t="s">
        <v>38</v>
      </c>
      <c r="D11" s="15" t="s">
        <v>39</v>
      </c>
      <c r="E11" s="16">
        <v>1</v>
      </c>
      <c r="F11" s="17">
        <v>23180</v>
      </c>
      <c r="G11" s="17">
        <v>25498</v>
      </c>
      <c r="H11" s="17">
        <v>26657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25">
        <f t="shared" si="0"/>
        <v>1770.4017434893133</v>
      </c>
      <c r="AA11" s="26">
        <f t="shared" si="1"/>
        <v>7.0501155179616219</v>
      </c>
      <c r="AB11" s="26">
        <f t="shared" si="2"/>
        <v>25111.67</v>
      </c>
      <c r="AC11" s="27">
        <f t="shared" si="3"/>
        <v>25111.67</v>
      </c>
      <c r="AD11" s="27">
        <f t="shared" si="4"/>
        <v>23180</v>
      </c>
      <c r="AE11"/>
      <c r="AF11"/>
    </row>
    <row r="12" spans="1:32" ht="36.75" x14ac:dyDescent="0.25">
      <c r="A12" s="15">
        <v>4</v>
      </c>
      <c r="B12" s="23" t="s">
        <v>42</v>
      </c>
      <c r="C12" s="24" t="s">
        <v>38</v>
      </c>
      <c r="D12" s="15" t="s">
        <v>39</v>
      </c>
      <c r="E12" s="16">
        <v>3</v>
      </c>
      <c r="F12" s="17">
        <v>23180</v>
      </c>
      <c r="G12" s="17">
        <v>25498</v>
      </c>
      <c r="H12" s="17">
        <v>26657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25">
        <f t="shared" si="0"/>
        <v>1770.4017434893133</v>
      </c>
      <c r="AA12" s="26">
        <f t="shared" si="1"/>
        <v>7.0501155179616219</v>
      </c>
      <c r="AB12" s="26">
        <f t="shared" si="2"/>
        <v>25111.67</v>
      </c>
      <c r="AC12" s="27">
        <f t="shared" si="3"/>
        <v>75335.009999999995</v>
      </c>
      <c r="AD12" s="27">
        <f t="shared" si="4"/>
        <v>69540</v>
      </c>
      <c r="AE12"/>
      <c r="AF12"/>
    </row>
    <row r="13" spans="1:32" ht="36.75" x14ac:dyDescent="0.25">
      <c r="A13" s="15">
        <v>5</v>
      </c>
      <c r="B13" s="23" t="s">
        <v>43</v>
      </c>
      <c r="C13" s="24" t="s">
        <v>38</v>
      </c>
      <c r="D13" s="15" t="s">
        <v>39</v>
      </c>
      <c r="E13" s="16">
        <v>1</v>
      </c>
      <c r="F13" s="17">
        <v>23180</v>
      </c>
      <c r="G13" s="17">
        <v>25498</v>
      </c>
      <c r="H13" s="17">
        <v>26657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25">
        <f t="shared" si="0"/>
        <v>1770.4017434893133</v>
      </c>
      <c r="AA13" s="26">
        <f t="shared" si="1"/>
        <v>7.0501155179616219</v>
      </c>
      <c r="AB13" s="26">
        <f t="shared" si="2"/>
        <v>25111.67</v>
      </c>
      <c r="AC13" s="27">
        <f t="shared" si="3"/>
        <v>25111.67</v>
      </c>
      <c r="AD13" s="27">
        <f t="shared" si="4"/>
        <v>23180</v>
      </c>
      <c r="AE13"/>
      <c r="AF13"/>
    </row>
    <row r="14" spans="1:32" ht="36.75" x14ac:dyDescent="0.25">
      <c r="A14" s="15">
        <v>6</v>
      </c>
      <c r="B14" s="23" t="s">
        <v>44</v>
      </c>
      <c r="C14" s="24" t="s">
        <v>38</v>
      </c>
      <c r="D14" s="15" t="s">
        <v>39</v>
      </c>
      <c r="E14" s="16">
        <v>1</v>
      </c>
      <c r="F14" s="17">
        <v>6710</v>
      </c>
      <c r="G14" s="17">
        <v>7381</v>
      </c>
      <c r="H14" s="17">
        <v>7716.5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25">
        <f t="shared" si="0"/>
        <v>512.48471523548869</v>
      </c>
      <c r="AA14" s="26">
        <f t="shared" si="1"/>
        <v>7.0501132211172486</v>
      </c>
      <c r="AB14" s="26">
        <f t="shared" si="2"/>
        <v>7269.17</v>
      </c>
      <c r="AC14" s="27">
        <f t="shared" si="3"/>
        <v>7269.17</v>
      </c>
      <c r="AD14" s="27">
        <f t="shared" si="4"/>
        <v>6710</v>
      </c>
      <c r="AE14"/>
      <c r="AF14"/>
    </row>
    <row r="15" spans="1:32" ht="36.75" x14ac:dyDescent="0.25">
      <c r="A15" s="15">
        <v>7</v>
      </c>
      <c r="B15" s="23" t="s">
        <v>45</v>
      </c>
      <c r="C15" s="24" t="s">
        <v>38</v>
      </c>
      <c r="D15" s="15" t="s">
        <v>39</v>
      </c>
      <c r="E15" s="16">
        <v>1</v>
      </c>
      <c r="F15" s="17">
        <v>6710</v>
      </c>
      <c r="G15" s="17">
        <v>7381</v>
      </c>
      <c r="H15" s="17">
        <v>7716.5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25">
        <f t="shared" si="0"/>
        <v>512.48471523548869</v>
      </c>
      <c r="AA15" s="26">
        <f t="shared" si="1"/>
        <v>7.0501132211172486</v>
      </c>
      <c r="AB15" s="26">
        <f t="shared" si="2"/>
        <v>7269.17</v>
      </c>
      <c r="AC15" s="27">
        <f t="shared" si="3"/>
        <v>7269.17</v>
      </c>
      <c r="AD15" s="27">
        <f t="shared" si="4"/>
        <v>6710</v>
      </c>
      <c r="AE15"/>
      <c r="AF15"/>
    </row>
    <row r="16" spans="1:32" ht="30" x14ac:dyDescent="0.25">
      <c r="A16" s="15">
        <v>8</v>
      </c>
      <c r="B16" s="28" t="s">
        <v>46</v>
      </c>
      <c r="C16" s="24" t="s">
        <v>38</v>
      </c>
      <c r="D16" s="15" t="s">
        <v>39</v>
      </c>
      <c r="E16" s="16">
        <v>2</v>
      </c>
      <c r="F16" s="17">
        <v>3050</v>
      </c>
      <c r="G16" s="17"/>
      <c r="H16" s="17">
        <v>5205.13</v>
      </c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25">
        <f t="shared" si="0"/>
        <v>3111.1996692112193</v>
      </c>
      <c r="AA16" s="26">
        <f t="shared" si="1"/>
        <v>75.376060713960499</v>
      </c>
      <c r="AB16" s="26">
        <f t="shared" si="2"/>
        <v>4127.57</v>
      </c>
      <c r="AC16" s="27">
        <f t="shared" si="3"/>
        <v>8255.14</v>
      </c>
      <c r="AD16" s="27">
        <f t="shared" si="4"/>
        <v>6100</v>
      </c>
      <c r="AE16"/>
      <c r="AF16"/>
    </row>
    <row r="17" spans="1:30" x14ac:dyDescent="0.25">
      <c r="A17" s="29"/>
      <c r="B17" s="29"/>
      <c r="C17" s="29"/>
      <c r="D17" s="29"/>
      <c r="E17" s="29"/>
      <c r="F17" s="26">
        <f>SUMPRODUCT($E$9:$E$9,$F$9:$F$9)</f>
        <v>69540</v>
      </c>
      <c r="G17" s="26">
        <f>SUMPRODUCT($E$9:$E$9,$G$9:$G$9)</f>
        <v>76494</v>
      </c>
      <c r="H17" s="26">
        <f>SUMPRODUCT($E$9:$E$9,$H$9:$H$9)</f>
        <v>79971</v>
      </c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30"/>
      <c r="AB17" s="15" t="s">
        <v>47</v>
      </c>
      <c r="AC17" s="26">
        <f>SUM(AC9:AC16)</f>
        <v>299021.84999999998</v>
      </c>
      <c r="AD17" s="17">
        <f>SUM(AD9:AD16)</f>
        <v>274500</v>
      </c>
    </row>
    <row r="18" spans="1:30" x14ac:dyDescent="0.25">
      <c r="A18" s="1" t="s">
        <v>48</v>
      </c>
      <c r="B18" s="1"/>
      <c r="C18" s="31">
        <f>$AD$17</f>
        <v>274500</v>
      </c>
      <c r="D18" s="32" t="s">
        <v>49</v>
      </c>
      <c r="E18" s="32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4"/>
    </row>
    <row r="19" spans="1:30" x14ac:dyDescent="0.25">
      <c r="A19" s="1" t="s">
        <v>50</v>
      </c>
      <c r="B19" s="1"/>
      <c r="C19" s="35">
        <v>46261</v>
      </c>
      <c r="D19" s="32"/>
      <c r="E19" s="32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4"/>
    </row>
    <row r="20" spans="1:30" ht="31.5" customHeight="1" x14ac:dyDescent="0.25">
      <c r="A20" s="1" t="s">
        <v>51</v>
      </c>
      <c r="B20" s="1"/>
      <c r="C20" s="36" t="s">
        <v>52</v>
      </c>
      <c r="D20" s="37"/>
      <c r="E20" s="38" t="s">
        <v>53</v>
      </c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40"/>
    </row>
    <row r="21" spans="1:30" x14ac:dyDescent="0.25">
      <c r="C21" s="41" t="s">
        <v>54</v>
      </c>
      <c r="D21" s="41" t="s">
        <v>55</v>
      </c>
      <c r="E21" s="41" t="s">
        <v>56</v>
      </c>
    </row>
  </sheetData>
  <mergeCells count="20">
    <mergeCell ref="A18:B18"/>
    <mergeCell ref="A19:B19"/>
    <mergeCell ref="A20:B20"/>
    <mergeCell ref="F6:F7"/>
    <mergeCell ref="G6:G7"/>
    <mergeCell ref="H6:H7"/>
    <mergeCell ref="AB6:AB8"/>
    <mergeCell ref="AD6:AD8"/>
    <mergeCell ref="Z7:Z8"/>
    <mergeCell ref="AA7:AA8"/>
    <mergeCell ref="A6:A8"/>
    <mergeCell ref="B6:B8"/>
    <mergeCell ref="C6:C8"/>
    <mergeCell ref="D6:D8"/>
    <mergeCell ref="E6:E8"/>
    <mergeCell ref="A1:AD1"/>
    <mergeCell ref="A3:B3"/>
    <mergeCell ref="C3:AD3"/>
    <mergeCell ref="A4:AD4"/>
    <mergeCell ref="A5:AD5"/>
  </mergeCells>
  <pageMargins left="0.39374999999999999" right="0.39374999999999999" top="0.39374999999999999" bottom="0.39374999999999999" header="0.51180555555555496" footer="0.51180555555555496"/>
  <pageSetup paperSize="9" scale="37" firstPageNumber="0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Новый сотрудник ООКТ</cp:lastModifiedBy>
  <cp:revision>4</cp:revision>
  <cp:lastPrinted>2026-08-28T14:13:50Z</cp:lastPrinted>
  <dcterms:created xsi:type="dcterms:W3CDTF">2015-06-05T18:19:34Z</dcterms:created>
  <dcterms:modified xsi:type="dcterms:W3CDTF">2026-09-23T03:12:49Z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Generator">
    <vt:lpwstr>NPOI</vt:lpwstr>
  </property>
  <property fmtid="{D5CDD505-2E9C-101B-9397-08002B2CF9AE}" pid="5" name="Generator Version">
    <vt:lpwstr>2.4.1</vt:lpwstr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