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ccps.local\dfs\Контрактная служба\2026 Закупки\2026 44-ФЗ\2026 ед поставщик п.4 ст 93\195 чашки и насадки у Пущинских 2026-04-30-06М\березка\"/>
    </mc:Choice>
  </mc:AlternateContent>
  <bookViews>
    <workbookView xWindow="0" yWindow="0" windowWidth="24756" windowHeight="12300"/>
  </bookViews>
  <sheets>
    <sheet name="нмцк" sheetId="10" r:id="rId1"/>
  </sheets>
  <definedNames>
    <definedName name="_xlnm.Print_Area" localSheetId="0">нмцк!$A$1:$P$9</definedName>
  </definedNames>
  <calcPr calcId="162913"/>
</workbook>
</file>

<file path=xl/calcChain.xml><?xml version="1.0" encoding="utf-8"?>
<calcChain xmlns="http://schemas.openxmlformats.org/spreadsheetml/2006/main">
  <c r="H8" i="10" l="1"/>
  <c r="I8" i="10" s="1"/>
  <c r="K8" i="10" l="1"/>
  <c r="L8" i="10" s="1"/>
  <c r="J8" i="10"/>
  <c r="M8" i="10" s="1"/>
  <c r="N8" i="10" s="1"/>
  <c r="O8" i="10" s="1"/>
  <c r="P8" i="10" s="1"/>
  <c r="H7" i="10"/>
  <c r="I7" i="10" s="1"/>
  <c r="K7" i="10" l="1"/>
  <c r="L7" i="10" s="1"/>
  <c r="J7" i="10"/>
  <c r="M7" i="10" s="1"/>
  <c r="N7" i="10" s="1"/>
  <c r="O7" i="10" s="1"/>
  <c r="P7" i="10" s="1"/>
  <c r="P9" i="10" s="1"/>
</calcChain>
</file>

<file path=xl/sharedStrings.xml><?xml version="1.0" encoding="utf-8"?>
<sst xmlns="http://schemas.openxmlformats.org/spreadsheetml/2006/main" count="34" uniqueCount="28">
  <si>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</si>
  <si>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</si>
  <si>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</si>
  <si>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</si>
  <si>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</si>
  <si>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</si>
  <si>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</si>
  <si>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</si>
  <si>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</si>
  <si>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</si>
  <si>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</si>
  <si>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</si>
  <si>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</si>
  <si>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</si>
  <si>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</si>
  <si>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</si>
  <si>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</si>
  <si>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Объект закупки: Поставка расходных материалов</t>
  </si>
  <si>
    <t xml:space="preserve">Итого начальная максимальная цена контракта: </t>
  </si>
  <si>
    <t>цена с НДС (КП 1)</t>
  </si>
  <si>
    <t>цена с НДС (КП 2)</t>
  </si>
  <si>
    <t>цена с НДС (КП 3)</t>
  </si>
  <si>
    <t>Рачет начальной (максимальной) цены контракта 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рынка), который является приоритетным на основании п. 3.2. части III Приказа Министерства экономического развития РФ от 2 октября 2013 г. № 567</t>
  </si>
  <si>
    <t xml:space="preserve"> </t>
  </si>
  <si>
    <t>С учетом выделенного финансирования, определить сумму цен единиц Товара по  минимальной цене предложения</t>
  </si>
  <si>
    <t>упак</t>
  </si>
  <si>
    <t>Чашки Петри для микробиологии</t>
  </si>
  <si>
    <t>Фильтрационные шприцевые насадки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</si>
</sst>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6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8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9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b/>
      <i/>
      <sz val="8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20" fillId="0" borderId="0" applyFont="0" applyFill="0" applyBorder="0" applyAlignment="0" applyProtection="0"/>
  </cellStyleXfs>
  <cellXfs count="7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4" fontId="12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Fill="1" applyBorder="1" applyAlignment="1">
      <alignment horizontal="center" vertical="top" wrapText="1"/>
    </xf>
    <xf numFmtId="2" fontId="1" fillId="0" borderId="19" xfId="0" applyNumberFormat="1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2" fontId="12" fillId="0" borderId="7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8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164" fontId="12" fillId="0" borderId="7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8" fillId="0" borderId="23" xfId="0" applyFont="1" applyBorder="1" applyAlignment="1">
      <alignment horizontal="center" vertical="center" wrapText="1"/>
    </xf>
    <xf numFmtId="0" fontId="19" fillId="0" borderId="7" xfId="0" applyFont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4" fontId="0" fillId="0" borderId="0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16" fillId="0" borderId="7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2" fontId="21" fillId="0" borderId="0" xfId="0" applyNumberFormat="1" applyFont="1" applyAlignment="1">
      <alignment horizontal="left" vertical="top"/>
    </xf>
    <xf numFmtId="0" fontId="23" fillId="0" borderId="0" xfId="0" applyFont="1"/>
    <xf numFmtId="0" fontId="24" fillId="2" borderId="7" xfId="0" applyNumberFormat="1" applyFont="1" applyFill="1" applyBorder="1" applyAlignment="1">
      <alignment horizontal="left" vertical="top" wrapText="1"/>
    </xf>
    <xf numFmtId="2" fontId="0" fillId="0" borderId="0" xfId="0" applyNumberFormat="1"/>
    <xf numFmtId="2" fontId="21" fillId="0" borderId="0" xfId="0" applyNumberFormat="1" applyFont="1"/>
    <xf numFmtId="0" fontId="25" fillId="0" borderId="7" xfId="0" applyFont="1" applyFill="1" applyBorder="1" applyAlignment="1">
      <alignment horizontal="left" vertical="top" wrapText="1" shrinkToFit="1"/>
    </xf>
    <xf numFmtId="0" fontId="25" fillId="0" borderId="7" xfId="0" applyFont="1" applyFill="1" applyBorder="1" applyAlignment="1">
      <alignment horizontal="center" vertical="center" wrapText="1" shrinkToFit="1"/>
    </xf>
    <xf numFmtId="2" fontId="22" fillId="0" borderId="7" xfId="0" applyNumberFormat="1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7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4" fontId="8" fillId="0" borderId="20" xfId="0" applyNumberFormat="1" applyFont="1" applyBorder="1" applyAlignment="1">
      <alignment horizontal="center" vertical="center" wrapText="1"/>
    </xf>
    <xf numFmtId="4" fontId="8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Fill="1" applyBorder="1" applyAlignment="1">
      <alignment horizontal="center" vertical="top" wrapText="1"/>
    </xf>
    <xf numFmtId="2" fontId="1" fillId="0" borderId="9" xfId="0" applyNumberFormat="1" applyFont="1" applyFill="1" applyBorder="1" applyAlignment="1">
      <alignment horizontal="center" vertical="top" wrapText="1"/>
    </xf>
    <xf numFmtId="2" fontId="1" fillId="0" borderId="10" xfId="0" applyNumberFormat="1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/>
    <cellStyle name="Обычный" xfId="0" builtinId="0"/>
    <cellStyle name="Обычный 2" xfId="2"/>
    <cellStyle name="Обычный 2 2" xfId="3"/>
    <cellStyle name="Обычный 3" xfId="4"/>
    <cellStyle name="Финансовый 2" xfId="5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abSelected="1" topLeftCell="A4" zoomScale="85" zoomScaleNormal="85" zoomScaleSheetLayoutView="70" workbookViewId="0">
      <selection activeCell="H21" sqref="H21"/>
    </sheetView>
  </sheetViews>
  <sheetFormatPr defaultRowHeight="15.6" x14ac:dyDescent="0.3"/>
  <cols>
    <col min="1" max="1" width="4.6640625" customWidth="1"/>
    <col min="2" max="2" width="76" style="21" customWidth="1"/>
    <col min="3" max="3" width="16.6640625" customWidth="1"/>
    <col min="4" max="4" width="12.33203125" style="5" customWidth="1"/>
    <col min="5" max="5" width="14.44140625" style="19" customWidth="1"/>
    <col min="6" max="6" width="13.88671875" style="19" customWidth="1"/>
    <col min="7" max="8" width="14.44140625" style="19" customWidth="1"/>
    <col min="9" max="9" width="16.5546875" customWidth="1"/>
    <col min="10" max="10" width="22.33203125" customWidth="1"/>
    <col min="11" max="11" width="15.5546875" customWidth="1"/>
    <col min="12" max="12" width="15.109375" customWidth="1"/>
    <col min="13" max="13" width="19.109375" customWidth="1"/>
    <col min="14" max="14" width="19" customWidth="1"/>
    <col min="15" max="15" width="19.33203125" customWidth="1"/>
    <col min="16" max="16" width="19.6640625" customWidth="1"/>
  </cols>
  <sheetData>
    <row r="1" spans="1:16" ht="102" customHeight="1" thickBot="1" x14ac:dyDescent="0.45">
      <c r="A1" s="52" t="s">
        <v>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16" ht="24" customHeight="1" thickBot="1" x14ac:dyDescent="0.35">
      <c r="A2" s="49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1"/>
    </row>
    <row r="3" spans="1:16" ht="38.25" customHeight="1" x14ac:dyDescent="0.3">
      <c r="A3" s="53" t="s">
        <v>0</v>
      </c>
      <c r="B3" s="56" t="s">
        <v>1</v>
      </c>
      <c r="C3" s="59" t="s">
        <v>2</v>
      </c>
      <c r="D3" s="62" t="s">
        <v>3</v>
      </c>
      <c r="E3" s="65"/>
      <c r="F3" s="66"/>
      <c r="G3" s="15"/>
      <c r="H3" s="15"/>
      <c r="I3" s="67" t="s">
        <v>4</v>
      </c>
      <c r="J3" s="67"/>
      <c r="K3" s="68"/>
      <c r="L3" s="69"/>
      <c r="M3" s="70" t="s">
        <v>5</v>
      </c>
      <c r="N3" s="71"/>
      <c r="O3" s="71"/>
      <c r="P3" s="72"/>
    </row>
    <row r="4" spans="1:16" ht="38.25" customHeight="1" x14ac:dyDescent="0.3">
      <c r="A4" s="54"/>
      <c r="B4" s="57"/>
      <c r="C4" s="60"/>
      <c r="D4" s="63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5">
      <c r="A5" s="55"/>
      <c r="B5" s="58"/>
      <c r="C5" s="61"/>
      <c r="D5" s="64"/>
      <c r="E5" s="22" t="s">
        <v>19</v>
      </c>
      <c r="F5" s="22" t="s">
        <v>20</v>
      </c>
      <c r="G5" s="22" t="s">
        <v>21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8" t="s">
        <v>11</v>
      </c>
    </row>
    <row r="6" spans="1:16" ht="14.25" customHeight="1" x14ac:dyDescent="0.3">
      <c r="A6" s="8">
        <v>1</v>
      </c>
      <c r="B6" s="20">
        <v>2</v>
      </c>
      <c r="C6" s="28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30">
        <v>16</v>
      </c>
    </row>
    <row r="7" spans="1:16" s="27" customFormat="1" x14ac:dyDescent="0.3">
      <c r="A7" s="29">
        <v>1</v>
      </c>
      <c r="B7" s="44" t="s">
        <v>26</v>
      </c>
      <c r="C7" s="45" t="s">
        <v>25</v>
      </c>
      <c r="D7" s="47">
        <v>5</v>
      </c>
      <c r="E7" s="46">
        <v>207.28</v>
      </c>
      <c r="F7" s="46">
        <v>213.12</v>
      </c>
      <c r="G7" s="46">
        <v>214.1</v>
      </c>
      <c r="H7" s="18">
        <f>(E7+F7+G7)/3</f>
        <v>211.5</v>
      </c>
      <c r="I7" s="24">
        <f t="shared" ref="I7:I8" si="0">H7</f>
        <v>211.5</v>
      </c>
      <c r="J7" s="7">
        <f>I7*D7</f>
        <v>1057.5</v>
      </c>
      <c r="K7" s="25">
        <f>SQRT(((SUM((POWER(E7-I7,2)),(POWER(F7-I7,2)),(POWER(G7-I7,2))))/(3-1)))</f>
        <v>3.6873296570824783</v>
      </c>
      <c r="L7" s="25">
        <f t="shared" ref="L7:L8" si="1">K7/I7*100</f>
        <v>1.7434182775803682</v>
      </c>
      <c r="M7" s="26">
        <f t="shared" ref="M7:M8" si="2">J7</f>
        <v>1057.5</v>
      </c>
      <c r="N7" s="26">
        <f t="shared" ref="N7:N8" si="3">M7/D7</f>
        <v>211.5</v>
      </c>
      <c r="O7" s="26">
        <f t="shared" ref="O7:O8" si="4">ROUNDDOWN(N7,2)</f>
        <v>211.5</v>
      </c>
      <c r="P7" s="26">
        <f>O7*D7</f>
        <v>1057.5</v>
      </c>
    </row>
    <row r="8" spans="1:16" s="27" customFormat="1" x14ac:dyDescent="0.3">
      <c r="A8" s="29">
        <v>2</v>
      </c>
      <c r="B8" s="44" t="s">
        <v>27</v>
      </c>
      <c r="C8" s="45" t="s">
        <v>25</v>
      </c>
      <c r="D8" s="47">
        <v>2</v>
      </c>
      <c r="E8" s="46">
        <v>3193.37</v>
      </c>
      <c r="F8" s="46">
        <v>3272.98</v>
      </c>
      <c r="G8" s="46">
        <v>3325.14</v>
      </c>
      <c r="H8" s="18">
        <f t="shared" ref="H8" si="5">(E8+F8+G8)/3</f>
        <v>3263.83</v>
      </c>
      <c r="I8" s="24">
        <f t="shared" si="0"/>
        <v>3263.83</v>
      </c>
      <c r="J8" s="7">
        <f t="shared" ref="J8" si="6">I8*D8</f>
        <v>6527.66</v>
      </c>
      <c r="K8" s="25">
        <f t="shared" ref="K8" si="7">SQRT(((SUM((POWER(E8-I8,2)),(POWER(F8-I8,2)),(POWER(G8-I8,2))))/(3-1)))</f>
        <v>66.359815400587124</v>
      </c>
      <c r="L8" s="25">
        <f t="shared" si="1"/>
        <v>2.0331884749079188</v>
      </c>
      <c r="M8" s="26">
        <f t="shared" si="2"/>
        <v>6527.66</v>
      </c>
      <c r="N8" s="26">
        <f t="shared" si="3"/>
        <v>3263.83</v>
      </c>
      <c r="O8" s="26">
        <f t="shared" si="4"/>
        <v>3263.83</v>
      </c>
      <c r="P8" s="26">
        <f t="shared" ref="P8" si="8">O8*D8</f>
        <v>6527.66</v>
      </c>
    </row>
    <row r="9" spans="1:16" x14ac:dyDescent="0.3">
      <c r="A9" s="48" t="s">
        <v>16</v>
      </c>
      <c r="B9" s="48"/>
      <c r="C9" s="41"/>
      <c r="D9" s="41"/>
      <c r="E9" s="33"/>
      <c r="F9" s="34"/>
      <c r="G9" s="35"/>
      <c r="H9" s="35"/>
      <c r="I9" s="36" t="s">
        <v>12</v>
      </c>
      <c r="J9" s="36"/>
      <c r="K9" s="36" t="s">
        <v>12</v>
      </c>
      <c r="L9" s="36" t="s">
        <v>12</v>
      </c>
      <c r="M9" s="36" t="s">
        <v>12</v>
      </c>
      <c r="N9" s="36" t="s">
        <v>12</v>
      </c>
      <c r="O9" s="36" t="s">
        <v>12</v>
      </c>
      <c r="P9" s="37">
        <f>SUM(P7:P8)</f>
        <v>7585.16</v>
      </c>
    </row>
    <row r="10" spans="1:16" x14ac:dyDescent="0.3">
      <c r="D10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</row>
    <row r="11" spans="1:16" ht="14.4" customHeight="1" x14ac:dyDescent="0.3">
      <c r="B11" s="40" t="s">
        <v>18</v>
      </c>
      <c r="C11" s="43">
        <v>7423.14</v>
      </c>
      <c r="D11" s="39" t="s">
        <v>24</v>
      </c>
      <c r="E11" s="39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14.4" x14ac:dyDescent="0.3">
      <c r="B12"/>
      <c r="D12"/>
      <c r="E12" s="31"/>
      <c r="F12" s="31"/>
      <c r="G12" s="31"/>
      <c r="H12" s="32"/>
      <c r="I12" s="19"/>
    </row>
    <row r="13" spans="1:16" ht="14.4" x14ac:dyDescent="0.3">
      <c r="B13"/>
      <c r="D13"/>
      <c r="E13" s="31"/>
      <c r="F13" s="31"/>
      <c r="G13" s="31"/>
      <c r="H13" s="32"/>
      <c r="I13" s="19"/>
    </row>
    <row r="14" spans="1:16" ht="14.4" x14ac:dyDescent="0.3">
      <c r="B14" t="s">
        <v>23</v>
      </c>
      <c r="D14"/>
      <c r="E14" s="31"/>
      <c r="F14"/>
      <c r="G14"/>
      <c r="H14"/>
      <c r="I14" s="42"/>
    </row>
    <row r="15" spans="1:16" ht="14.4" x14ac:dyDescent="0.3">
      <c r="B15"/>
      <c r="D15" s="42"/>
      <c r="E15" s="31"/>
      <c r="F15"/>
      <c r="G15"/>
      <c r="H15"/>
      <c r="I15" s="42"/>
    </row>
    <row r="16" spans="1:16" ht="14.4" x14ac:dyDescent="0.3">
      <c r="B16"/>
      <c r="D16" s="42"/>
      <c r="E16" s="31"/>
      <c r="F16"/>
      <c r="G16"/>
      <c r="H16"/>
      <c r="I16" s="42"/>
    </row>
    <row r="17" spans="2:9" ht="14.4" x14ac:dyDescent="0.3">
      <c r="B17"/>
      <c r="D17" s="42"/>
      <c r="E17" s="31"/>
      <c r="F17"/>
      <c r="G17"/>
      <c r="H17"/>
      <c r="I17" s="42"/>
    </row>
    <row r="18" spans="2:9" ht="14.4" x14ac:dyDescent="0.3">
      <c r="B18"/>
      <c r="D18" s="42"/>
      <c r="E18" s="31"/>
      <c r="F18"/>
      <c r="G18"/>
      <c r="H18"/>
      <c r="I18" s="42"/>
    </row>
    <row r="19" spans="2:9" x14ac:dyDescent="0.3">
      <c r="E19" s="31"/>
    </row>
    <row r="20" spans="2:9" x14ac:dyDescent="0.3">
      <c r="E20" s="31"/>
    </row>
    <row r="21" spans="2:9" x14ac:dyDescent="0.3">
      <c r="E21" s="31"/>
    </row>
  </sheetData>
  <mergeCells count="10">
    <mergeCell ref="A9:B9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:L8">
    <cfRule type="cellIs" dxfId="0" priority="4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Чернышёва Анна Игоревна</cp:lastModifiedBy>
  <cp:lastPrinted>2020-11-19T13:38:08Z</cp:lastPrinted>
  <dcterms:created xsi:type="dcterms:W3CDTF">2014-07-03T10:53:02Z</dcterms:created>
  <dcterms:modified xsi:type="dcterms:W3CDTF">2026-07-20T11:58:03Z</dcterms:modified>
</cp:coreProperties>
</file>