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525" tabRatio="626"/>
  </bookViews>
  <sheets>
    <sheet name="min по стр КП" sheetId="2" r:id="rId1"/>
  </sheets>
  <definedNames>
    <definedName name="n_1" localSheetId="0">{"","одинz","дваz","триz","четыреz","пятьz","шестьz","семьz","восемьz","девятьz"}</definedName>
    <definedName name="n_1">{"","одинz","дваz","триz","четыреz","пятьz","шестьz","семьz","восемьz","девятьz"}</definedName>
    <definedName name="n_2" localSheetId="0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 localSheetId="0">{"";1;"двадцатьz";"тридцатьz";"сорокz";"пятьдесятz";"шестьдесятz";"семьдесятz";"восемьдесятz";"девяностоz"}</definedName>
    <definedName name="n_3">{"";1;"двадцатьz";"тридцатьz";"сорокz";"пятьдесятz";"шестьдесятz";"семьдесятz";"восемьдесятz";"девяностоz"}</definedName>
    <definedName name="n_4" localSheetId="0">{"","стоz","двестиz","тристаz","четырестаz","пятьсотz","шестьсотz","семьсотz","восемьсотz","девятьсотz"}</definedName>
    <definedName name="n_4">{"","стоz","двестиz","тристаz","четырестаz","пятьсотz","шестьсотz","семьсотz","восемьсотz","девятьсотz"}</definedName>
    <definedName name="n_5" localSheetId="0">{"","однаz","двеz","триz","четыреz","пятьz","шестьz","семьz","восемьz","девятьz"}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 localSheetId="0">IF('min по стр КП'!n_3=1,'min по стр КП'!n_2,'min по стр КП'!n_3&amp;'min по стр КП'!n_1)</definedName>
    <definedName name="n0x">IF(n_3=1,n_2,n_3&amp;n_1)</definedName>
    <definedName name="n1x" localSheetId="0">IF('min по стр КП'!n_3=1,'min по стр КП'!n_2,'min по стр КП'!n_3&amp;'min по стр КП'!n_5)</definedName>
    <definedName name="n1x">IF(n_3=1,n_2,n_3&amp;n_5)</definedName>
    <definedName name="мил" localSheetId="0">{0,"овz";1,"z";2,"аz";5,"овz"}</definedName>
    <definedName name="мил">{0,"овz";1,"z";2,"аz";5,"овz"}</definedName>
    <definedName name="_xlnm.Print_Area" localSheetId="0">'min по стр КП'!$G$1:$V$18</definedName>
    <definedName name="тыс" localSheetId="0">{0,"тысячz";1,"тысячаz";2,"тысячиz";5,"тысячz"}</definedName>
    <definedName name="тыс">{0,"тысячz";1,"тысячаz";2,"тысячиz";5,"тысячz"}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2" l="1"/>
  <c r="N12" i="2"/>
  <c r="M12" i="2"/>
  <c r="L12" i="2"/>
  <c r="V12" i="2" l="1"/>
  <c r="U12" i="2" s="1"/>
  <c r="S12" i="2"/>
  <c r="R12" i="2"/>
  <c r="Q12" i="2" s="1"/>
  <c r="T12" i="2" l="1"/>
  <c r="Q14" i="2" l="1"/>
  <c r="S15" i="2" s="1"/>
  <c r="U15" i="2" l="1"/>
  <c r="X4" i="2" l="1"/>
  <c r="Y4" i="2"/>
  <c r="Z4" i="2" l="1"/>
  <c r="AA4" i="2" l="1"/>
  <c r="AA5" i="2" s="1"/>
  <c r="AB5" i="2" s="1"/>
  <c r="G16" i="2" l="1"/>
  <c r="AA6" i="2"/>
  <c r="AB6" i="2" s="1"/>
</calcChain>
</file>

<file path=xl/comments1.xml><?xml version="1.0" encoding="utf-8"?>
<comments xmlns="http://schemas.openxmlformats.org/spreadsheetml/2006/main">
  <authors>
    <author>Автор</author>
  </authors>
  <commentList>
    <comment ref="P10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:</t>
        </r>
        <r>
          <rPr>
            <sz val="9"/>
            <color indexed="81"/>
            <rFont val="Tahoma"/>
            <family val="2"/>
            <charset val="204"/>
          </rPr>
          <t xml:space="preserve">
если в пр году не было - поставить букву Н, если все позиции Н - скрыть этот и столб F
</t>
        </r>
      </text>
    </comment>
    <comment ref="U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 (по минимальной цене по строке во всех КП)</t>
        </r>
      </text>
    </comment>
  </commentList>
</comments>
</file>

<file path=xl/sharedStrings.xml><?xml version="1.0" encoding="utf-8"?>
<sst xmlns="http://schemas.openxmlformats.org/spreadsheetml/2006/main" count="50" uniqueCount="37">
  <si>
    <t xml:space="preserve">Приложение № 1
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
</t>
  </si>
  <si>
    <t>этот блок на печать не выводится.</t>
  </si>
  <si>
    <t xml:space="preserve">Обоснование начальной (максимальной) цены контракта </t>
  </si>
  <si>
    <t>Основные характеристики объекта закупки</t>
  </si>
  <si>
    <t>Согласно техническому заданию</t>
  </si>
  <si>
    <t xml:space="preserve">Используемый метод определения НМЦК 
с обоснованием:    Метод сопоставимых рыночных цен (анализа рынка). </t>
  </si>
  <si>
    <t>Расчет НМЦК</t>
  </si>
  <si>
    <t>№</t>
  </si>
  <si>
    <t>Наименование товара, услуги (работы), ОКПД 2</t>
  </si>
  <si>
    <t>ед. изм</t>
  </si>
  <si>
    <t>Кол -во</t>
  </si>
  <si>
    <t>КП 1</t>
  </si>
  <si>
    <t>КП 2</t>
  </si>
  <si>
    <t>КП 3</t>
  </si>
  <si>
    <t>Сумма</t>
  </si>
  <si>
    <t>Средняя цена с НДС в руб.</t>
  </si>
  <si>
    <t>Коэф. вариации</t>
  </si>
  <si>
    <t>сумма</t>
  </si>
  <si>
    <t>цена</t>
  </si>
  <si>
    <t>Цена с НДС в руб.</t>
  </si>
  <si>
    <t>ИТОГО</t>
  </si>
  <si>
    <t>руб</t>
  </si>
  <si>
    <t>СКО = √(Дисперсия)</t>
  </si>
  <si>
    <t>1 - с учетом планов</t>
  </si>
  <si>
    <t>0 - без учета…</t>
  </si>
  <si>
    <t>в упаковках</t>
  </si>
  <si>
    <t>шт в 
упак</t>
  </si>
  <si>
    <t>цены прошлого года</t>
  </si>
  <si>
    <t>если в пр году не было - поставить букву Н, если все позиции Н - скрыть этот и столб F</t>
  </si>
  <si>
    <t xml:space="preserve"> </t>
  </si>
  <si>
    <t>ПРОЕКТ</t>
  </si>
  <si>
    <t xml:space="preserve">поставка расходных материалов для научно-исследовательской деятельности </t>
  </si>
  <si>
    <t>принимаемая</t>
  </si>
  <si>
    <t>средняя</t>
  </si>
  <si>
    <r>
      <t>Приложение №4</t>
    </r>
    <r>
      <rPr>
        <b/>
        <sz val="11"/>
        <color theme="0"/>
        <rFont val="Calibri"/>
        <family val="2"/>
        <charset val="204"/>
        <scheme val="minor"/>
      </rPr>
      <t xml:space="preserve">    .</t>
    </r>
  </si>
  <si>
    <t>шт</t>
  </si>
  <si>
    <t>олигонуклеотиды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</si>
</sst>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0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 Light"/>
      <family val="1"/>
      <charset val="204"/>
      <scheme val="major"/>
    </font>
    <font>
      <b/>
      <sz val="10"/>
      <color rgb="FFFF0000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name val="Arial"/>
      <family val="2"/>
    </font>
    <font>
      <sz val="8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0" fontId="22" fillId="0" borderId="0"/>
  </cellStyleXfs>
  <cellXfs count="110">
    <xf numFmtId="0" fontId="0" fillId="0" borderId="0" xfId="0"/>
    <xf numFmtId="0" fontId="0" fillId="0" borderId="0" xfId="0" applyProtection="1">
      <protection locked="0"/>
    </xf>
    <xf numFmtId="166" fontId="4" fillId="0" borderId="0" xfId="0" applyNumberFormat="1" applyFont="1" applyBorder="1" applyAlignment="1" applyProtection="1">
      <alignment vertical="top" textRotation="180"/>
    </xf>
    <xf numFmtId="2" fontId="8" fillId="0" borderId="8" xfId="0" applyNumberFormat="1" applyFont="1" applyBorder="1" applyAlignment="1" applyProtection="1">
      <alignment horizontal="center" vertical="center" wrapText="1"/>
      <protection locked="0"/>
    </xf>
    <xf numFmtId="2" fontId="8" fillId="0" borderId="9" xfId="0" applyNumberFormat="1" applyFont="1" applyBorder="1" applyAlignment="1" applyProtection="1">
      <alignment horizontal="center" vertical="center" wrapText="1"/>
      <protection locked="0"/>
    </xf>
    <xf numFmtId="2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16" xfId="0" applyNumberFormat="1" applyFont="1" applyBorder="1" applyAlignment="1" applyProtection="1">
      <alignment horizontal="center" vertical="center" wrapText="1"/>
      <protection locked="0"/>
    </xf>
    <xf numFmtId="4" fontId="10" fillId="0" borderId="17" xfId="0" applyNumberFormat="1" applyFont="1" applyBorder="1" applyAlignment="1" applyProtection="1">
      <alignment horizontal="center" vertical="center" wrapText="1"/>
      <protection locked="0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Protection="1"/>
    <xf numFmtId="0" fontId="6" fillId="0" borderId="8" xfId="0" applyFont="1" applyBorder="1" applyAlignment="1" applyProtection="1">
      <alignment horizontal="center" vertical="center" wrapText="1"/>
    </xf>
    <xf numFmtId="0" fontId="0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wrapText="1"/>
    </xf>
    <xf numFmtId="1" fontId="5" fillId="2" borderId="8" xfId="0" applyNumberFormat="1" applyFont="1" applyFill="1" applyBorder="1" applyAlignment="1" applyProtection="1">
      <alignment horizontal="center" wrapText="1"/>
    </xf>
    <xf numFmtId="4" fontId="7" fillId="0" borderId="8" xfId="0" applyNumberFormat="1" applyFont="1" applyBorder="1" applyAlignment="1" applyProtection="1">
      <alignment horizontal="center" vertical="center" wrapText="1"/>
    </xf>
    <xf numFmtId="4" fontId="7" fillId="0" borderId="9" xfId="0" applyNumberFormat="1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8" xfId="0" applyFont="1" applyBorder="1" applyAlignment="1" applyProtection="1">
      <alignment horizontal="left" vertical="center" wrapText="1"/>
    </xf>
    <xf numFmtId="0" fontId="0" fillId="0" borderId="17" xfId="0" applyBorder="1" applyProtection="1"/>
    <xf numFmtId="4" fontId="7" fillId="0" borderId="22" xfId="0" applyNumberFormat="1" applyFont="1" applyBorder="1" applyAlignment="1" applyProtection="1">
      <alignment horizontal="center" vertical="center" wrapText="1"/>
    </xf>
    <xf numFmtId="4" fontId="7" fillId="0" borderId="22" xfId="0" applyNumberFormat="1" applyFont="1" applyBorder="1" applyAlignment="1" applyProtection="1">
      <alignment horizontal="left" vertical="center" wrapText="1"/>
    </xf>
    <xf numFmtId="4" fontId="7" fillId="0" borderId="23" xfId="0" applyNumberFormat="1" applyFont="1" applyBorder="1" applyAlignment="1" applyProtection="1">
      <alignment horizontal="center" vertical="center" wrapText="1"/>
    </xf>
    <xf numFmtId="4" fontId="7" fillId="0" borderId="24" xfId="0" applyNumberFormat="1" applyFont="1" applyBorder="1" applyAlignment="1" applyProtection="1">
      <alignment horizontal="left" vertical="center" wrapText="1"/>
    </xf>
    <xf numFmtId="0" fontId="2" fillId="0" borderId="3" xfId="0" applyFont="1" applyBorder="1" applyProtection="1"/>
    <xf numFmtId="0" fontId="2" fillId="0" borderId="0" xfId="0" applyFont="1" applyBorder="1" applyProtection="1"/>
    <xf numFmtId="4" fontId="2" fillId="0" borderId="26" xfId="0" applyNumberFormat="1" applyFont="1" applyBorder="1" applyAlignment="1" applyProtection="1">
      <alignment horizontal="center" vertical="center" wrapText="1"/>
      <protection locked="0"/>
    </xf>
    <xf numFmtId="4" fontId="2" fillId="0" borderId="25" xfId="0" applyNumberFormat="1" applyFont="1" applyBorder="1" applyAlignment="1" applyProtection="1">
      <alignment horizontal="center" vertical="center" wrapText="1"/>
      <protection locked="0"/>
    </xf>
    <xf numFmtId="4" fontId="2" fillId="0" borderId="27" xfId="0" applyNumberFormat="1" applyFont="1" applyBorder="1" applyAlignment="1" applyProtection="1">
      <alignment horizontal="center" vertical="center" wrapText="1"/>
      <protection locked="0"/>
    </xf>
    <xf numFmtId="10" fontId="2" fillId="0" borderId="28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Protection="1">
      <protection locked="0"/>
    </xf>
    <xf numFmtId="0" fontId="0" fillId="0" borderId="4" xfId="0" applyBorder="1" applyProtection="1">
      <protection locked="0"/>
    </xf>
    <xf numFmtId="0" fontId="2" fillId="0" borderId="0" xfId="0" applyFont="1" applyBorder="1" applyProtection="1">
      <protection locked="0"/>
    </xf>
    <xf numFmtId="0" fontId="0" fillId="0" borderId="1" xfId="0" applyBorder="1" applyProtection="1">
      <protection locked="0"/>
    </xf>
    <xf numFmtId="0" fontId="14" fillId="0" borderId="5" xfId="0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4" fontId="2" fillId="0" borderId="3" xfId="0" applyNumberFormat="1" applyFont="1" applyBorder="1" applyProtection="1"/>
    <xf numFmtId="164" fontId="2" fillId="0" borderId="3" xfId="1" applyFont="1" applyBorder="1" applyAlignment="1" applyProtection="1">
      <alignment horizontal="center"/>
    </xf>
    <xf numFmtId="4" fontId="15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top"/>
      <protection locked="0"/>
    </xf>
    <xf numFmtId="2" fontId="19" fillId="0" borderId="8" xfId="0" applyNumberFormat="1" applyFont="1" applyBorder="1" applyAlignment="1" applyProtection="1">
      <alignment horizontal="center" vertical="center" wrapText="1"/>
      <protection locked="0"/>
    </xf>
    <xf numFmtId="2" fontId="19" fillId="0" borderId="9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right"/>
      <protection locked="0"/>
    </xf>
    <xf numFmtId="2" fontId="5" fillId="0" borderId="12" xfId="0" applyNumberFormat="1" applyFont="1" applyBorder="1" applyAlignment="1" applyProtection="1">
      <alignment vertical="center" wrapText="1"/>
      <protection locked="0"/>
    </xf>
    <xf numFmtId="2" fontId="7" fillId="0" borderId="13" xfId="0" applyNumberFormat="1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4" fontId="23" fillId="4" borderId="34" xfId="2" applyNumberFormat="1" applyFont="1" applyFill="1" applyBorder="1" applyAlignment="1">
      <alignment horizontal="right" vertical="top"/>
    </xf>
    <xf numFmtId="2" fontId="19" fillId="0" borderId="11" xfId="0" applyNumberFormat="1" applyFont="1" applyBorder="1" applyAlignment="1" applyProtection="1">
      <alignment horizontal="center" vertical="center" wrapText="1"/>
      <protection locked="0"/>
    </xf>
    <xf numFmtId="2" fontId="8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vertical="center" textRotation="90" wrapText="1"/>
      <protection locked="0"/>
    </xf>
    <xf numFmtId="0" fontId="7" fillId="0" borderId="15" xfId="0" applyFont="1" applyBorder="1" applyAlignment="1" applyProtection="1">
      <alignment vertical="center" textRotation="90" wrapText="1"/>
      <protection locked="0"/>
    </xf>
    <xf numFmtId="4" fontId="15" fillId="0" borderId="14" xfId="0" applyNumberFormat="1" applyFont="1" applyBorder="1" applyAlignment="1">
      <alignment horizontal="center" vertical="center" wrapText="1"/>
    </xf>
    <xf numFmtId="2" fontId="19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4" fontId="15" fillId="0" borderId="31" xfId="0" applyNumberFormat="1" applyFont="1" applyBorder="1" applyAlignment="1">
      <alignment horizontal="center" vertical="center" wrapText="1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4" fontId="10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34" xfId="0" applyBorder="1" applyProtection="1">
      <protection locked="0"/>
    </xf>
    <xf numFmtId="4" fontId="0" fillId="0" borderId="34" xfId="0" applyNumberFormat="1" applyBorder="1"/>
    <xf numFmtId="4" fontId="15" fillId="0" borderId="34" xfId="0" applyNumberFormat="1" applyFont="1" applyBorder="1" applyAlignment="1">
      <alignment horizontal="center" vertical="center" wrapText="1"/>
    </xf>
    <xf numFmtId="0" fontId="7" fillId="0" borderId="34" xfId="0" applyFont="1" applyBorder="1" applyAlignment="1" applyProtection="1">
      <alignment vertical="center" textRotation="90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1" fontId="23" fillId="4" borderId="34" xfId="2" applyNumberFormat="1" applyFont="1" applyFill="1" applyBorder="1" applyAlignment="1">
      <alignment horizontal="center" vertical="top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right" vertical="center" wrapText="1"/>
    </xf>
    <xf numFmtId="0" fontId="12" fillId="0" borderId="0" xfId="0" applyFont="1" applyBorder="1" applyAlignment="1" applyProtection="1">
      <alignment horizontal="center" vertical="center" wrapText="1"/>
    </xf>
    <xf numFmtId="2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4" fontId="7" fillId="0" borderId="19" xfId="0" applyNumberFormat="1" applyFont="1" applyBorder="1" applyAlignment="1" applyProtection="1">
      <alignment horizontal="center" vertical="center" wrapText="1"/>
    </xf>
    <xf numFmtId="4" fontId="7" fillId="0" borderId="20" xfId="0" applyNumberFormat="1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 applyProtection="1">
      <alignment horizontal="center" vertical="center" wrapText="1"/>
      <protection locked="0"/>
    </xf>
    <xf numFmtId="2" fontId="11" fillId="0" borderId="11" xfId="0" applyNumberFormat="1" applyFont="1" applyBorder="1" applyAlignment="1" applyProtection="1">
      <alignment horizontal="center" vertical="center" wrapText="1"/>
      <protection locked="0"/>
    </xf>
    <xf numFmtId="2" fontId="19" fillId="0" borderId="11" xfId="0" applyNumberFormat="1" applyFont="1" applyBorder="1" applyAlignment="1" applyProtection="1">
      <alignment horizontal="center" vertical="center" wrapText="1"/>
      <protection locked="0"/>
    </xf>
    <xf numFmtId="2" fontId="19" fillId="0" borderId="15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 wrapText="1"/>
      <protection locked="0"/>
    </xf>
    <xf numFmtId="2" fontId="7" fillId="0" borderId="11" xfId="0" applyNumberFormat="1" applyFont="1" applyBorder="1" applyAlignment="1" applyProtection="1">
      <alignment horizontal="center" vertical="center" wrapText="1"/>
      <protection locked="0"/>
    </xf>
    <xf numFmtId="2" fontId="8" fillId="0" borderId="11" xfId="0" applyNumberFormat="1" applyFont="1" applyBorder="1" applyAlignment="1" applyProtection="1">
      <alignment horizontal="center" vertical="center" wrapText="1"/>
      <protection locked="0"/>
    </xf>
    <xf numFmtId="2" fontId="8" fillId="0" borderId="31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2" fontId="5" fillId="0" borderId="18" xfId="0" applyNumberFormat="1" applyFont="1" applyBorder="1" applyAlignment="1" applyProtection="1">
      <alignment horizontal="center" vertical="center" wrapText="1"/>
      <protection locked="0"/>
    </xf>
    <xf numFmtId="2" fontId="5" fillId="0" borderId="33" xfId="0" applyNumberFormat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right" vertical="top" wrapText="1"/>
      <protection locked="0"/>
    </xf>
  </cellXfs>
  <cellStyles count="3">
    <cellStyle name="Обычный" xfId="0" builtinId="0"/>
    <cellStyle name="Обычный_min по стр КП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tabSelected="1" topLeftCell="J2" zoomScale="130" zoomScaleNormal="130" zoomScaleSheetLayoutView="85" workbookViewId="0">
      <selection activeCell="J10" sqref="J10:J11"/>
    </sheetView>
  </sheetViews>
  <sheetFormatPr defaultColWidth="8.85546875" defaultRowHeight="15" outlineLevelCol="1" x14ac:dyDescent="0.25"/>
  <cols>
    <col min="1" max="1" width="9.5703125" style="1" bestFit="1" customWidth="1"/>
    <col min="2" max="2" width="8" style="1" customWidth="1"/>
    <col min="3" max="3" width="9.85546875" style="1" bestFit="1" customWidth="1"/>
    <col min="4" max="5" width="10.28515625" style="1" bestFit="1" customWidth="1"/>
    <col min="6" max="6" width="4.5703125" style="1" customWidth="1"/>
    <col min="7" max="7" width="4.140625" style="1" customWidth="1"/>
    <col min="8" max="8" width="3" style="1" bestFit="1" customWidth="1"/>
    <col min="9" max="9" width="3" style="1" hidden="1" customWidth="1"/>
    <col min="10" max="10" width="54.5703125" style="1" customWidth="1"/>
    <col min="11" max="11" width="7" style="1" bestFit="1" customWidth="1"/>
    <col min="12" max="12" width="7.5703125" style="1" customWidth="1"/>
    <col min="13" max="14" width="11.7109375" style="1" bestFit="1" customWidth="1"/>
    <col min="15" max="15" width="11.7109375" style="1" customWidth="1"/>
    <col min="16" max="16" width="9" style="1" hidden="1" customWidth="1"/>
    <col min="17" max="17" width="13.140625" style="1" customWidth="1"/>
    <col min="18" max="18" width="13.42578125" style="1" customWidth="1"/>
    <col min="19" max="20" width="12.42578125" style="1" customWidth="1"/>
    <col min="21" max="21" width="14.5703125" style="1" bestFit="1" customWidth="1" outlineLevel="1"/>
    <col min="22" max="22" width="11.140625" style="1" bestFit="1" customWidth="1" outlineLevel="1"/>
    <col min="23" max="23" width="13.42578125" style="1" customWidth="1"/>
    <col min="24" max="24" width="13.85546875" style="1" hidden="1" customWidth="1"/>
    <col min="25" max="25" width="13.5703125" style="1" hidden="1" customWidth="1"/>
    <col min="26" max="26" width="13" style="1" hidden="1" customWidth="1"/>
    <col min="27" max="27" width="10.7109375" style="1" hidden="1" customWidth="1"/>
    <col min="28" max="28" width="2.5703125" style="1" hidden="1" customWidth="1"/>
    <col min="29" max="29" width="11.85546875" style="1" hidden="1" customWidth="1"/>
    <col min="30" max="30" width="18.85546875" style="1" hidden="1" customWidth="1"/>
    <col min="31" max="31" width="11.5703125" style="1" hidden="1" customWidth="1"/>
    <col min="32" max="32" width="8.85546875" style="1"/>
    <col min="33" max="33" width="19" style="1" customWidth="1"/>
    <col min="34" max="16384" width="8.85546875" style="1"/>
  </cols>
  <sheetData>
    <row r="1" spans="1:31" x14ac:dyDescent="0.25">
      <c r="J1" s="103" t="s">
        <v>30</v>
      </c>
      <c r="K1" s="103"/>
      <c r="L1" s="103"/>
      <c r="M1" s="103"/>
      <c r="N1" s="103"/>
      <c r="O1" s="103"/>
      <c r="P1" s="103"/>
      <c r="Q1" s="103"/>
      <c r="R1" s="103"/>
      <c r="S1" s="103"/>
      <c r="T1" s="103"/>
      <c r="V1" s="45" t="s">
        <v>34</v>
      </c>
    </row>
    <row r="2" spans="1:31" x14ac:dyDescent="0.25">
      <c r="J2" s="103" t="s">
        <v>31</v>
      </c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31" ht="15.75" thickBot="1" x14ac:dyDescent="0.3"/>
    <row r="4" spans="1:31" ht="15.75" thickTop="1" x14ac:dyDescent="0.25">
      <c r="G4" s="108"/>
      <c r="H4" s="108"/>
      <c r="I4" s="108"/>
      <c r="J4" s="108"/>
      <c r="K4" s="108"/>
      <c r="L4" s="109" t="s">
        <v>0</v>
      </c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79" t="s">
        <v>23</v>
      </c>
      <c r="X4" s="39">
        <f>SUMPRODUCT(L:L,M:M)</f>
        <v>40000</v>
      </c>
      <c r="Y4" s="39">
        <f>SUMPRODUCT(L:L,N:N)</f>
        <v>44000</v>
      </c>
      <c r="Z4" s="39">
        <f>SUMPRODUCT(L:L,O:O)</f>
        <v>43000</v>
      </c>
      <c r="AA4" s="38">
        <f>U15</f>
        <v>40000</v>
      </c>
      <c r="AB4" s="25"/>
      <c r="AC4" s="32"/>
      <c r="AD4" s="32" t="s">
        <v>23</v>
      </c>
      <c r="AE4" s="33"/>
    </row>
    <row r="5" spans="1:31" ht="48.75" customHeight="1" x14ac:dyDescent="0.25">
      <c r="G5" s="108"/>
      <c r="H5" s="108"/>
      <c r="I5" s="108"/>
      <c r="J5" s="108"/>
      <c r="K5" s="108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80"/>
      <c r="X5" s="81" t="s">
        <v>1</v>
      </c>
      <c r="Y5" s="81"/>
      <c r="Z5" s="81"/>
      <c r="AA5" s="2">
        <f>MIN($X$4:$AA$4)</f>
        <v>40000</v>
      </c>
      <c r="AB5" s="2" t="str">
        <f>SUBSTITUTE(TEXT(TRUNC(AA5,0),"# ##0_ ") &amp; "(" &amp; SUBSTITUTE(LOWER(INDEX(n_4,MID(TEXT(AA5,n0),1,1)+1)&amp;INDEX(n0x,MID(TEXT(AA5,n0),2,1)+1,MID(TEXT(AA5,n0),3,1)+1)&amp;IF(-MID(TEXT(AA5,n0),1,3),"миллиард"&amp;VLOOKUP(MID(TEXT(AA5,n0),3,1)*AND(MID(TEXT(AA5,n0),2,1)-1),мил,2),"")&amp;INDEX(n_4,MID(TEXT(AA5,n0),4,1)+1)&amp;INDEX(n0x,MID(TEXT(AA5,n0),5,1)+1,MID(TEXT(AA5,n0),6,1)+1)&amp;IF(-MID(TEXT(AA5,n0),4,3),"миллион"&amp;VLOOKUP(MID(TEXT(AA5,n0),6,1)*AND(MID(TEXT(AA5,n0),5,1)-1),мил,2),"")&amp;INDEX(n_4,MID(TEXT(AA5,n0),7,1)+1)&amp;INDEX(n1x,MID(TEXT(AA5,n0),8,1)+1,MID(TEXT(AA5,n0),9,1)+1)&amp;IF(-MID(TEXT(AA5,n0),7,3),VLOOKUP(MID(TEXT(AA5,n0),9,1)*AND(MID(TEXT(AA5,n0),8,1)-1),тыс,2),"")&amp;INDEX(n_4,MID(TEXT(AA5,n0),10,1)+1)&amp;INDEX(n0x,MID(TEXT(AA5,n0),11,1)+1,MID(TEXT(AA5,n0),12,1)+1)),"z"," ")&amp;IF(TRUNC(TEXT(AA5,n0)),"","Ноль ")&amp;") рубл"&amp;VLOOKUP(MOD(MAX(MOD(MID(TEXT(AA5,n0),11,2)-11,100),9),10),{0,"ь ";1,"я ";4,"ей "},2)&amp;RIGHT(TEXT(AA5,n0),2)&amp;" копе"&amp;VLOOKUP(MOD(MAX(MOD(RIGHT(TEXT(AA5,n0),2)-11,100),9),10),{0,"йка";1,"йки";4,"ек"},2)," )",")")</f>
        <v>40 000 (сорок тысяч) рублей 00 копеек</v>
      </c>
      <c r="AC5" s="34"/>
      <c r="AD5" s="42" t="s">
        <v>24</v>
      </c>
      <c r="AE5" s="35"/>
    </row>
    <row r="6" spans="1:31" ht="363" hidden="1" customHeight="1" x14ac:dyDescent="0.25">
      <c r="G6" s="108"/>
      <c r="H6" s="108"/>
      <c r="I6" s="108"/>
      <c r="J6" s="108"/>
      <c r="K6" s="108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80"/>
      <c r="X6" s="81"/>
      <c r="Y6" s="81"/>
      <c r="Z6" s="81"/>
      <c r="AA6" s="2">
        <f>S15</f>
        <v>42330</v>
      </c>
      <c r="AB6" s="2" t="str">
        <f>SUBSTITUTE(TEXT(TRUNC(AA6,0),"# ##0_ ") &amp; "(" &amp; SUBSTITUTE(LOWER(INDEX(n_4,MID(TEXT(AA6,n0),1,1)+1)&amp;INDEX(n0x,MID(TEXT(AA6,n0),2,1)+1,MID(TEXT(AA6,n0),3,1)+1)&amp;IF(-MID(TEXT(AA6,n0),1,3),"миллиард"&amp;VLOOKUP(MID(TEXT(AA6,n0),3,1)*AND(MID(TEXT(AA6,n0),2,1)-1),мил,2),"")&amp;INDEX(n_4,MID(TEXT(AA6,n0),4,1)+1)&amp;INDEX(n0x,MID(TEXT(AA6,n0),5,1)+1,MID(TEXT(AA6,n0),6,1)+1)&amp;IF(-MID(TEXT(AA6,n0),4,3),"миллион"&amp;VLOOKUP(MID(TEXT(AA6,n0),6,1)*AND(MID(TEXT(AA6,n0),5,1)-1),мил,2),"")&amp;INDEX(n_4,MID(TEXT(AA6,n0),7,1)+1)&amp;INDEX(n1x,MID(TEXT(AA6,n0),8,1)+1,MID(TEXT(AA6,n0),9,1)+1)&amp;IF(-MID(TEXT(AA6,n0),7,3),VLOOKUP(MID(TEXT(AA6,n0),9,1)*AND(MID(TEXT(AA6,n0),8,1)-1),тыс,2),"")&amp;INDEX(n_4,MID(TEXT(AA6,n0),10,1)+1)&amp;INDEX(n0x,MID(TEXT(AA6,n0),11,1)+1,MID(TEXT(AA6,n0),12,1)+1)),"z"," ")&amp;IF(TRUNC(TEXT(AA6,n0)),"","Ноль ")&amp;") рубл"&amp;VLOOKUP(MOD(MAX(MOD(MID(TEXT(AA6,n0),11,2)-11,100),9),10),{0,"ь ";1,"я ";4,"ей "},2)&amp;RIGHT(TEXT(AA6,n0),2)&amp;" копе"&amp;VLOOKUP(MOD(MAX(MOD(RIGHT(TEXT(AA6,n0),2)-11,100),9),10),{0,"йка";1,"йки";4,"ек"},2)," )",")")</f>
        <v>42 330 (сорок две тысячи триста тридцать) рублей 00 копеек</v>
      </c>
      <c r="AC6" s="34"/>
      <c r="AD6" s="34"/>
      <c r="AE6" s="35"/>
    </row>
    <row r="7" spans="1:31" x14ac:dyDescent="0.25">
      <c r="G7" s="82" t="s">
        <v>2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36"/>
      <c r="X7" s="26"/>
      <c r="Y7" s="26"/>
      <c r="Z7" s="26"/>
      <c r="AA7" s="2"/>
      <c r="AB7" s="2"/>
      <c r="AC7" s="37"/>
      <c r="AD7" s="34"/>
      <c r="AE7" s="35"/>
    </row>
    <row r="8" spans="1:31" ht="23.25" customHeight="1" x14ac:dyDescent="0.25">
      <c r="G8" s="106" t="s">
        <v>3</v>
      </c>
      <c r="H8" s="106"/>
      <c r="I8" s="106"/>
      <c r="J8" s="106"/>
      <c r="K8" s="106" t="s">
        <v>4</v>
      </c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7"/>
    </row>
    <row r="9" spans="1:31" ht="15.75" thickBot="1" x14ac:dyDescent="0.3">
      <c r="A9" s="88" t="s">
        <v>25</v>
      </c>
      <c r="B9" s="88"/>
      <c r="C9" s="88"/>
      <c r="D9" s="88"/>
      <c r="E9" s="88"/>
      <c r="F9" s="89"/>
      <c r="G9" s="90" t="s">
        <v>5</v>
      </c>
      <c r="H9" s="91"/>
      <c r="I9" s="91"/>
      <c r="J9" s="91"/>
      <c r="K9" s="91"/>
      <c r="L9" s="91"/>
      <c r="M9" s="91"/>
      <c r="N9" s="91"/>
      <c r="O9" s="91"/>
      <c r="P9" s="91"/>
      <c r="Q9" s="92"/>
      <c r="R9" s="92"/>
      <c r="S9" s="91"/>
      <c r="T9" s="91"/>
      <c r="U9" s="92"/>
      <c r="V9" s="92"/>
    </row>
    <row r="10" spans="1:31" ht="31.5" customHeight="1" x14ac:dyDescent="0.25">
      <c r="A10" s="93" t="s">
        <v>10</v>
      </c>
      <c r="B10" s="93" t="s">
        <v>26</v>
      </c>
      <c r="C10" s="43" t="s">
        <v>11</v>
      </c>
      <c r="D10" s="43" t="s">
        <v>12</v>
      </c>
      <c r="E10" s="44" t="s">
        <v>13</v>
      </c>
      <c r="F10" s="95" t="s">
        <v>27</v>
      </c>
      <c r="G10" s="53" t="s">
        <v>6</v>
      </c>
      <c r="H10" s="97" t="s">
        <v>7</v>
      </c>
      <c r="I10" s="41"/>
      <c r="J10" s="97" t="s">
        <v>8</v>
      </c>
      <c r="K10" s="97" t="s">
        <v>9</v>
      </c>
      <c r="L10" s="99" t="s">
        <v>10</v>
      </c>
      <c r="M10" s="3" t="s">
        <v>11</v>
      </c>
      <c r="N10" s="3" t="s">
        <v>12</v>
      </c>
      <c r="O10" s="4" t="s">
        <v>13</v>
      </c>
      <c r="P10" s="101" t="s">
        <v>27</v>
      </c>
      <c r="Q10" s="46" t="s">
        <v>14</v>
      </c>
      <c r="R10" s="47" t="s">
        <v>15</v>
      </c>
      <c r="S10" s="75" t="s">
        <v>22</v>
      </c>
      <c r="T10" s="76" t="s">
        <v>16</v>
      </c>
      <c r="U10" s="5" t="s">
        <v>17</v>
      </c>
      <c r="V10" s="31" t="s">
        <v>18</v>
      </c>
    </row>
    <row r="11" spans="1:31" ht="31.5" customHeight="1" x14ac:dyDescent="0.25">
      <c r="A11" s="94"/>
      <c r="B11" s="94"/>
      <c r="C11" s="51" t="s">
        <v>19</v>
      </c>
      <c r="D11" s="51" t="s">
        <v>19</v>
      </c>
      <c r="E11" s="56" t="s">
        <v>19</v>
      </c>
      <c r="F11" s="96"/>
      <c r="G11" s="54"/>
      <c r="H11" s="98"/>
      <c r="I11" s="48"/>
      <c r="J11" s="98"/>
      <c r="K11" s="98"/>
      <c r="L11" s="100"/>
      <c r="M11" s="52" t="s">
        <v>19</v>
      </c>
      <c r="N11" s="52" t="s">
        <v>19</v>
      </c>
      <c r="O11" s="4" t="s">
        <v>19</v>
      </c>
      <c r="P11" s="102"/>
      <c r="Q11" s="104" t="s">
        <v>33</v>
      </c>
      <c r="R11" s="105"/>
      <c r="S11" s="75"/>
      <c r="T11" s="76"/>
      <c r="U11" s="77" t="s">
        <v>32</v>
      </c>
      <c r="V11" s="78"/>
    </row>
    <row r="12" spans="1:31" x14ac:dyDescent="0.25">
      <c r="A12" s="70">
        <v>1000</v>
      </c>
      <c r="B12" s="63">
        <v>1</v>
      </c>
      <c r="C12" s="50">
        <v>40</v>
      </c>
      <c r="D12" s="64">
        <v>44</v>
      </c>
      <c r="E12" s="65">
        <v>43</v>
      </c>
      <c r="F12" s="65"/>
      <c r="G12" s="66"/>
      <c r="H12" s="67">
        <v>1</v>
      </c>
      <c r="I12" s="67"/>
      <c r="J12" s="68" t="s">
        <v>36</v>
      </c>
      <c r="K12" s="69" t="s">
        <v>35</v>
      </c>
      <c r="L12" s="69">
        <f t="shared" ref="L12" si="0">A12*B12</f>
        <v>1000</v>
      </c>
      <c r="M12" s="65">
        <f t="shared" ref="M12" si="1">ROUND(C12/B12,2)</f>
        <v>40</v>
      </c>
      <c r="N12" s="65">
        <f t="shared" ref="N12" si="2">ROUND(D12/B12,2)</f>
        <v>44</v>
      </c>
      <c r="O12" s="55">
        <f t="shared" ref="O12" si="3">ROUND(E12/B12,2)</f>
        <v>43</v>
      </c>
      <c r="P12" s="40" t="s">
        <v>29</v>
      </c>
      <c r="Q12" s="27">
        <f t="shared" ref="Q12" si="4">ROUND(R12*L12,2)</f>
        <v>42330</v>
      </c>
      <c r="R12" s="28">
        <f t="shared" ref="R12" si="5">ROUND(AVERAGEIF(M12:P12,"&gt;0"),2)</f>
        <v>42.33</v>
      </c>
      <c r="S12" s="29">
        <f t="shared" ref="S12" si="6">STDEV(M12:O12)</f>
        <v>2.0816659994661326</v>
      </c>
      <c r="T12" s="30">
        <f t="shared" ref="T12" si="7">S12/R12</f>
        <v>4.9177084797215512E-2</v>
      </c>
      <c r="U12" s="27">
        <f t="shared" ref="U12" si="8">ROUND(V12*L12,2)</f>
        <v>40000</v>
      </c>
      <c r="V12" s="28">
        <f t="shared" ref="V12" si="9">MIN(M12:P12)</f>
        <v>40</v>
      </c>
    </row>
    <row r="13" spans="1:31" ht="15" customHeight="1" x14ac:dyDescent="0.25">
      <c r="A13" s="84" t="s">
        <v>28</v>
      </c>
      <c r="B13" s="84"/>
      <c r="C13" s="84"/>
      <c r="D13" s="84"/>
      <c r="E13" s="84"/>
      <c r="F13" s="85"/>
      <c r="G13" s="57"/>
      <c r="H13" s="58"/>
      <c r="I13" s="58"/>
      <c r="J13" s="59"/>
      <c r="K13" s="60"/>
      <c r="L13" s="61"/>
      <c r="M13" s="62"/>
      <c r="N13" s="62"/>
      <c r="O13" s="9"/>
      <c r="P13" s="7"/>
      <c r="Q13" s="6"/>
      <c r="R13" s="7"/>
      <c r="S13" s="8"/>
      <c r="T13" s="9"/>
      <c r="U13" s="6"/>
      <c r="V13" s="7"/>
    </row>
    <row r="14" spans="1:31" ht="15.75" thickBot="1" x14ac:dyDescent="0.3">
      <c r="A14" s="84"/>
      <c r="B14" s="84"/>
      <c r="C14" s="84"/>
      <c r="D14" s="84"/>
      <c r="E14" s="84"/>
      <c r="F14" s="85"/>
      <c r="G14" s="10"/>
      <c r="H14" s="11"/>
      <c r="I14" s="11"/>
      <c r="J14" s="12"/>
      <c r="K14" s="13"/>
      <c r="L14" s="14"/>
      <c r="M14" s="15"/>
      <c r="N14" s="15"/>
      <c r="O14" s="16"/>
      <c r="P14" s="16"/>
      <c r="Q14" s="86">
        <f>SUM(Q12:Q13)</f>
        <v>42330</v>
      </c>
      <c r="R14" s="87"/>
      <c r="S14" s="17"/>
      <c r="T14" s="18"/>
      <c r="U14" s="19"/>
      <c r="V14" s="20"/>
    </row>
    <row r="15" spans="1:31" ht="15.75" thickBot="1" x14ac:dyDescent="0.3">
      <c r="G15" s="71" t="s">
        <v>20</v>
      </c>
      <c r="H15" s="72"/>
      <c r="I15" s="72"/>
      <c r="J15" s="72"/>
      <c r="K15" s="72"/>
      <c r="L15" s="73"/>
      <c r="M15" s="73"/>
      <c r="N15" s="73"/>
      <c r="O15" s="73"/>
      <c r="P15" s="73"/>
      <c r="Q15" s="73"/>
      <c r="R15" s="73"/>
      <c r="S15" s="21">
        <f>Q14</f>
        <v>42330</v>
      </c>
      <c r="T15" s="22" t="s">
        <v>21</v>
      </c>
      <c r="U15" s="23">
        <f>SUM(U12:U14)</f>
        <v>40000</v>
      </c>
      <c r="V15" s="24" t="s">
        <v>21</v>
      </c>
    </row>
    <row r="16" spans="1:31" x14ac:dyDescent="0.25">
      <c r="G16" s="74" t="str">
        <f>IF(VALUE(LEFT(W4))=1,"НМЦК, определенная с использованием метода сопоставимых рыночных цен (анализа рынка), равна "&amp;TEXT(TRUNC(Q14,2),"# ##0,00_ ")&amp;" руб. 
НМЦК устанавливается, исходя из имеющегося у Заказчика обьема финансового обеспечения для осуществления закупки   
"&amp;$AB$5,"НМЦК, определенная с использованием метода сопоставимых рыночных цен (анализа рынка), 
равна "&amp;$AB$6)</f>
        <v>НМЦК, определенная с использованием метода сопоставимых рыночных цен (анализа рынка), равна 42 330,00  руб. 
НМЦК устанавливается, исходя из имеющегося у Заказчика обьема финансового обеспечения для осуществления закупки   
40 000 (сорок тысяч) рублей 00 копеек</v>
      </c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</row>
    <row r="17" spans="3:32" ht="15" customHeight="1" x14ac:dyDescent="0.25">
      <c r="C17" s="1" t="s">
        <v>29</v>
      </c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</row>
    <row r="18" spans="3:32" ht="52.5" customHeight="1" x14ac:dyDescent="0.25"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</row>
    <row r="20" spans="3:32" x14ac:dyDescent="0.25">
      <c r="AF20" s="49"/>
    </row>
    <row r="21" spans="3:32" x14ac:dyDescent="0.25">
      <c r="AF21" s="49"/>
    </row>
    <row r="22" spans="3:32" x14ac:dyDescent="0.25">
      <c r="AF22" s="49"/>
    </row>
    <row r="23" spans="3:32" x14ac:dyDescent="0.25">
      <c r="AF23" s="49"/>
    </row>
    <row r="24" spans="3:32" ht="15" customHeight="1" x14ac:dyDescent="0.25">
      <c r="AF24" s="49"/>
    </row>
    <row r="25" spans="3:32" x14ac:dyDescent="0.25">
      <c r="AF25" s="49"/>
    </row>
    <row r="26" spans="3:32" x14ac:dyDescent="0.25">
      <c r="AF26" s="49"/>
    </row>
    <row r="27" spans="3:32" x14ac:dyDescent="0.25">
      <c r="AF27" s="49"/>
    </row>
    <row r="28" spans="3:32" x14ac:dyDescent="0.25">
      <c r="AF28" s="49"/>
    </row>
    <row r="29" spans="3:32" x14ac:dyDescent="0.25">
      <c r="AF29" s="49"/>
    </row>
    <row r="30" spans="3:32" ht="15" customHeight="1" x14ac:dyDescent="0.25">
      <c r="AF30" s="49"/>
    </row>
    <row r="31" spans="3:32" x14ac:dyDescent="0.25">
      <c r="AF31" s="49"/>
    </row>
    <row r="32" spans="3:32" x14ac:dyDescent="0.25">
      <c r="AF32" s="49"/>
    </row>
    <row r="33" spans="32:32" x14ac:dyDescent="0.25">
      <c r="AF33" s="49"/>
    </row>
    <row r="34" spans="32:32" x14ac:dyDescent="0.25">
      <c r="AF34" s="49"/>
    </row>
    <row r="35" spans="32:32" x14ac:dyDescent="0.25">
      <c r="AF35" s="49"/>
    </row>
    <row r="36" spans="32:32" ht="15" customHeight="1" x14ac:dyDescent="0.25">
      <c r="AF36" s="49"/>
    </row>
    <row r="37" spans="32:32" x14ac:dyDescent="0.25">
      <c r="AF37" s="49"/>
    </row>
    <row r="38" spans="32:32" x14ac:dyDescent="0.25">
      <c r="AF38" s="49"/>
    </row>
    <row r="39" spans="32:32" x14ac:dyDescent="0.25">
      <c r="AF39" s="49"/>
    </row>
    <row r="40" spans="32:32" x14ac:dyDescent="0.25">
      <c r="AF40" s="49"/>
    </row>
    <row r="41" spans="32:32" x14ac:dyDescent="0.25">
      <c r="AF41" s="49"/>
    </row>
    <row r="42" spans="32:32" ht="15" customHeight="1" x14ac:dyDescent="0.25">
      <c r="AF42" s="49"/>
    </row>
    <row r="43" spans="32:32" x14ac:dyDescent="0.25">
      <c r="AF43" s="49"/>
    </row>
    <row r="44" spans="32:32" x14ac:dyDescent="0.25">
      <c r="AF44" s="49"/>
    </row>
    <row r="45" spans="32:32" x14ac:dyDescent="0.25">
      <c r="AF45" s="49"/>
    </row>
    <row r="46" spans="32:32" x14ac:dyDescent="0.25">
      <c r="AF46" s="49"/>
    </row>
    <row r="47" spans="32:32" x14ac:dyDescent="0.25">
      <c r="AF47" s="49"/>
    </row>
  </sheetData>
  <sheetProtection formatColumns="0" insertRows="0"/>
  <mergeCells count="28">
    <mergeCell ref="J1:T1"/>
    <mergeCell ref="J2:U2"/>
    <mergeCell ref="Q11:R11"/>
    <mergeCell ref="G8:J8"/>
    <mergeCell ref="K8:V8"/>
    <mergeCell ref="G4:K6"/>
    <mergeCell ref="L4:V6"/>
    <mergeCell ref="W4:W6"/>
    <mergeCell ref="X5:Z6"/>
    <mergeCell ref="G7:V7"/>
    <mergeCell ref="A13:F14"/>
    <mergeCell ref="Q14:R14"/>
    <mergeCell ref="A9:F9"/>
    <mergeCell ref="G9:V9"/>
    <mergeCell ref="A10:A11"/>
    <mergeCell ref="B10:B11"/>
    <mergeCell ref="F10:F11"/>
    <mergeCell ref="H10:H11"/>
    <mergeCell ref="J10:J11"/>
    <mergeCell ref="K10:K11"/>
    <mergeCell ref="L10:L11"/>
    <mergeCell ref="P10:P11"/>
    <mergeCell ref="G15:K15"/>
    <mergeCell ref="L15:R15"/>
    <mergeCell ref="G16:V18"/>
    <mergeCell ref="S10:S11"/>
    <mergeCell ref="T10:T11"/>
    <mergeCell ref="U11:V11"/>
  </mergeCells>
  <dataValidations disablePrompts="1" count="1">
    <dataValidation type="list" allowBlank="1" showInputMessage="1" showErrorMessage="1" errorTitle="выбор расчета с/без ЛБО" error="из выпадающего списка" promptTitle="выбор расчета с/без ЛБО" prompt="из выпадающего списка" sqref="W4">
      <formula1>$AD$4:$AD$5</formula1>
    </dataValidation>
  </dataValidations>
  <printOptions horizontalCentered="1"/>
  <pageMargins left="0.23622047244094491" right="0.23622047244094491" top="0.6692913385826772" bottom="0.39370078740157483" header="0.31496062992125984" footer="0.15748031496062992"/>
  <pageSetup paperSize="9" scale="75" orientation="landscape" r:id="rId1"/>
  <headerFooter>
    <oddFooter>&amp;R&amp;A 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min по стр КП</vt:lpstr>
      <vt:lpstr>'min по стр КП'!Область_печати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2021-09-03T14:29:16Z</dcterms:created>
  <dcterms:modified xsi:type="dcterms:W3CDTF">2026-08-11T12:10:47Z</dcterms:modified>
</cp:coreProperties>
</file>