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9040" windowHeight="15840"/>
  </bookViews>
  <sheets>
    <sheet name="НМЦК" sheetId="2" r:id="rId1"/>
  </sheets>
  <definedNames>
    <definedName name="_xlnm.Print_Area" localSheetId="0">НМЦК!$A$1:$M$24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"/>
  <c r="L7" s="1"/>
  <c r="M7" s="1"/>
  <c r="J7"/>
  <c r="K7" s="1"/>
  <c r="I8"/>
  <c r="L8" s="1"/>
  <c r="M8" s="1"/>
  <c r="J8"/>
  <c r="I9"/>
  <c r="L9" s="1"/>
  <c r="M9" s="1"/>
  <c r="J9"/>
  <c r="I10"/>
  <c r="L10" s="1"/>
  <c r="M10" s="1"/>
  <c r="J10"/>
  <c r="K10" s="1"/>
  <c r="I11"/>
  <c r="J11"/>
  <c r="I12"/>
  <c r="L12" s="1"/>
  <c r="M12" s="1"/>
  <c r="J12"/>
  <c r="J6"/>
  <c r="I6"/>
  <c r="L6" s="1"/>
  <c r="K12" l="1"/>
  <c r="K11"/>
  <c r="K9"/>
  <c r="K8"/>
  <c r="L11"/>
  <c r="M11" s="1"/>
  <c r="K6"/>
  <c r="M6"/>
  <c r="M13" s="1"/>
</calcChain>
</file>

<file path=xl/sharedStrings.xml><?xml version="1.0" encoding="utf-8"?>
<sst xmlns="http://schemas.openxmlformats.org/spreadsheetml/2006/main" count="40" uniqueCount="35">
  <si>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</si>
  <si>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</si>
  <si>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</si>
  <si>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</si>
  <si>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</si>
  <si>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</si>
  <si>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</si>
  <si>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Среднее квадратичное отклонение, рублей</t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</si>
  <si>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</si>
  <si>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</si>
  <si>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>Приложение 1</t>
  </si>
  <si>
    <t>ОКПД2/КТРУ</t>
  </si>
  <si>
    <t xml:space="preserve">Обоснование начальной (максимальной) цены контракта (Н(М)ЦК) 
</t>
  </si>
  <si>
    <r>
      <t>Расчет  Н(М)ЦК проведен методом сопоставимых рыночных цен (анализа рынка), которая  определяется по формуле, приведенной в столбце 13 таблицы, где:
НМЦК</t>
    </r>
    <r>
      <rPr>
        <vertAlign val="superscript"/>
        <sz val="9"/>
        <color indexed="8"/>
        <rFont val="Times New Roman"/>
        <family val="1"/>
        <charset val="204"/>
      </rPr>
      <t>рын</t>
    </r>
    <r>
      <rPr>
        <sz val="9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</si>
  <si>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</si>
  <si>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КП 1</t>
  </si>
  <si>
    <t>КП 2</t>
  </si>
  <si>
    <t>КП 3</t>
  </si>
  <si>
    <r>
      <t xml:space="preserve">Средняя арифметическая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</si>
  <si>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t xml:space="preserve">коэффициент вариации цен V, (%)           </t>
    </r>
    <r>
      <rPr>
        <i/>
        <sz val="9.5"/>
        <color indexed="8"/>
        <rFont val="Times New Roman"/>
        <family val="1"/>
        <charset val="204"/>
      </rPr>
      <t xml:space="preserve">         </t>
    </r>
  </si>
  <si>
    <r>
      <t xml:space="preserve">Средняя 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</si>
  <si>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rPr>
        <b/>
        <sz val="9.5"/>
        <color indexed="8"/>
        <rFont val="Times New Roman"/>
        <family val="1"/>
        <charset val="204"/>
      </rPr>
      <t>Н(М)ЦК</t>
    </r>
    <r>
      <rPr>
        <b/>
        <vertAlign val="superscript"/>
        <sz val="9.5"/>
        <color indexed="8"/>
        <rFont val="Times New Roman"/>
        <family val="1"/>
        <charset val="204"/>
      </rPr>
      <t>рын</t>
    </r>
    <r>
      <rPr>
        <b/>
        <sz val="9.5"/>
        <color indexed="8"/>
        <rFont val="Times New Roman"/>
        <family val="1"/>
        <charset val="204"/>
      </rPr>
      <t>, рублей</t>
    </r>
    <r>
      <rPr>
        <sz val="9.5"/>
        <color indexed="8"/>
        <rFont val="Times New Roman"/>
        <family val="1"/>
        <charset val="204"/>
      </rPr>
      <t xml:space="preserve">                  </t>
    </r>
  </si>
  <si>
    <t xml:space="preserve">Инициатор закупки </t>
  </si>
  <si>
    <t>Врио директора</t>
  </si>
  <si>
    <t>Красноперов А.В.</t>
  </si>
  <si>
    <t>шт</t>
  </si>
  <si>
    <t>Бейсболка</t>
  </si>
  <si>
    <t xml:space="preserve">Нарукавники ПВХ VS-020 </t>
  </si>
  <si>
    <t>Очки защитные открытые из поликарбоната и термоэластопласта, модель "Идеал"</t>
  </si>
  <si>
    <t>Наушники противошумные РОСОМЗ 60100 СОМЗ-1 ЯГУАР</t>
  </si>
  <si>
    <t>Подшлемник термостойкий РОСОМЗ FavoriT CRYSTALINE</t>
  </si>
  <si>
    <t>Перчатки резиновые диэлектрические</t>
  </si>
  <si>
    <t>Фартук для защиты от повышенных температур (искр и брызг расплавленного металла, окалины) из натуральной кожи (спилока). Модель Ф1 (черный, 2)</t>
  </si>
  <si>
    <t>пар</t>
  </si>
  <si>
    <t>Теленкова Ю.П.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</si>
</sst>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.5"/>
      <color indexed="8"/>
      <name val="Times New Roman"/>
      <family val="1"/>
      <charset val="204"/>
    </font>
    <font>
      <sz val="9.5"/>
      <color indexed="8"/>
      <name val="Calibri"/>
      <family val="2"/>
      <charset val="204"/>
    </font>
    <font>
      <i/>
      <vertAlign val="subscript"/>
      <sz val="9.5"/>
      <color indexed="8"/>
      <name val="Times New Roman"/>
      <family val="1"/>
      <charset val="204"/>
    </font>
    <font>
      <b/>
      <vertAlign val="superscript"/>
      <sz val="9.5"/>
      <color indexed="8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0" fontId="8" fillId="0" borderId="8" xfId="0" applyFont="1" applyBorder="1" applyAlignment="1">
      <alignment horizontal="center" vertical="center" wrapText="1"/>
    </xf>
    <xf numFmtId="2" fontId="13" fillId="0" borderId="11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819150</xdr:rowOff>
    </xdr:from>
    <xdr:to>
      <xdr:col>10</xdr:col>
      <xdr:colOff>1448189</xdr:colOff>
      <xdr:row>3</xdr:row>
      <xdr:rowOff>1171575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3269" y="2150706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638175</xdr:rowOff>
    </xdr:from>
    <xdr:to>
      <xdr:col>9</xdr:col>
      <xdr:colOff>1362075</xdr:colOff>
      <xdr:row>4</xdr:row>
      <xdr:rowOff>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1391" y="1928380"/>
          <a:ext cx="13430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</xdr:row>
      <xdr:rowOff>800100</xdr:rowOff>
    </xdr:from>
    <xdr:to>
      <xdr:col>12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showWhiteSpace="0" topLeftCell="A16" zoomScale="110" zoomScaleNormal="110" zoomScaleSheetLayoutView="98" workbookViewId="0">
      <selection activeCell="A8" sqref="A8:XFD8"/>
    </sheetView>
  </sheetViews>
  <sheetFormatPr defaultColWidth="9.140625" defaultRowHeight="12.75"/>
  <cols>
    <col min="1" max="1" width="2.85546875" style="1" bestFit="1" customWidth="1"/>
    <col min="2" max="2" width="37.7109375" style="1" customWidth="1"/>
    <col min="3" max="3" width="18.85546875" style="1" customWidth="1"/>
    <col min="4" max="4" width="6.85546875" style="1" bestFit="1" customWidth="1"/>
    <col min="5" max="5" width="8.28515625" style="1" bestFit="1" customWidth="1"/>
    <col min="6" max="6" width="9.7109375" style="1" bestFit="1" customWidth="1"/>
    <col min="7" max="7" width="8.7109375" style="1" bestFit="1" customWidth="1"/>
    <col min="8" max="8" width="9.7109375" style="1" bestFit="1" customWidth="1"/>
    <col min="9" max="9" width="17.140625" style="1" customWidth="1"/>
    <col min="10" max="10" width="22.28515625" style="1" customWidth="1"/>
    <col min="11" max="11" width="21.85546875" style="1" customWidth="1"/>
    <col min="12" max="12" width="18.7109375" style="1" customWidth="1"/>
    <col min="13" max="13" width="31.7109375" style="1" customWidth="1"/>
    <col min="14" max="14" width="12.42578125" style="1" customWidth="1"/>
    <col min="15" max="16384" width="9.140625" style="1"/>
  </cols>
  <sheetData>
    <row r="1" spans="1:15">
      <c r="B1" s="28" t="s">
        <v>10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12.75" customHeight="1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5" ht="75.75" customHeight="1">
      <c r="A3" s="31" t="s">
        <v>0</v>
      </c>
      <c r="B3" s="32" t="s">
        <v>1</v>
      </c>
      <c r="C3" s="32" t="s">
        <v>11</v>
      </c>
      <c r="D3" s="32" t="s">
        <v>2</v>
      </c>
      <c r="E3" s="34" t="s">
        <v>3</v>
      </c>
      <c r="F3" s="36" t="s">
        <v>4</v>
      </c>
      <c r="G3" s="37"/>
      <c r="H3" s="37"/>
      <c r="I3" s="38" t="s">
        <v>5</v>
      </c>
      <c r="J3" s="39"/>
      <c r="K3" s="40"/>
      <c r="L3" s="7"/>
      <c r="M3" s="8" t="s">
        <v>6</v>
      </c>
    </row>
    <row r="4" spans="1:15" ht="90.75" customHeight="1">
      <c r="A4" s="32"/>
      <c r="B4" s="33"/>
      <c r="C4" s="33"/>
      <c r="D4" s="33"/>
      <c r="E4" s="35"/>
      <c r="F4" s="9" t="s">
        <v>15</v>
      </c>
      <c r="G4" s="9" t="s">
        <v>16</v>
      </c>
      <c r="H4" s="9" t="s">
        <v>17</v>
      </c>
      <c r="I4" s="8" t="s">
        <v>18</v>
      </c>
      <c r="J4" s="8" t="s">
        <v>7</v>
      </c>
      <c r="K4" s="10" t="s">
        <v>19</v>
      </c>
      <c r="L4" s="8" t="s">
        <v>20</v>
      </c>
      <c r="M4" s="11" t="s">
        <v>21</v>
      </c>
    </row>
    <row r="5" spans="1:15">
      <c r="A5" s="12">
        <v>1</v>
      </c>
      <c r="B5" s="12">
        <v>2</v>
      </c>
      <c r="C5" s="13">
        <v>3</v>
      </c>
      <c r="D5" s="14">
        <v>4</v>
      </c>
      <c r="E5" s="12">
        <v>5</v>
      </c>
      <c r="F5" s="15">
        <v>6</v>
      </c>
      <c r="G5" s="15">
        <v>7</v>
      </c>
      <c r="H5" s="15">
        <v>8</v>
      </c>
      <c r="I5" s="15">
        <v>10</v>
      </c>
      <c r="J5" s="15">
        <v>11</v>
      </c>
      <c r="K5" s="9">
        <v>12</v>
      </c>
      <c r="L5" s="9"/>
      <c r="M5" s="15">
        <v>13</v>
      </c>
    </row>
    <row r="6" spans="1:15" ht="27.75" customHeight="1">
      <c r="A6" s="16">
        <v>1</v>
      </c>
      <c r="B6" s="24" t="s">
        <v>26</v>
      </c>
      <c r="C6" s="19"/>
      <c r="D6" s="12" t="s">
        <v>25</v>
      </c>
      <c r="E6" s="12">
        <v>10</v>
      </c>
      <c r="F6" s="20">
        <v>684</v>
      </c>
      <c r="G6" s="21">
        <v>812</v>
      </c>
      <c r="H6" s="21">
        <v>755</v>
      </c>
      <c r="I6" s="21">
        <f>(F6+G6+H6)/3</f>
        <v>750.33333333333337</v>
      </c>
      <c r="J6" s="22">
        <f>STDEV(F6:H6)</f>
        <v>64.127477210111522</v>
      </c>
      <c r="K6" s="23">
        <f>J6/I6*100</f>
        <v>8.546531836087718</v>
      </c>
      <c r="L6" s="21">
        <f t="shared" ref="L6" si="0">ROUND(I6,2)</f>
        <v>750.33</v>
      </c>
      <c r="M6" s="22">
        <f t="shared" ref="M6" si="1">L6*E6</f>
        <v>7503.3</v>
      </c>
      <c r="O6" s="18"/>
    </row>
    <row r="7" spans="1:15" ht="27.75" customHeight="1">
      <c r="A7" s="9">
        <v>2</v>
      </c>
      <c r="B7" s="25" t="s">
        <v>27</v>
      </c>
      <c r="C7" s="15"/>
      <c r="D7" s="9" t="s">
        <v>33</v>
      </c>
      <c r="E7" s="9">
        <v>3</v>
      </c>
      <c r="F7" s="17">
        <v>599</v>
      </c>
      <c r="G7" s="17">
        <v>900</v>
      </c>
      <c r="H7" s="17">
        <v>396</v>
      </c>
      <c r="I7" s="21">
        <f t="shared" ref="I7:I12" si="2">(F7+G7+H7)/3</f>
        <v>631.66666666666663</v>
      </c>
      <c r="J7" s="22">
        <f t="shared" ref="J7:J12" si="3">STDEV(F7:H7)</f>
        <v>253.58299101740513</v>
      </c>
      <c r="K7" s="23">
        <f t="shared" ref="K7:K12" si="4">J7/I7*100</f>
        <v>40.145064541014008</v>
      </c>
      <c r="L7" s="21">
        <f t="shared" ref="L7:L12" si="5">ROUND(I7,2)</f>
        <v>631.66999999999996</v>
      </c>
      <c r="M7" s="22">
        <f t="shared" ref="M7:M12" si="6">L7*E7</f>
        <v>1895.0099999999998</v>
      </c>
      <c r="O7" s="18"/>
    </row>
    <row r="8" spans="1:15" ht="27.75" customHeight="1">
      <c r="A8" s="9">
        <v>4</v>
      </c>
      <c r="B8" s="25" t="s">
        <v>28</v>
      </c>
      <c r="C8" s="15"/>
      <c r="D8" s="12" t="s">
        <v>25</v>
      </c>
      <c r="E8" s="9">
        <v>3</v>
      </c>
      <c r="F8" s="17">
        <v>329</v>
      </c>
      <c r="G8" s="17">
        <v>386</v>
      </c>
      <c r="H8" s="17">
        <v>380</v>
      </c>
      <c r="I8" s="21">
        <f t="shared" si="2"/>
        <v>365</v>
      </c>
      <c r="J8" s="22">
        <f t="shared" si="3"/>
        <v>31.32091952673165</v>
      </c>
      <c r="K8" s="23">
        <f t="shared" si="4"/>
        <v>8.5810738429401781</v>
      </c>
      <c r="L8" s="21">
        <f t="shared" si="5"/>
        <v>365</v>
      </c>
      <c r="M8" s="22">
        <f t="shared" si="6"/>
        <v>1095</v>
      </c>
      <c r="O8" s="18"/>
    </row>
    <row r="9" spans="1:15" ht="27.75" customHeight="1">
      <c r="A9" s="16">
        <v>5</v>
      </c>
      <c r="B9" s="25" t="s">
        <v>29</v>
      </c>
      <c r="C9" s="15"/>
      <c r="D9" s="12" t="s">
        <v>25</v>
      </c>
      <c r="E9" s="9">
        <v>3</v>
      </c>
      <c r="F9" s="17">
        <v>465</v>
      </c>
      <c r="G9" s="17">
        <v>441</v>
      </c>
      <c r="H9" s="17">
        <v>545</v>
      </c>
      <c r="I9" s="21">
        <f t="shared" si="2"/>
        <v>483.66666666666669</v>
      </c>
      <c r="J9" s="22">
        <f t="shared" si="3"/>
        <v>54.454874284432186</v>
      </c>
      <c r="K9" s="23">
        <f t="shared" si="4"/>
        <v>11.258761051226502</v>
      </c>
      <c r="L9" s="21">
        <f t="shared" si="5"/>
        <v>483.67</v>
      </c>
      <c r="M9" s="22">
        <f t="shared" si="6"/>
        <v>1451.01</v>
      </c>
      <c r="O9" s="18"/>
    </row>
    <row r="10" spans="1:15" ht="27.75" customHeight="1">
      <c r="A10" s="9">
        <v>6</v>
      </c>
      <c r="B10" s="25" t="s">
        <v>30</v>
      </c>
      <c r="C10" s="15"/>
      <c r="D10" s="12" t="s">
        <v>25</v>
      </c>
      <c r="E10" s="9">
        <v>3</v>
      </c>
      <c r="F10" s="17">
        <v>1899</v>
      </c>
      <c r="G10" s="17">
        <v>2113</v>
      </c>
      <c r="H10" s="17">
        <v>2221</v>
      </c>
      <c r="I10" s="21">
        <f t="shared" si="2"/>
        <v>2077.6666666666665</v>
      </c>
      <c r="J10" s="22">
        <f t="shared" si="3"/>
        <v>163.8820714212907</v>
      </c>
      <c r="K10" s="23">
        <f t="shared" si="4"/>
        <v>7.8877942285235383</v>
      </c>
      <c r="L10" s="21">
        <f t="shared" si="5"/>
        <v>2077.67</v>
      </c>
      <c r="M10" s="22">
        <f t="shared" si="6"/>
        <v>6233.01</v>
      </c>
      <c r="O10" s="18"/>
    </row>
    <row r="11" spans="1:15" ht="27.75" customHeight="1">
      <c r="A11" s="16">
        <v>7</v>
      </c>
      <c r="B11" s="25" t="s">
        <v>31</v>
      </c>
      <c r="C11" s="15"/>
      <c r="D11" s="9" t="s">
        <v>33</v>
      </c>
      <c r="E11" s="9">
        <v>3</v>
      </c>
      <c r="F11" s="17">
        <v>1119</v>
      </c>
      <c r="G11" s="17">
        <v>1200</v>
      </c>
      <c r="H11" s="17">
        <v>1281</v>
      </c>
      <c r="I11" s="21">
        <f t="shared" si="2"/>
        <v>1200</v>
      </c>
      <c r="J11" s="22">
        <f t="shared" si="3"/>
        <v>81</v>
      </c>
      <c r="K11" s="23">
        <f t="shared" si="4"/>
        <v>6.75</v>
      </c>
      <c r="L11" s="21">
        <f t="shared" si="5"/>
        <v>1200</v>
      </c>
      <c r="M11" s="22">
        <f t="shared" si="6"/>
        <v>3600</v>
      </c>
      <c r="O11" s="18"/>
    </row>
    <row r="12" spans="1:15" ht="58.5" customHeight="1">
      <c r="A12" s="9">
        <v>8</v>
      </c>
      <c r="B12" s="25" t="s">
        <v>32</v>
      </c>
      <c r="C12" s="15"/>
      <c r="D12" s="9" t="s">
        <v>25</v>
      </c>
      <c r="E12" s="9">
        <v>3</v>
      </c>
      <c r="F12" s="17">
        <v>2399</v>
      </c>
      <c r="G12" s="17">
        <v>2740</v>
      </c>
      <c r="H12" s="17">
        <v>2469</v>
      </c>
      <c r="I12" s="21">
        <f t="shared" si="2"/>
        <v>2536</v>
      </c>
      <c r="J12" s="22">
        <f t="shared" si="3"/>
        <v>180.10274845209887</v>
      </c>
      <c r="K12" s="23">
        <f t="shared" si="4"/>
        <v>7.1018433932215643</v>
      </c>
      <c r="L12" s="21">
        <f t="shared" si="5"/>
        <v>2536</v>
      </c>
      <c r="M12" s="22">
        <f t="shared" si="6"/>
        <v>7608</v>
      </c>
      <c r="O12" s="18"/>
    </row>
    <row r="13" spans="1:15" ht="99" customHeight="1">
      <c r="B13" s="41" t="s">
        <v>13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">
        <f>SUM(M6:M12)</f>
        <v>29385.33</v>
      </c>
    </row>
    <row r="14" spans="1:15" ht="69" customHeight="1">
      <c r="B14" s="26" t="s">
        <v>14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5" ht="54" customHeight="1">
      <c r="B15" s="26" t="s">
        <v>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5" ht="57" customHeight="1">
      <c r="B16" s="26" t="s">
        <v>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2:13" ht="27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2:13" ht="18.75" customHeight="1">
      <c r="B18" s="5" t="s">
        <v>23</v>
      </c>
      <c r="C18" s="6" t="s">
        <v>24</v>
      </c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2:13" ht="19.5" customHeight="1">
      <c r="B19" s="5" t="s">
        <v>22</v>
      </c>
      <c r="C19" s="6" t="s">
        <v>34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1" spans="2:13" ht="5.25" customHeight="1"/>
    <row r="22" spans="2:13">
      <c r="C22" s="3"/>
    </row>
  </sheetData>
  <sortState ref="B11:B17">
    <sortCondition ref="B10"/>
  </sortState>
  <mergeCells count="14">
    <mergeCell ref="B14:M14"/>
    <mergeCell ref="B15:M15"/>
    <mergeCell ref="B16:M16"/>
    <mergeCell ref="B17:M17"/>
    <mergeCell ref="B1:M1"/>
    <mergeCell ref="A2:M2"/>
    <mergeCell ref="A3:A4"/>
    <mergeCell ref="B3:B4"/>
    <mergeCell ref="C3:C4"/>
    <mergeCell ref="D3:D4"/>
    <mergeCell ref="E3:E4"/>
    <mergeCell ref="F3:H3"/>
    <mergeCell ref="I3:K3"/>
    <mergeCell ref="B13:L13"/>
  </mergeCells>
  <pageMargins left="0.23622047244094491" right="0.23622047244094491" top="0.27559055118110237" bottom="0.19685039370078741" header="0.23622047244094491" footer="0.15748031496062992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2026-06-09T12:24:40Z</dcterms:modified>
</cp:coreProperties>
</file>